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Form 4 &amp; 5\"/>
    </mc:Choice>
  </mc:AlternateContent>
  <bookViews>
    <workbookView xWindow="0" yWindow="0" windowWidth="28800" windowHeight="11880"/>
  </bookViews>
  <sheets>
    <sheet name="F4" sheetId="1" r:id="rId1"/>
    <sheet name="F4.1 KGSC" sheetId="2" r:id="rId2"/>
    <sheet name="F4.2  KGSC" sheetId="3" r:id="rId3"/>
    <sheet name="F4.3 KGSC" sheetId="4" r:id="rId4"/>
    <sheet name="F4.1 Tillari" sheetId="6" r:id="rId5"/>
    <sheet name="F4.2 Tillari" sheetId="7" r:id="rId6"/>
    <sheet name="F4.3 Tillari" sheetId="8" r:id="rId7"/>
    <sheet name="F4.1 Bhira" sheetId="9" r:id="rId8"/>
    <sheet name="F4.2 Bhira" sheetId="10" r:id="rId9"/>
    <sheet name="F4.3 Bhira" sheetId="11" r:id="rId10"/>
    <sheet name="F4.1 SHPC Pune" sheetId="12" r:id="rId11"/>
    <sheet name="F4.2 SHPC Pune" sheetId="13" r:id="rId12"/>
    <sheet name="F4.3 SHPC Pune" sheetId="14" r:id="rId13"/>
    <sheet name="F4.1 SHPC Nashik" sheetId="15" r:id="rId14"/>
    <sheet name="F4.2 SHPC Nashik" sheetId="16" r:id="rId15"/>
    <sheet name="F4.3 SHPC Nashik " sheetId="17" r:id="rId16"/>
  </sheets>
  <externalReferences>
    <externalReference r:id="rId17"/>
    <externalReference r:id="rId18"/>
    <externalReference r:id="rId19"/>
    <externalReference r:id="rId20"/>
    <externalReference r:id="rId21"/>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4.1Tillarii" hidden="1">[1]CE!#REF!</definedName>
    <definedName name="_Fill" localSheetId="0" hidden="1">#REF!</definedName>
    <definedName name="_Fill" hidden="1">#REF!</definedName>
    <definedName name="_xlnm._FilterDatabase" localSheetId="8" hidden="1">'F4.2 Bhira'!$A$4:$AY$21</definedName>
    <definedName name="_xlnm._FilterDatabase" localSheetId="11" hidden="1">'F4.2 SHPC Pune'!$A$4:$AY$30</definedName>
    <definedName name="_xlnm._FilterDatabase" localSheetId="5" hidden="1">'F4.2 Tillari'!$A$4:$AY$29</definedName>
    <definedName name="_Order1" hidden="1">255</definedName>
    <definedName name="_Toc503175153" localSheetId="11">'F4.2 SHPC Pune'!#REF!</definedName>
    <definedName name="new" localSheetId="0" hidden="1">[2]CE!#REF!</definedName>
    <definedName name="new" hidden="1">[2]CE!#REF!</definedName>
    <definedName name="_xlnm.Print_Area" localSheetId="7">'F4.1 Bhira'!$A$1:$S$21</definedName>
    <definedName name="_xlnm.Print_Area" localSheetId="1">'F4.1 KGSC'!$A$1:$S$75</definedName>
    <definedName name="_xlnm.Print_Area" localSheetId="13">'F4.1 SHPC Nashik'!$A$1:$S$40</definedName>
    <definedName name="_xlnm.Print_Area" localSheetId="10">'F4.1 SHPC Pune'!$A$1:$S$32</definedName>
    <definedName name="_xlnm.Print_Area" localSheetId="4">'F4.1 Tillari'!$A$1:$S$29</definedName>
    <definedName name="_xlnm.Print_Area" localSheetId="2">'F4.2  KGSC'!$A$1:$BD$208</definedName>
    <definedName name="_xlnm.Print_Area" localSheetId="8">'F4.2 Bhira'!$A$1:$AY$37</definedName>
    <definedName name="_xlnm.Print_Area" localSheetId="14">'F4.2 SHPC Nashik'!$A$1:$BA$103</definedName>
    <definedName name="_xlnm.Print_Area" localSheetId="11">'F4.2 SHPC Pune'!$A$1:$AY$58</definedName>
    <definedName name="_xlnm.Print_Area" localSheetId="5">'F4.2 Tillari'!$A$1:$AY$44</definedName>
    <definedName name="_xlnm.Print_Area" localSheetId="9">'F4.3 Bhira'!$A$1:$N$262</definedName>
    <definedName name="_xlnm.Print_Area" localSheetId="3">'F4.3 KGSC'!$A$1:$N$1630</definedName>
    <definedName name="_xlnm.Print_Area" localSheetId="15">'F4.3 SHPC Nashik '!$A$1:$N$692</definedName>
    <definedName name="_xlnm.Print_Area" localSheetId="12">'F4.3 SHPC Pune'!$A$1:$N$430</definedName>
    <definedName name="_xlnm.Print_Area" localSheetId="6">'F4.3 Tillari'!$A$1:$N$318</definedName>
    <definedName name="_xlnm.Print_Titles" localSheetId="13">'F4.1 SHPC Nashik'!$1:$6</definedName>
    <definedName name="_xlnm.Print_Titles" localSheetId="10">'F4.1 SHPC Pune'!$1:$6</definedName>
    <definedName name="_xlnm.Print_Titles" localSheetId="4">'F4.1 Tillari'!$A:$B,'F4.1 Tillari'!$4:$6</definedName>
    <definedName name="_xlnm.Print_Titles" localSheetId="8">'F4.2 Bhira'!$A:$B,'F4.2 Bhira'!$1:$6</definedName>
    <definedName name="_xlnm.Print_Titles" localSheetId="14">'F4.2 SHPC Nashik'!$A:$B,'F4.2 SHPC Nashik'!$1:$6</definedName>
    <definedName name="_xlnm.Print_Titles" localSheetId="11">'F4.2 SHPC Pune'!$A:$B,'F4.2 SHPC Pune'!$1:$6</definedName>
    <definedName name="_xlnm.Print_Titles" localSheetId="5">'F4.2 Tillari'!$A:$B,'F4.2 Tillari'!$1:$6</definedName>
    <definedName name="_xlnm.Print_Titles" localSheetId="9">'F4.3 Bhira'!$1:$6</definedName>
    <definedName name="_xlnm.Print_Titles" localSheetId="15">'F4.3 SHPC Nashik '!$1:$6</definedName>
    <definedName name="_xlnm.Print_Titles" localSheetId="12">'F4.3 SHPC Pune'!$1:$6</definedName>
    <definedName name="_xlnm.Print_Titles" localSheetId="6">'F4.3 Tillari'!$1:$6</definedName>
    <definedName name="xxxx" localSheetId="0" hidden="1">[3]CE!#REF!</definedName>
    <definedName name="xxxx" hidden="1">[3]CE!#REF!</definedName>
  </definedNames>
  <calcPr calcId="162913"/>
</workbook>
</file>

<file path=xl/calcChain.xml><?xml version="1.0" encoding="utf-8"?>
<calcChain xmlns="http://schemas.openxmlformats.org/spreadsheetml/2006/main">
  <c r="A19" i="15" l="1"/>
  <c r="B19" i="15"/>
  <c r="C19" i="15"/>
  <c r="M19" i="15" s="1"/>
  <c r="D19" i="15"/>
  <c r="E19" i="15"/>
  <c r="G19" i="15"/>
  <c r="I19" i="15"/>
  <c r="J19" i="15"/>
  <c r="L19" i="15"/>
  <c r="A20" i="15"/>
  <c r="B20" i="15"/>
  <c r="C20" i="15"/>
  <c r="D20" i="15"/>
  <c r="E20" i="15"/>
  <c r="G20" i="15" s="1"/>
  <c r="I20" i="15"/>
  <c r="J20" i="15"/>
  <c r="L20" i="15"/>
  <c r="A21" i="15"/>
  <c r="B21" i="15"/>
  <c r="C21" i="15"/>
  <c r="D21" i="15"/>
  <c r="E21" i="15"/>
  <c r="G21" i="15"/>
  <c r="I21" i="15"/>
  <c r="J21" i="15"/>
  <c r="L21" i="15"/>
  <c r="A16" i="15"/>
  <c r="B16" i="15"/>
  <c r="C16" i="15"/>
  <c r="D16" i="15"/>
  <c r="E16" i="15"/>
  <c r="G16" i="15" s="1"/>
  <c r="I16" i="15"/>
  <c r="J16" i="15"/>
  <c r="L16" i="15"/>
  <c r="A17" i="15"/>
  <c r="B17" i="15"/>
  <c r="C17" i="15"/>
  <c r="D17" i="15"/>
  <c r="E17" i="15"/>
  <c r="G17" i="15" s="1"/>
  <c r="I17" i="15"/>
  <c r="J17" i="15"/>
  <c r="L17" i="15"/>
  <c r="N12" i="1" l="1"/>
  <c r="I599" i="17"/>
  <c r="J599" i="17"/>
  <c r="M599" i="17" s="1"/>
  <c r="I600" i="17"/>
  <c r="J600" i="17"/>
  <c r="M600" i="17" s="1"/>
  <c r="I601" i="17"/>
  <c r="J601" i="17"/>
  <c r="M601" i="17" s="1"/>
  <c r="I602" i="17"/>
  <c r="J602" i="17"/>
  <c r="M602" i="17" s="1"/>
  <c r="I603" i="17"/>
  <c r="J603" i="17"/>
  <c r="M603" i="17" s="1"/>
  <c r="I604" i="17"/>
  <c r="J604" i="17"/>
  <c r="M604" i="17" s="1"/>
  <c r="I605" i="17"/>
  <c r="J605" i="17"/>
  <c r="M605" i="17" s="1"/>
  <c r="I606" i="17"/>
  <c r="J606" i="17"/>
  <c r="I607" i="17"/>
  <c r="J607" i="17"/>
  <c r="M607" i="17" s="1"/>
  <c r="I608" i="17"/>
  <c r="J608" i="17"/>
  <c r="M608" i="17" s="1"/>
  <c r="I609" i="17"/>
  <c r="J609" i="17"/>
  <c r="M609" i="17" s="1"/>
  <c r="I610" i="17"/>
  <c r="J610" i="17"/>
  <c r="M610" i="17" s="1"/>
  <c r="I611" i="17"/>
  <c r="J611" i="17"/>
  <c r="M611" i="17" s="1"/>
  <c r="I612" i="17"/>
  <c r="J612" i="17"/>
  <c r="M612" i="17" s="1"/>
  <c r="I613" i="17"/>
  <c r="J613" i="17"/>
  <c r="M613" i="17" s="1"/>
  <c r="I614" i="17"/>
  <c r="J614" i="17"/>
  <c r="M614" i="17" s="1"/>
  <c r="I615" i="17"/>
  <c r="J615" i="17"/>
  <c r="M615" i="17" s="1"/>
  <c r="I616" i="17"/>
  <c r="J616" i="17"/>
  <c r="M616" i="17" s="1"/>
  <c r="I617" i="17"/>
  <c r="J617" i="17"/>
  <c r="M617" i="17" s="1"/>
  <c r="I618" i="17"/>
  <c r="J618" i="17"/>
  <c r="M618" i="17" s="1"/>
  <c r="I619" i="17"/>
  <c r="J619" i="17"/>
  <c r="M619" i="17" s="1"/>
  <c r="I620" i="17"/>
  <c r="J620" i="17"/>
  <c r="M620" i="17" s="1"/>
  <c r="I621" i="17"/>
  <c r="J621" i="17"/>
  <c r="M621" i="17" s="1"/>
  <c r="I622" i="17"/>
  <c r="J622" i="17"/>
  <c r="M622" i="17" s="1"/>
  <c r="I623" i="17"/>
  <c r="J623" i="17"/>
  <c r="M623" i="17" s="1"/>
  <c r="I624" i="17"/>
  <c r="J624" i="17"/>
  <c r="I625" i="17"/>
  <c r="J625" i="17"/>
  <c r="M625" i="17" s="1"/>
  <c r="O625" i="17" s="1"/>
  <c r="I626" i="17"/>
  <c r="J626" i="17"/>
  <c r="M626" i="17" s="1"/>
  <c r="I627" i="17"/>
  <c r="J627" i="17"/>
  <c r="M627" i="17" s="1"/>
  <c r="O627" i="17" s="1"/>
  <c r="P627" i="17" s="1"/>
  <c r="I628" i="17"/>
  <c r="J628" i="17"/>
  <c r="M628" i="17" s="1"/>
  <c r="O628" i="17" s="1"/>
  <c r="I629" i="17"/>
  <c r="J629" i="17"/>
  <c r="M629" i="17" s="1"/>
  <c r="I630" i="17"/>
  <c r="J630" i="17"/>
  <c r="M630" i="17" s="1"/>
  <c r="I631" i="17"/>
  <c r="J631" i="17"/>
  <c r="M631" i="17" s="1"/>
  <c r="I632" i="17"/>
  <c r="J632" i="17"/>
  <c r="M632" i="17" s="1"/>
  <c r="I633" i="17"/>
  <c r="J633" i="17"/>
  <c r="I634" i="17"/>
  <c r="J634" i="17"/>
  <c r="M634" i="17" s="1"/>
  <c r="I635" i="17"/>
  <c r="J635" i="17"/>
  <c r="M635" i="17" s="1"/>
  <c r="I636" i="17"/>
  <c r="J636" i="17"/>
  <c r="M636" i="17" s="1"/>
  <c r="I637" i="17"/>
  <c r="J637" i="17"/>
  <c r="M637" i="17" s="1"/>
  <c r="I638" i="17"/>
  <c r="J638" i="17"/>
  <c r="M638" i="17" s="1"/>
  <c r="I639" i="17"/>
  <c r="J639" i="17"/>
  <c r="I640" i="17"/>
  <c r="J640" i="17"/>
  <c r="M640" i="17" s="1"/>
  <c r="I641" i="17"/>
  <c r="J641" i="17"/>
  <c r="M641" i="17" s="1"/>
  <c r="I642" i="17"/>
  <c r="J642" i="17"/>
  <c r="M642" i="17" s="1"/>
  <c r="I643" i="17"/>
  <c r="J643" i="17"/>
  <c r="M643" i="17" s="1"/>
  <c r="I644" i="17"/>
  <c r="J644" i="17"/>
  <c r="M644" i="17" s="1"/>
  <c r="I645" i="17"/>
  <c r="J645" i="17"/>
  <c r="I646" i="17"/>
  <c r="J646" i="17"/>
  <c r="M646" i="17" s="1"/>
  <c r="I647" i="17"/>
  <c r="J647" i="17"/>
  <c r="M647" i="17" s="1"/>
  <c r="I648" i="17"/>
  <c r="J648" i="17"/>
  <c r="M648" i="17" s="1"/>
  <c r="I649" i="17"/>
  <c r="J649" i="17"/>
  <c r="M649" i="17" s="1"/>
  <c r="I650" i="17"/>
  <c r="J650" i="17"/>
  <c r="M650" i="17" s="1"/>
  <c r="I651" i="17"/>
  <c r="J651" i="17"/>
  <c r="I652" i="17"/>
  <c r="J652" i="17"/>
  <c r="M652" i="17" s="1"/>
  <c r="I653" i="17"/>
  <c r="J653" i="17"/>
  <c r="M653" i="17" s="1"/>
  <c r="I654" i="17"/>
  <c r="J654" i="17"/>
  <c r="M654" i="17" s="1"/>
  <c r="I655" i="17"/>
  <c r="J655" i="17"/>
  <c r="M655" i="17" s="1"/>
  <c r="I656" i="17"/>
  <c r="J656" i="17"/>
  <c r="M656" i="17" s="1"/>
  <c r="I657" i="17"/>
  <c r="J657" i="17"/>
  <c r="I658" i="17"/>
  <c r="J658" i="17"/>
  <c r="M658" i="17" s="1"/>
  <c r="I659" i="17"/>
  <c r="J659" i="17"/>
  <c r="M659" i="17" s="1"/>
  <c r="I660" i="17"/>
  <c r="J660" i="17"/>
  <c r="M660" i="17" s="1"/>
  <c r="I661" i="17"/>
  <c r="J661" i="17"/>
  <c r="M661" i="17" s="1"/>
  <c r="I662" i="17"/>
  <c r="J662" i="17"/>
  <c r="M662" i="17" s="1"/>
  <c r="I663" i="17"/>
  <c r="J663" i="17"/>
  <c r="I664" i="17"/>
  <c r="J664" i="17"/>
  <c r="M664" i="17" s="1"/>
  <c r="I665" i="17"/>
  <c r="J665" i="17"/>
  <c r="M665" i="17" s="1"/>
  <c r="I666" i="17"/>
  <c r="J666" i="17"/>
  <c r="M666" i="17" s="1"/>
  <c r="I667" i="17"/>
  <c r="J667" i="17"/>
  <c r="M667" i="17" s="1"/>
  <c r="I668" i="17"/>
  <c r="J668" i="17"/>
  <c r="M668" i="17" s="1"/>
  <c r="I669" i="17"/>
  <c r="J669" i="17"/>
  <c r="I670" i="17"/>
  <c r="J670" i="17"/>
  <c r="M670" i="17" s="1"/>
  <c r="I671" i="17"/>
  <c r="J671" i="17"/>
  <c r="M671" i="17" s="1"/>
  <c r="I672" i="17"/>
  <c r="J672" i="17"/>
  <c r="M672" i="17" s="1"/>
  <c r="I673" i="17"/>
  <c r="J673" i="17"/>
  <c r="M673" i="17" s="1"/>
  <c r="I674" i="17"/>
  <c r="J674" i="17"/>
  <c r="M674" i="17" s="1"/>
  <c r="I675" i="17"/>
  <c r="J675" i="17"/>
  <c r="I676" i="17"/>
  <c r="J676" i="17"/>
  <c r="M676" i="17" s="1"/>
  <c r="I677" i="17"/>
  <c r="J677" i="17"/>
  <c r="M677" i="17" s="1"/>
  <c r="I678" i="17"/>
  <c r="J678" i="17"/>
  <c r="M678" i="17" s="1"/>
  <c r="I679" i="17"/>
  <c r="J679" i="17"/>
  <c r="M679" i="17" s="1"/>
  <c r="I680" i="17"/>
  <c r="J680" i="17"/>
  <c r="M680" i="17" s="1"/>
  <c r="I681" i="17"/>
  <c r="J681" i="17"/>
  <c r="I682" i="17"/>
  <c r="J682" i="17"/>
  <c r="M682" i="17" s="1"/>
  <c r="I683" i="17"/>
  <c r="J683" i="17"/>
  <c r="M683" i="17" s="1"/>
  <c r="I684" i="17"/>
  <c r="J684" i="17"/>
  <c r="M684" i="17" s="1"/>
  <c r="I685" i="17"/>
  <c r="J685" i="17"/>
  <c r="M685" i="17" s="1"/>
  <c r="I686" i="17"/>
  <c r="J686" i="17"/>
  <c r="M686" i="17" s="1"/>
  <c r="I687" i="17"/>
  <c r="J687" i="17"/>
  <c r="I688" i="17"/>
  <c r="J688" i="17"/>
  <c r="M688" i="17" s="1"/>
  <c r="I689" i="17"/>
  <c r="J689" i="17"/>
  <c r="M689" i="17" s="1"/>
  <c r="I690" i="17"/>
  <c r="J690" i="17"/>
  <c r="J598" i="17"/>
  <c r="I598" i="17"/>
  <c r="L691" i="17"/>
  <c r="K691" i="17"/>
  <c r="B691" i="17"/>
  <c r="M690" i="17"/>
  <c r="M687" i="17"/>
  <c r="M681" i="17"/>
  <c r="M675" i="17"/>
  <c r="M669" i="17"/>
  <c r="M663" i="17"/>
  <c r="M657" i="17"/>
  <c r="M651" i="17"/>
  <c r="M645" i="17"/>
  <c r="M639" i="17"/>
  <c r="M633" i="17"/>
  <c r="M624" i="17"/>
  <c r="M606" i="17"/>
  <c r="I501" i="17"/>
  <c r="J501" i="17"/>
  <c r="I502" i="17"/>
  <c r="J502" i="17"/>
  <c r="M502" i="17" s="1"/>
  <c r="I503" i="17"/>
  <c r="J503" i="17"/>
  <c r="M503" i="17" s="1"/>
  <c r="I504" i="17"/>
  <c r="J504" i="17"/>
  <c r="I505" i="17"/>
  <c r="J505" i="17"/>
  <c r="M505" i="17" s="1"/>
  <c r="I506" i="17"/>
  <c r="J506" i="17"/>
  <c r="M506" i="17" s="1"/>
  <c r="I507" i="17"/>
  <c r="J507" i="17"/>
  <c r="M507" i="17" s="1"/>
  <c r="I508" i="17"/>
  <c r="J508" i="17"/>
  <c r="M508" i="17" s="1"/>
  <c r="I509" i="17"/>
  <c r="J509" i="17"/>
  <c r="M509" i="17" s="1"/>
  <c r="I510" i="17"/>
  <c r="J510" i="17"/>
  <c r="I511" i="17"/>
  <c r="J511" i="17"/>
  <c r="M511" i="17" s="1"/>
  <c r="I512" i="17"/>
  <c r="J512" i="17"/>
  <c r="M512" i="17" s="1"/>
  <c r="I513" i="17"/>
  <c r="J513" i="17"/>
  <c r="M513" i="17" s="1"/>
  <c r="I514" i="17"/>
  <c r="J514" i="17"/>
  <c r="M514" i="17" s="1"/>
  <c r="I515" i="17"/>
  <c r="J515" i="17"/>
  <c r="M515" i="17" s="1"/>
  <c r="I516" i="17"/>
  <c r="J516" i="17"/>
  <c r="I517" i="17"/>
  <c r="J517" i="17"/>
  <c r="M517" i="17" s="1"/>
  <c r="I518" i="17"/>
  <c r="J518" i="17"/>
  <c r="M518" i="17" s="1"/>
  <c r="I519" i="17"/>
  <c r="J519" i="17"/>
  <c r="M519" i="17" s="1"/>
  <c r="I520" i="17"/>
  <c r="J520" i="17"/>
  <c r="M520" i="17" s="1"/>
  <c r="I521" i="17"/>
  <c r="J521" i="17"/>
  <c r="M521" i="17" s="1"/>
  <c r="I522" i="17"/>
  <c r="J522" i="17"/>
  <c r="M522" i="17" s="1"/>
  <c r="I523" i="17"/>
  <c r="J523" i="17"/>
  <c r="M523" i="17" s="1"/>
  <c r="I524" i="17"/>
  <c r="J524" i="17"/>
  <c r="M524" i="17" s="1"/>
  <c r="I525" i="17"/>
  <c r="J525" i="17"/>
  <c r="M525" i="17" s="1"/>
  <c r="I526" i="17"/>
  <c r="J526" i="17"/>
  <c r="M526" i="17" s="1"/>
  <c r="I527" i="17"/>
  <c r="J527" i="17"/>
  <c r="M527" i="17" s="1"/>
  <c r="I528" i="17"/>
  <c r="J528" i="17"/>
  <c r="M528" i="17" s="1"/>
  <c r="I529" i="17"/>
  <c r="J529" i="17"/>
  <c r="M529" i="17" s="1"/>
  <c r="I530" i="17"/>
  <c r="J530" i="17"/>
  <c r="I531" i="17"/>
  <c r="J531" i="17"/>
  <c r="M531" i="17" s="1"/>
  <c r="I532" i="17"/>
  <c r="J532" i="17"/>
  <c r="M532" i="17" s="1"/>
  <c r="I533" i="17"/>
  <c r="J533" i="17"/>
  <c r="M533" i="17" s="1"/>
  <c r="I534" i="17"/>
  <c r="J534" i="17"/>
  <c r="M534" i="17" s="1"/>
  <c r="I535" i="17"/>
  <c r="J535" i="17"/>
  <c r="M535" i="17" s="1"/>
  <c r="I536" i="17"/>
  <c r="J536" i="17"/>
  <c r="M536" i="17" s="1"/>
  <c r="I537" i="17"/>
  <c r="J537" i="17"/>
  <c r="M537" i="17" s="1"/>
  <c r="I538" i="17"/>
  <c r="J538" i="17"/>
  <c r="M538" i="17" s="1"/>
  <c r="I539" i="17"/>
  <c r="J539" i="17"/>
  <c r="M539" i="17" s="1"/>
  <c r="I540" i="17"/>
  <c r="J540" i="17"/>
  <c r="M540" i="17" s="1"/>
  <c r="I541" i="17"/>
  <c r="J541" i="17"/>
  <c r="M541" i="17" s="1"/>
  <c r="I542" i="17"/>
  <c r="J542" i="17"/>
  <c r="I543" i="17"/>
  <c r="J543" i="17"/>
  <c r="M543" i="17" s="1"/>
  <c r="I544" i="17"/>
  <c r="J544" i="17"/>
  <c r="M544" i="17" s="1"/>
  <c r="I545" i="17"/>
  <c r="J545" i="17"/>
  <c r="M545" i="17" s="1"/>
  <c r="I546" i="17"/>
  <c r="J546" i="17"/>
  <c r="I547" i="17"/>
  <c r="J547" i="17"/>
  <c r="M547" i="17" s="1"/>
  <c r="I548" i="17"/>
  <c r="J548" i="17"/>
  <c r="M548" i="17" s="1"/>
  <c r="I549" i="17"/>
  <c r="J549" i="17"/>
  <c r="I550" i="17"/>
  <c r="J550" i="17"/>
  <c r="M550" i="17" s="1"/>
  <c r="I551" i="17"/>
  <c r="J551" i="17"/>
  <c r="M551" i="17" s="1"/>
  <c r="I552" i="17"/>
  <c r="J552" i="17"/>
  <c r="M552" i="17" s="1"/>
  <c r="I553" i="17"/>
  <c r="J553" i="17"/>
  <c r="M553" i="17" s="1"/>
  <c r="I554" i="17"/>
  <c r="J554" i="17"/>
  <c r="M554" i="17" s="1"/>
  <c r="I555" i="17"/>
  <c r="J555" i="17"/>
  <c r="M555" i="17" s="1"/>
  <c r="I556" i="17"/>
  <c r="J556" i="17"/>
  <c r="M556" i="17" s="1"/>
  <c r="I557" i="17"/>
  <c r="J557" i="17"/>
  <c r="M557" i="17" s="1"/>
  <c r="I558" i="17"/>
  <c r="J558" i="17"/>
  <c r="M558" i="17" s="1"/>
  <c r="I559" i="17"/>
  <c r="J559" i="17"/>
  <c r="M559" i="17" s="1"/>
  <c r="I560" i="17"/>
  <c r="J560" i="17"/>
  <c r="M560" i="17" s="1"/>
  <c r="I561" i="17"/>
  <c r="J561" i="17"/>
  <c r="M561" i="17" s="1"/>
  <c r="I562" i="17"/>
  <c r="J562" i="17"/>
  <c r="M562" i="17" s="1"/>
  <c r="I563" i="17"/>
  <c r="J563" i="17"/>
  <c r="M563" i="17" s="1"/>
  <c r="I564" i="17"/>
  <c r="J564" i="17"/>
  <c r="M564" i="17" s="1"/>
  <c r="I565" i="17"/>
  <c r="J565" i="17"/>
  <c r="M565" i="17" s="1"/>
  <c r="I566" i="17"/>
  <c r="J566" i="17"/>
  <c r="M566" i="17" s="1"/>
  <c r="I567" i="17"/>
  <c r="J567" i="17"/>
  <c r="M567" i="17" s="1"/>
  <c r="I568" i="17"/>
  <c r="J568" i="17"/>
  <c r="M568" i="17" s="1"/>
  <c r="I569" i="17"/>
  <c r="J569" i="17"/>
  <c r="M569" i="17" s="1"/>
  <c r="I570" i="17"/>
  <c r="J570" i="17"/>
  <c r="M570" i="17" s="1"/>
  <c r="I571" i="17"/>
  <c r="J571" i="17"/>
  <c r="M571" i="17" s="1"/>
  <c r="I572" i="17"/>
  <c r="J572" i="17"/>
  <c r="M572" i="17" s="1"/>
  <c r="I573" i="17"/>
  <c r="J573" i="17"/>
  <c r="I574" i="17"/>
  <c r="J574" i="17"/>
  <c r="M574" i="17" s="1"/>
  <c r="I575" i="17"/>
  <c r="J575" i="17"/>
  <c r="M575" i="17" s="1"/>
  <c r="I576" i="17"/>
  <c r="J576" i="17"/>
  <c r="M576" i="17" s="1"/>
  <c r="I577" i="17"/>
  <c r="J577" i="17"/>
  <c r="M577" i="17" s="1"/>
  <c r="I578" i="17"/>
  <c r="J578" i="17"/>
  <c r="M578" i="17" s="1"/>
  <c r="I579" i="17"/>
  <c r="J579" i="17"/>
  <c r="M579" i="17" s="1"/>
  <c r="I580" i="17"/>
  <c r="J580" i="17"/>
  <c r="M580" i="17" s="1"/>
  <c r="I581" i="17"/>
  <c r="J581" i="17"/>
  <c r="M581" i="17" s="1"/>
  <c r="I582" i="17"/>
  <c r="J582" i="17"/>
  <c r="M582" i="17" s="1"/>
  <c r="I583" i="17"/>
  <c r="J583" i="17"/>
  <c r="M583" i="17" s="1"/>
  <c r="I584" i="17"/>
  <c r="J584" i="17"/>
  <c r="M584" i="17" s="1"/>
  <c r="I585" i="17"/>
  <c r="J585" i="17"/>
  <c r="M585" i="17" s="1"/>
  <c r="I586" i="17"/>
  <c r="J586" i="17"/>
  <c r="M586" i="17" s="1"/>
  <c r="I587" i="17"/>
  <c r="J587" i="17"/>
  <c r="M587" i="17" s="1"/>
  <c r="I588" i="17"/>
  <c r="J588" i="17"/>
  <c r="M588" i="17" s="1"/>
  <c r="I589" i="17"/>
  <c r="J589" i="17"/>
  <c r="M589" i="17" s="1"/>
  <c r="I590" i="17"/>
  <c r="J590" i="17"/>
  <c r="M590" i="17" s="1"/>
  <c r="I591" i="17"/>
  <c r="J591" i="17"/>
  <c r="I592" i="17"/>
  <c r="J592" i="17"/>
  <c r="M592" i="17" s="1"/>
  <c r="J500" i="17"/>
  <c r="I500" i="17"/>
  <c r="L593" i="17"/>
  <c r="K593" i="17"/>
  <c r="M591" i="17"/>
  <c r="M573" i="17"/>
  <c r="M549" i="17"/>
  <c r="M546" i="17"/>
  <c r="M542" i="17"/>
  <c r="M530" i="17"/>
  <c r="M516" i="17"/>
  <c r="M510" i="17"/>
  <c r="M504" i="17"/>
  <c r="M501" i="17"/>
  <c r="I403" i="17"/>
  <c r="J403" i="17"/>
  <c r="M403" i="17" s="1"/>
  <c r="I404" i="17"/>
  <c r="J404" i="17"/>
  <c r="M404" i="17" s="1"/>
  <c r="I405" i="17"/>
  <c r="J405" i="17"/>
  <c r="M405" i="17" s="1"/>
  <c r="O405" i="17" s="1"/>
  <c r="I406" i="17"/>
  <c r="J406" i="17"/>
  <c r="M406" i="17" s="1"/>
  <c r="I407" i="17"/>
  <c r="J407" i="17"/>
  <c r="M407" i="17" s="1"/>
  <c r="I408" i="17"/>
  <c r="J408" i="17"/>
  <c r="I409" i="17"/>
  <c r="J409" i="17"/>
  <c r="M409" i="17" s="1"/>
  <c r="I410" i="17"/>
  <c r="J410" i="17"/>
  <c r="M410" i="17" s="1"/>
  <c r="O410" i="17" s="1"/>
  <c r="P410" i="17" s="1"/>
  <c r="I411" i="17"/>
  <c r="J411" i="17"/>
  <c r="M411" i="17" s="1"/>
  <c r="I412" i="17"/>
  <c r="J412" i="17"/>
  <c r="M412" i="17" s="1"/>
  <c r="I413" i="17"/>
  <c r="J413" i="17"/>
  <c r="M413" i="17" s="1"/>
  <c r="I414" i="17"/>
  <c r="J414" i="17"/>
  <c r="M414" i="17" s="1"/>
  <c r="O414" i="17" s="1"/>
  <c r="P414" i="17" s="1"/>
  <c r="I415" i="17"/>
  <c r="J415" i="17"/>
  <c r="M415" i="17" s="1"/>
  <c r="I416" i="17"/>
  <c r="J416" i="17"/>
  <c r="M416" i="17" s="1"/>
  <c r="I417" i="17"/>
  <c r="J417" i="17"/>
  <c r="M417" i="17" s="1"/>
  <c r="O417" i="17" s="1"/>
  <c r="P417" i="17" s="1"/>
  <c r="I418" i="17"/>
  <c r="J418" i="17"/>
  <c r="M418" i="17" s="1"/>
  <c r="O418" i="17" s="1"/>
  <c r="I419" i="17"/>
  <c r="J419" i="17"/>
  <c r="M419" i="17" s="1"/>
  <c r="I420" i="17"/>
  <c r="J420" i="17"/>
  <c r="M420" i="17" s="1"/>
  <c r="O420" i="17" s="1"/>
  <c r="I421" i="17"/>
  <c r="J421" i="17"/>
  <c r="M421" i="17" s="1"/>
  <c r="O421" i="17" s="1"/>
  <c r="I422" i="17"/>
  <c r="J422" i="17"/>
  <c r="M422" i="17" s="1"/>
  <c r="I423" i="17"/>
  <c r="J423" i="17"/>
  <c r="M423" i="17" s="1"/>
  <c r="O423" i="17" s="1"/>
  <c r="P423" i="17" s="1"/>
  <c r="I424" i="17"/>
  <c r="J424" i="17"/>
  <c r="M424" i="17" s="1"/>
  <c r="O424" i="17" s="1"/>
  <c r="I425" i="17"/>
  <c r="J425" i="17"/>
  <c r="M425" i="17" s="1"/>
  <c r="I426" i="17"/>
  <c r="J426" i="17"/>
  <c r="M426" i="17" s="1"/>
  <c r="O426" i="17" s="1"/>
  <c r="P426" i="17" s="1"/>
  <c r="I427" i="17"/>
  <c r="J427" i="17"/>
  <c r="M427" i="17" s="1"/>
  <c r="O427" i="17" s="1"/>
  <c r="I428" i="17"/>
  <c r="J428" i="17"/>
  <c r="M428" i="17" s="1"/>
  <c r="I429" i="17"/>
  <c r="J429" i="17"/>
  <c r="M429" i="17" s="1"/>
  <c r="O429" i="17" s="1"/>
  <c r="I430" i="17"/>
  <c r="J430" i="17"/>
  <c r="M430" i="17" s="1"/>
  <c r="O430" i="17" s="1"/>
  <c r="I431" i="17"/>
  <c r="J431" i="17"/>
  <c r="M431" i="17" s="1"/>
  <c r="I432" i="17"/>
  <c r="J432" i="17"/>
  <c r="M432" i="17" s="1"/>
  <c r="O432" i="17" s="1"/>
  <c r="P432" i="17" s="1"/>
  <c r="I433" i="17"/>
  <c r="J433" i="17"/>
  <c r="M433" i="17" s="1"/>
  <c r="O433" i="17" s="1"/>
  <c r="I434" i="17"/>
  <c r="J434" i="17"/>
  <c r="M434" i="17" s="1"/>
  <c r="I435" i="17"/>
  <c r="J435" i="17"/>
  <c r="M435" i="17" s="1"/>
  <c r="I436" i="17"/>
  <c r="J436" i="17"/>
  <c r="M436" i="17" s="1"/>
  <c r="I437" i="17"/>
  <c r="J437" i="17"/>
  <c r="M437" i="17" s="1"/>
  <c r="I438" i="17"/>
  <c r="J438" i="17"/>
  <c r="M438" i="17" s="1"/>
  <c r="I439" i="17"/>
  <c r="J439" i="17"/>
  <c r="M439" i="17" s="1"/>
  <c r="I440" i="17"/>
  <c r="J440" i="17"/>
  <c r="M440" i="17" s="1"/>
  <c r="I441" i="17"/>
  <c r="J441" i="17"/>
  <c r="M441" i="17" s="1"/>
  <c r="I442" i="17"/>
  <c r="J442" i="17"/>
  <c r="M442" i="17" s="1"/>
  <c r="I443" i="17"/>
  <c r="J443" i="17"/>
  <c r="M443" i="17" s="1"/>
  <c r="I444" i="17"/>
  <c r="J444" i="17"/>
  <c r="M444" i="17" s="1"/>
  <c r="I445" i="17"/>
  <c r="J445" i="17"/>
  <c r="M445" i="17" s="1"/>
  <c r="I446" i="17"/>
  <c r="J446" i="17"/>
  <c r="M446" i="17" s="1"/>
  <c r="I447" i="17"/>
  <c r="J447" i="17"/>
  <c r="M447" i="17" s="1"/>
  <c r="I448" i="17"/>
  <c r="J448" i="17"/>
  <c r="M448" i="17" s="1"/>
  <c r="I449" i="17"/>
  <c r="J449" i="17"/>
  <c r="M449" i="17" s="1"/>
  <c r="I450" i="17"/>
  <c r="J450" i="17"/>
  <c r="M450" i="17" s="1"/>
  <c r="I451" i="17"/>
  <c r="J451" i="17"/>
  <c r="M451" i="17" s="1"/>
  <c r="I452" i="17"/>
  <c r="J452" i="17"/>
  <c r="M452" i="17" s="1"/>
  <c r="I453" i="17"/>
  <c r="J453" i="17"/>
  <c r="M453" i="17" s="1"/>
  <c r="I454" i="17"/>
  <c r="J454" i="17"/>
  <c r="M454" i="17" s="1"/>
  <c r="I455" i="17"/>
  <c r="J455" i="17"/>
  <c r="M455" i="17" s="1"/>
  <c r="I456" i="17"/>
  <c r="J456" i="17"/>
  <c r="M456" i="17" s="1"/>
  <c r="I457" i="17"/>
  <c r="J457" i="17"/>
  <c r="M457" i="17" s="1"/>
  <c r="I458" i="17"/>
  <c r="J458" i="17"/>
  <c r="M458" i="17" s="1"/>
  <c r="I459" i="17"/>
  <c r="J459" i="17"/>
  <c r="M459" i="17" s="1"/>
  <c r="I460" i="17"/>
  <c r="J460" i="17"/>
  <c r="M460" i="17" s="1"/>
  <c r="I461" i="17"/>
  <c r="J461" i="17"/>
  <c r="M461" i="17" s="1"/>
  <c r="I462" i="17"/>
  <c r="J462" i="17"/>
  <c r="M462" i="17" s="1"/>
  <c r="I463" i="17"/>
  <c r="J463" i="17"/>
  <c r="M463" i="17" s="1"/>
  <c r="I464" i="17"/>
  <c r="J464" i="17"/>
  <c r="M464" i="17" s="1"/>
  <c r="I465" i="17"/>
  <c r="J465" i="17"/>
  <c r="M465" i="17" s="1"/>
  <c r="I466" i="17"/>
  <c r="J466" i="17"/>
  <c r="M466" i="17" s="1"/>
  <c r="I467" i="17"/>
  <c r="J467" i="17"/>
  <c r="M467" i="17" s="1"/>
  <c r="I468" i="17"/>
  <c r="J468" i="17"/>
  <c r="M468" i="17" s="1"/>
  <c r="I469" i="17"/>
  <c r="J469" i="17"/>
  <c r="M469" i="17" s="1"/>
  <c r="I470" i="17"/>
  <c r="J470" i="17"/>
  <c r="M470" i="17" s="1"/>
  <c r="I471" i="17"/>
  <c r="J471" i="17"/>
  <c r="M471" i="17" s="1"/>
  <c r="I472" i="17"/>
  <c r="J472" i="17"/>
  <c r="M472" i="17" s="1"/>
  <c r="I473" i="17"/>
  <c r="J473" i="17"/>
  <c r="M473" i="17" s="1"/>
  <c r="I474" i="17"/>
  <c r="J474" i="17"/>
  <c r="M474" i="17" s="1"/>
  <c r="I475" i="17"/>
  <c r="J475" i="17"/>
  <c r="M475" i="17" s="1"/>
  <c r="I476" i="17"/>
  <c r="J476" i="17"/>
  <c r="M476" i="17" s="1"/>
  <c r="I477" i="17"/>
  <c r="J477" i="17"/>
  <c r="M477" i="17" s="1"/>
  <c r="I478" i="17"/>
  <c r="J478" i="17"/>
  <c r="M478" i="17" s="1"/>
  <c r="I479" i="17"/>
  <c r="J479" i="17"/>
  <c r="M479" i="17" s="1"/>
  <c r="I480" i="17"/>
  <c r="J480" i="17"/>
  <c r="M480" i="17" s="1"/>
  <c r="I481" i="17"/>
  <c r="J481" i="17"/>
  <c r="M481" i="17" s="1"/>
  <c r="I482" i="17"/>
  <c r="J482" i="17"/>
  <c r="M482" i="17" s="1"/>
  <c r="I483" i="17"/>
  <c r="J483" i="17"/>
  <c r="M483" i="17" s="1"/>
  <c r="I484" i="17"/>
  <c r="J484" i="17"/>
  <c r="M484" i="17" s="1"/>
  <c r="I485" i="17"/>
  <c r="J485" i="17"/>
  <c r="M485" i="17" s="1"/>
  <c r="I486" i="17"/>
  <c r="J486" i="17"/>
  <c r="M486" i="17" s="1"/>
  <c r="I487" i="17"/>
  <c r="J487" i="17"/>
  <c r="M487" i="17" s="1"/>
  <c r="I488" i="17"/>
  <c r="J488" i="17"/>
  <c r="M488" i="17" s="1"/>
  <c r="I489" i="17"/>
  <c r="J489" i="17"/>
  <c r="M489" i="17" s="1"/>
  <c r="I490" i="17"/>
  <c r="J490" i="17"/>
  <c r="M490" i="17" s="1"/>
  <c r="I491" i="17"/>
  <c r="J491" i="17"/>
  <c r="M491" i="17" s="1"/>
  <c r="I492" i="17"/>
  <c r="J492" i="17"/>
  <c r="M492" i="17" s="1"/>
  <c r="I493" i="17"/>
  <c r="J493" i="17"/>
  <c r="M493" i="17" s="1"/>
  <c r="I494" i="17"/>
  <c r="J494" i="17"/>
  <c r="M494" i="17" s="1"/>
  <c r="J402" i="17"/>
  <c r="I402" i="17"/>
  <c r="L495" i="17"/>
  <c r="K495" i="17"/>
  <c r="M408" i="17"/>
  <c r="I305" i="17"/>
  <c r="J305" i="17"/>
  <c r="M305" i="17" s="1"/>
  <c r="I306" i="17"/>
  <c r="J306" i="17"/>
  <c r="M306" i="17" s="1"/>
  <c r="I307" i="17"/>
  <c r="J307" i="17"/>
  <c r="M307" i="17" s="1"/>
  <c r="O307" i="17" s="1"/>
  <c r="P307" i="17" s="1"/>
  <c r="I308" i="17"/>
  <c r="J308" i="17"/>
  <c r="M308" i="17" s="1"/>
  <c r="I309" i="17"/>
  <c r="J309" i="17"/>
  <c r="M309" i="17" s="1"/>
  <c r="I310" i="17"/>
  <c r="J310" i="17"/>
  <c r="M310" i="17" s="1"/>
  <c r="I311" i="17"/>
  <c r="J311" i="17"/>
  <c r="M311" i="17" s="1"/>
  <c r="I312" i="17"/>
  <c r="J312" i="17"/>
  <c r="M312" i="17" s="1"/>
  <c r="I313" i="17"/>
  <c r="J313" i="17"/>
  <c r="M313" i="17" s="1"/>
  <c r="I314" i="17"/>
  <c r="J314" i="17"/>
  <c r="M314" i="17" s="1"/>
  <c r="I315" i="17"/>
  <c r="J315" i="17"/>
  <c r="M315" i="17" s="1"/>
  <c r="I316" i="17"/>
  <c r="J316" i="17"/>
  <c r="M316" i="17" s="1"/>
  <c r="I317" i="17"/>
  <c r="J317" i="17"/>
  <c r="M317" i="17" s="1"/>
  <c r="O317" i="17" s="1"/>
  <c r="I318" i="17"/>
  <c r="J318" i="17"/>
  <c r="M318" i="17" s="1"/>
  <c r="I319" i="17"/>
  <c r="J319" i="17"/>
  <c r="M319" i="17" s="1"/>
  <c r="I320" i="17"/>
  <c r="J320" i="17"/>
  <c r="M320" i="17" s="1"/>
  <c r="O320" i="17" s="1"/>
  <c r="I321" i="17"/>
  <c r="J321" i="17"/>
  <c r="M321" i="17" s="1"/>
  <c r="I322" i="17"/>
  <c r="J322" i="17"/>
  <c r="M322" i="17" s="1"/>
  <c r="I323" i="17"/>
  <c r="J323" i="17"/>
  <c r="M323" i="17" s="1"/>
  <c r="O323" i="17" s="1"/>
  <c r="I324" i="17"/>
  <c r="J324" i="17"/>
  <c r="M324" i="17" s="1"/>
  <c r="I325" i="17"/>
  <c r="J325" i="17"/>
  <c r="M325" i="17" s="1"/>
  <c r="I326" i="17"/>
  <c r="J326" i="17"/>
  <c r="M326" i="17" s="1"/>
  <c r="O326" i="17" s="1"/>
  <c r="I327" i="17"/>
  <c r="J327" i="17"/>
  <c r="M327" i="17" s="1"/>
  <c r="O327" i="17" s="1"/>
  <c r="I328" i="17"/>
  <c r="J328" i="17"/>
  <c r="M328" i="17" s="1"/>
  <c r="I329" i="17"/>
  <c r="J329" i="17"/>
  <c r="M329" i="17" s="1"/>
  <c r="I330" i="17"/>
  <c r="J330" i="17"/>
  <c r="M330" i="17" s="1"/>
  <c r="I331" i="17"/>
  <c r="J331" i="17"/>
  <c r="M331" i="17" s="1"/>
  <c r="O331" i="17" s="1"/>
  <c r="I332" i="17"/>
  <c r="J332" i="17"/>
  <c r="M332" i="17" s="1"/>
  <c r="I333" i="17"/>
  <c r="J333" i="17"/>
  <c r="M333" i="17" s="1"/>
  <c r="I334" i="17"/>
  <c r="J334" i="17"/>
  <c r="M334" i="17" s="1"/>
  <c r="O334" i="17" s="1"/>
  <c r="I335" i="17"/>
  <c r="J335" i="17"/>
  <c r="M335" i="17" s="1"/>
  <c r="I336" i="17"/>
  <c r="J336" i="17"/>
  <c r="M336" i="17" s="1"/>
  <c r="I337" i="17"/>
  <c r="J337" i="17"/>
  <c r="M337" i="17" s="1"/>
  <c r="I338" i="17"/>
  <c r="J338" i="17"/>
  <c r="M338" i="17" s="1"/>
  <c r="I339" i="17"/>
  <c r="J339" i="17"/>
  <c r="M339" i="17" s="1"/>
  <c r="I340" i="17"/>
  <c r="J340" i="17"/>
  <c r="M340" i="17" s="1"/>
  <c r="I341" i="17"/>
  <c r="J341" i="17"/>
  <c r="M341" i="17" s="1"/>
  <c r="I342" i="17"/>
  <c r="J342" i="17"/>
  <c r="M342" i="17" s="1"/>
  <c r="I343" i="17"/>
  <c r="J343" i="17"/>
  <c r="M343" i="17" s="1"/>
  <c r="I344" i="17"/>
  <c r="J344" i="17"/>
  <c r="M344" i="17" s="1"/>
  <c r="I345" i="17"/>
  <c r="J345" i="17"/>
  <c r="M345" i="17" s="1"/>
  <c r="I346" i="17"/>
  <c r="J346" i="17"/>
  <c r="M346" i="17" s="1"/>
  <c r="I347" i="17"/>
  <c r="J347" i="17"/>
  <c r="M347" i="17" s="1"/>
  <c r="I348" i="17"/>
  <c r="J348" i="17"/>
  <c r="M348" i="17" s="1"/>
  <c r="I349" i="17"/>
  <c r="J349" i="17"/>
  <c r="M349" i="17" s="1"/>
  <c r="I350" i="17"/>
  <c r="J350" i="17"/>
  <c r="M350" i="17" s="1"/>
  <c r="I351" i="17"/>
  <c r="J351" i="17"/>
  <c r="M351" i="17" s="1"/>
  <c r="I352" i="17"/>
  <c r="J352" i="17"/>
  <c r="M352" i="17" s="1"/>
  <c r="I353" i="17"/>
  <c r="J353" i="17"/>
  <c r="M353" i="17" s="1"/>
  <c r="I354" i="17"/>
  <c r="J354" i="17"/>
  <c r="M354" i="17" s="1"/>
  <c r="I355" i="17"/>
  <c r="J355" i="17"/>
  <c r="M355" i="17" s="1"/>
  <c r="I356" i="17"/>
  <c r="J356" i="17"/>
  <c r="M356" i="17" s="1"/>
  <c r="I357" i="17"/>
  <c r="J357" i="17"/>
  <c r="M357" i="17" s="1"/>
  <c r="I358" i="17"/>
  <c r="J358" i="17"/>
  <c r="M358" i="17" s="1"/>
  <c r="I359" i="17"/>
  <c r="J359" i="17"/>
  <c r="M359" i="17" s="1"/>
  <c r="I360" i="17"/>
  <c r="J360" i="17"/>
  <c r="M360" i="17" s="1"/>
  <c r="I361" i="17"/>
  <c r="J361" i="17"/>
  <c r="M361" i="17" s="1"/>
  <c r="I362" i="17"/>
  <c r="J362" i="17"/>
  <c r="M362" i="17" s="1"/>
  <c r="I363" i="17"/>
  <c r="J363" i="17"/>
  <c r="M363" i="17" s="1"/>
  <c r="I364" i="17"/>
  <c r="J364" i="17"/>
  <c r="M364" i="17" s="1"/>
  <c r="I365" i="17"/>
  <c r="J365" i="17"/>
  <c r="M365" i="17" s="1"/>
  <c r="I366" i="17"/>
  <c r="J366" i="17"/>
  <c r="M366" i="17" s="1"/>
  <c r="I367" i="17"/>
  <c r="J367" i="17"/>
  <c r="M367" i="17" s="1"/>
  <c r="I368" i="17"/>
  <c r="J368" i="17"/>
  <c r="M368" i="17" s="1"/>
  <c r="I369" i="17"/>
  <c r="J369" i="17"/>
  <c r="M369" i="17" s="1"/>
  <c r="I370" i="17"/>
  <c r="J370" i="17"/>
  <c r="M370" i="17" s="1"/>
  <c r="I371" i="17"/>
  <c r="J371" i="17"/>
  <c r="M371" i="17" s="1"/>
  <c r="I372" i="17"/>
  <c r="J372" i="17"/>
  <c r="M372" i="17" s="1"/>
  <c r="I373" i="17"/>
  <c r="J373" i="17"/>
  <c r="M373" i="17" s="1"/>
  <c r="I374" i="17"/>
  <c r="J374" i="17"/>
  <c r="M374" i="17" s="1"/>
  <c r="I375" i="17"/>
  <c r="J375" i="17"/>
  <c r="M375" i="17" s="1"/>
  <c r="I376" i="17"/>
  <c r="J376" i="17"/>
  <c r="M376" i="17" s="1"/>
  <c r="I377" i="17"/>
  <c r="J377" i="17"/>
  <c r="M377" i="17" s="1"/>
  <c r="I378" i="17"/>
  <c r="J378" i="17"/>
  <c r="M378" i="17" s="1"/>
  <c r="I379" i="17"/>
  <c r="J379" i="17"/>
  <c r="M379" i="17" s="1"/>
  <c r="I380" i="17"/>
  <c r="J380" i="17"/>
  <c r="M380" i="17" s="1"/>
  <c r="I381" i="17"/>
  <c r="J381" i="17"/>
  <c r="M381" i="17" s="1"/>
  <c r="I382" i="17"/>
  <c r="J382" i="17"/>
  <c r="M382" i="17" s="1"/>
  <c r="I383" i="17"/>
  <c r="J383" i="17"/>
  <c r="M383" i="17" s="1"/>
  <c r="I384" i="17"/>
  <c r="J384" i="17"/>
  <c r="M384" i="17" s="1"/>
  <c r="I385" i="17"/>
  <c r="J385" i="17"/>
  <c r="M385" i="17" s="1"/>
  <c r="I386" i="17"/>
  <c r="J386" i="17"/>
  <c r="M386" i="17" s="1"/>
  <c r="I387" i="17"/>
  <c r="J387" i="17"/>
  <c r="M387" i="17" s="1"/>
  <c r="I388" i="17"/>
  <c r="J388" i="17"/>
  <c r="M388" i="17" s="1"/>
  <c r="I389" i="17"/>
  <c r="J389" i="17"/>
  <c r="M389" i="17" s="1"/>
  <c r="I390" i="17"/>
  <c r="J390" i="17"/>
  <c r="M390" i="17" s="1"/>
  <c r="I391" i="17"/>
  <c r="J391" i="17"/>
  <c r="M391" i="17" s="1"/>
  <c r="I392" i="17"/>
  <c r="J392" i="17"/>
  <c r="M392" i="17" s="1"/>
  <c r="I393" i="17"/>
  <c r="J393" i="17"/>
  <c r="M393" i="17" s="1"/>
  <c r="I394" i="17"/>
  <c r="J394" i="17"/>
  <c r="M394" i="17" s="1"/>
  <c r="I395" i="17"/>
  <c r="J395" i="17"/>
  <c r="M395" i="17" s="1"/>
  <c r="I396" i="17"/>
  <c r="J396" i="17"/>
  <c r="M396" i="17" s="1"/>
  <c r="J304" i="17"/>
  <c r="I304" i="17"/>
  <c r="L397" i="17"/>
  <c r="K397" i="17"/>
  <c r="I207" i="17"/>
  <c r="J207" i="17"/>
  <c r="M207" i="17" s="1"/>
  <c r="I208" i="17"/>
  <c r="J208" i="17"/>
  <c r="M208" i="17" s="1"/>
  <c r="I209" i="17"/>
  <c r="J209" i="17"/>
  <c r="M209" i="17" s="1"/>
  <c r="I210" i="17"/>
  <c r="J210" i="17"/>
  <c r="M210" i="17" s="1"/>
  <c r="O210" i="17" s="1"/>
  <c r="I211" i="17"/>
  <c r="J211" i="17"/>
  <c r="M211" i="17" s="1"/>
  <c r="I212" i="17"/>
  <c r="J212" i="17"/>
  <c r="M212" i="17" s="1"/>
  <c r="I213" i="17"/>
  <c r="J213" i="17"/>
  <c r="M213" i="17" s="1"/>
  <c r="I214" i="17"/>
  <c r="J214" i="17"/>
  <c r="M214" i="17" s="1"/>
  <c r="I215" i="17"/>
  <c r="J215" i="17"/>
  <c r="M215" i="17" s="1"/>
  <c r="I216" i="17"/>
  <c r="J216" i="17"/>
  <c r="M216" i="17" s="1"/>
  <c r="I217" i="17"/>
  <c r="J217" i="17"/>
  <c r="M217" i="17" s="1"/>
  <c r="I218" i="17"/>
  <c r="J218" i="17"/>
  <c r="M218" i="17" s="1"/>
  <c r="I219" i="17"/>
  <c r="J219" i="17"/>
  <c r="M219" i="17" s="1"/>
  <c r="I220" i="17"/>
  <c r="J220" i="17"/>
  <c r="M220" i="17" s="1"/>
  <c r="I221" i="17"/>
  <c r="J221" i="17"/>
  <c r="M221" i="17" s="1"/>
  <c r="I222" i="17"/>
  <c r="J222" i="17"/>
  <c r="M222" i="17" s="1"/>
  <c r="I223" i="17"/>
  <c r="J223" i="17"/>
  <c r="M223" i="17" s="1"/>
  <c r="I224" i="17"/>
  <c r="J224" i="17"/>
  <c r="M224" i="17" s="1"/>
  <c r="I225" i="17"/>
  <c r="J225" i="17"/>
  <c r="M225" i="17" s="1"/>
  <c r="I226" i="17"/>
  <c r="J226" i="17"/>
  <c r="M226" i="17" s="1"/>
  <c r="I227" i="17"/>
  <c r="J227" i="17"/>
  <c r="M227" i="17" s="1"/>
  <c r="I228" i="17"/>
  <c r="J228" i="17"/>
  <c r="M228" i="17" s="1"/>
  <c r="I229" i="17"/>
  <c r="J229" i="17"/>
  <c r="M229" i="17" s="1"/>
  <c r="I230" i="17"/>
  <c r="J230" i="17"/>
  <c r="M230" i="17" s="1"/>
  <c r="I231" i="17"/>
  <c r="J231" i="17"/>
  <c r="M231" i="17" s="1"/>
  <c r="O231" i="17" s="1"/>
  <c r="P231" i="17" s="1"/>
  <c r="I232" i="17"/>
  <c r="J232" i="17"/>
  <c r="M232" i="17" s="1"/>
  <c r="I233" i="17"/>
  <c r="J233" i="17"/>
  <c r="M233" i="17" s="1"/>
  <c r="I234" i="17"/>
  <c r="J234" i="17"/>
  <c r="M234" i="17" s="1"/>
  <c r="O234" i="17" s="1"/>
  <c r="P234" i="17" s="1"/>
  <c r="I235" i="17"/>
  <c r="J235" i="17"/>
  <c r="M235" i="17" s="1"/>
  <c r="I236" i="17"/>
  <c r="J236" i="17"/>
  <c r="M236" i="17" s="1"/>
  <c r="I237" i="17"/>
  <c r="J237" i="17"/>
  <c r="M237" i="17" s="1"/>
  <c r="I238" i="17"/>
  <c r="J238" i="17"/>
  <c r="M238" i="17" s="1"/>
  <c r="I239" i="17"/>
  <c r="J239" i="17"/>
  <c r="M239" i="17" s="1"/>
  <c r="I240" i="17"/>
  <c r="J240" i="17"/>
  <c r="M240" i="17" s="1"/>
  <c r="I241" i="17"/>
  <c r="J241" i="17"/>
  <c r="M241" i="17" s="1"/>
  <c r="I242" i="17"/>
  <c r="J242" i="17"/>
  <c r="M242" i="17" s="1"/>
  <c r="I243" i="17"/>
  <c r="J243" i="17"/>
  <c r="M243" i="17" s="1"/>
  <c r="I244" i="17"/>
  <c r="J244" i="17"/>
  <c r="M244" i="17" s="1"/>
  <c r="I245" i="17"/>
  <c r="J245" i="17"/>
  <c r="M245" i="17" s="1"/>
  <c r="I246" i="17"/>
  <c r="J246" i="17"/>
  <c r="M246" i="17" s="1"/>
  <c r="I247" i="17"/>
  <c r="J247" i="17"/>
  <c r="M247" i="17" s="1"/>
  <c r="I248" i="17"/>
  <c r="J248" i="17"/>
  <c r="M248" i="17" s="1"/>
  <c r="I249" i="17"/>
  <c r="J249" i="17"/>
  <c r="M249" i="17" s="1"/>
  <c r="I250" i="17"/>
  <c r="J250" i="17"/>
  <c r="M250" i="17" s="1"/>
  <c r="I251" i="17"/>
  <c r="J251" i="17"/>
  <c r="M251" i="17" s="1"/>
  <c r="I252" i="17"/>
  <c r="J252" i="17"/>
  <c r="M252" i="17" s="1"/>
  <c r="I253" i="17"/>
  <c r="J253" i="17"/>
  <c r="M253" i="17" s="1"/>
  <c r="I254" i="17"/>
  <c r="J254" i="17"/>
  <c r="M254" i="17" s="1"/>
  <c r="I255" i="17"/>
  <c r="J255" i="17"/>
  <c r="M255" i="17" s="1"/>
  <c r="I256" i="17"/>
  <c r="J256" i="17"/>
  <c r="M256" i="17" s="1"/>
  <c r="I257" i="17"/>
  <c r="J257" i="17"/>
  <c r="M257" i="17" s="1"/>
  <c r="I258" i="17"/>
  <c r="J258" i="17"/>
  <c r="M258" i="17" s="1"/>
  <c r="I259" i="17"/>
  <c r="J259" i="17"/>
  <c r="M259" i="17" s="1"/>
  <c r="I260" i="17"/>
  <c r="J260" i="17"/>
  <c r="M260" i="17" s="1"/>
  <c r="I261" i="17"/>
  <c r="J261" i="17"/>
  <c r="M261" i="17" s="1"/>
  <c r="I262" i="17"/>
  <c r="J262" i="17"/>
  <c r="M262" i="17" s="1"/>
  <c r="I263" i="17"/>
  <c r="J263" i="17"/>
  <c r="M263" i="17" s="1"/>
  <c r="I264" i="17"/>
  <c r="J264" i="17"/>
  <c r="M264" i="17" s="1"/>
  <c r="I265" i="17"/>
  <c r="J265" i="17"/>
  <c r="M265" i="17" s="1"/>
  <c r="I266" i="17"/>
  <c r="J266" i="17"/>
  <c r="M266" i="17" s="1"/>
  <c r="I267" i="17"/>
  <c r="J267" i="17"/>
  <c r="M267" i="17" s="1"/>
  <c r="I268" i="17"/>
  <c r="J268" i="17"/>
  <c r="M268" i="17" s="1"/>
  <c r="I269" i="17"/>
  <c r="J269" i="17"/>
  <c r="M269" i="17" s="1"/>
  <c r="I270" i="17"/>
  <c r="J270" i="17"/>
  <c r="M270" i="17" s="1"/>
  <c r="I271" i="17"/>
  <c r="J271" i="17"/>
  <c r="M271" i="17" s="1"/>
  <c r="I272" i="17"/>
  <c r="J272" i="17"/>
  <c r="M272" i="17" s="1"/>
  <c r="I273" i="17"/>
  <c r="J273" i="17"/>
  <c r="M273" i="17" s="1"/>
  <c r="I274" i="17"/>
  <c r="J274" i="17"/>
  <c r="M274" i="17" s="1"/>
  <c r="I275" i="17"/>
  <c r="J275" i="17"/>
  <c r="M275" i="17" s="1"/>
  <c r="I276" i="17"/>
  <c r="J276" i="17"/>
  <c r="M276" i="17" s="1"/>
  <c r="I277" i="17"/>
  <c r="J277" i="17"/>
  <c r="M277" i="17" s="1"/>
  <c r="I278" i="17"/>
  <c r="J278" i="17"/>
  <c r="M278" i="17" s="1"/>
  <c r="I279" i="17"/>
  <c r="J279" i="17"/>
  <c r="M279" i="17" s="1"/>
  <c r="I280" i="17"/>
  <c r="J280" i="17"/>
  <c r="M280" i="17" s="1"/>
  <c r="I281" i="17"/>
  <c r="J281" i="17"/>
  <c r="M281" i="17" s="1"/>
  <c r="I282" i="17"/>
  <c r="J282" i="17"/>
  <c r="M282" i="17" s="1"/>
  <c r="I283" i="17"/>
  <c r="J283" i="17"/>
  <c r="M283" i="17" s="1"/>
  <c r="I284" i="17"/>
  <c r="J284" i="17"/>
  <c r="M284" i="17" s="1"/>
  <c r="I285" i="17"/>
  <c r="J285" i="17"/>
  <c r="M285" i="17" s="1"/>
  <c r="I286" i="17"/>
  <c r="J286" i="17"/>
  <c r="M286" i="17" s="1"/>
  <c r="I287" i="17"/>
  <c r="J287" i="17"/>
  <c r="M287" i="17" s="1"/>
  <c r="I288" i="17"/>
  <c r="J288" i="17"/>
  <c r="M288" i="17" s="1"/>
  <c r="I289" i="17"/>
  <c r="J289" i="17"/>
  <c r="M289" i="17" s="1"/>
  <c r="I290" i="17"/>
  <c r="J290" i="17"/>
  <c r="M290" i="17" s="1"/>
  <c r="I291" i="17"/>
  <c r="J291" i="17"/>
  <c r="M291" i="17" s="1"/>
  <c r="I292" i="17"/>
  <c r="J292" i="17"/>
  <c r="M292" i="17" s="1"/>
  <c r="I293" i="17"/>
  <c r="J293" i="17"/>
  <c r="M293" i="17" s="1"/>
  <c r="I294" i="17"/>
  <c r="J294" i="17"/>
  <c r="M294" i="17" s="1"/>
  <c r="I295" i="17"/>
  <c r="J295" i="17"/>
  <c r="M295" i="17" s="1"/>
  <c r="I296" i="17"/>
  <c r="J296" i="17"/>
  <c r="M296" i="17" s="1"/>
  <c r="I297" i="17"/>
  <c r="J297" i="17"/>
  <c r="M297" i="17" s="1"/>
  <c r="I298" i="17"/>
  <c r="J298" i="17"/>
  <c r="M298" i="17" s="1"/>
  <c r="J206" i="17"/>
  <c r="M206" i="17" s="1"/>
  <c r="I206" i="17"/>
  <c r="L299" i="17"/>
  <c r="K299" i="17"/>
  <c r="I109" i="17"/>
  <c r="J109" i="17"/>
  <c r="I110" i="17"/>
  <c r="J110" i="17"/>
  <c r="I111" i="17"/>
  <c r="J111" i="17"/>
  <c r="I112" i="17"/>
  <c r="J112" i="17"/>
  <c r="I113" i="17"/>
  <c r="J113" i="17"/>
  <c r="I114" i="17"/>
  <c r="J114" i="17"/>
  <c r="M114" i="17" s="1"/>
  <c r="I115" i="17"/>
  <c r="J115" i="17"/>
  <c r="M115" i="17" s="1"/>
  <c r="I116" i="17"/>
  <c r="J116" i="17"/>
  <c r="I117" i="17"/>
  <c r="J117" i="17"/>
  <c r="M117" i="17" s="1"/>
  <c r="I118" i="17"/>
  <c r="J118" i="17"/>
  <c r="M118" i="17" s="1"/>
  <c r="I119" i="17"/>
  <c r="J119" i="17"/>
  <c r="M119" i="17" s="1"/>
  <c r="I120" i="17"/>
  <c r="J120" i="17"/>
  <c r="I121" i="17"/>
  <c r="J121" i="17"/>
  <c r="I122" i="17"/>
  <c r="J122" i="17"/>
  <c r="I123" i="17"/>
  <c r="J123" i="17"/>
  <c r="I124" i="17"/>
  <c r="J124" i="17"/>
  <c r="I125" i="17"/>
  <c r="J125" i="17"/>
  <c r="I126" i="17"/>
  <c r="J126" i="17"/>
  <c r="I127" i="17"/>
  <c r="J127" i="17"/>
  <c r="I128" i="17"/>
  <c r="J128" i="17"/>
  <c r="I129" i="17"/>
  <c r="J129" i="17"/>
  <c r="I130" i="17"/>
  <c r="J130" i="17"/>
  <c r="I131" i="17"/>
  <c r="J131" i="17"/>
  <c r="I132" i="17"/>
  <c r="J132" i="17"/>
  <c r="I133" i="17"/>
  <c r="J133" i="17"/>
  <c r="I134" i="17"/>
  <c r="J134" i="17"/>
  <c r="I135" i="17"/>
  <c r="J135" i="17"/>
  <c r="I136" i="17"/>
  <c r="J136" i="17"/>
  <c r="I137" i="17"/>
  <c r="J137" i="17"/>
  <c r="I138" i="17"/>
  <c r="J138" i="17"/>
  <c r="I139" i="17"/>
  <c r="J139" i="17"/>
  <c r="I140" i="17"/>
  <c r="J140" i="17"/>
  <c r="I141" i="17"/>
  <c r="J141" i="17"/>
  <c r="I142" i="17"/>
  <c r="J142" i="17"/>
  <c r="I143" i="17"/>
  <c r="J143" i="17"/>
  <c r="I144" i="17"/>
  <c r="J144" i="17"/>
  <c r="I145" i="17"/>
  <c r="J145" i="17"/>
  <c r="I146" i="17"/>
  <c r="J146" i="17"/>
  <c r="I147" i="17"/>
  <c r="J147" i="17"/>
  <c r="I148" i="17"/>
  <c r="J148" i="17"/>
  <c r="I149" i="17"/>
  <c r="J149" i="17"/>
  <c r="I150" i="17"/>
  <c r="J150" i="17"/>
  <c r="I151" i="17"/>
  <c r="J151" i="17"/>
  <c r="M151" i="17" s="1"/>
  <c r="I152" i="17"/>
  <c r="J152" i="17"/>
  <c r="M152" i="17" s="1"/>
  <c r="I153" i="17"/>
  <c r="J153" i="17"/>
  <c r="M153" i="17" s="1"/>
  <c r="I154" i="17"/>
  <c r="J154" i="17"/>
  <c r="M154" i="17" s="1"/>
  <c r="I155" i="17"/>
  <c r="J155" i="17"/>
  <c r="M155" i="17" s="1"/>
  <c r="I156" i="17"/>
  <c r="J156" i="17"/>
  <c r="M156" i="17" s="1"/>
  <c r="I157" i="17"/>
  <c r="J157" i="17"/>
  <c r="M157" i="17" s="1"/>
  <c r="I158" i="17"/>
  <c r="J158" i="17"/>
  <c r="M158" i="17" s="1"/>
  <c r="I159" i="17"/>
  <c r="J159" i="17"/>
  <c r="M159" i="17" s="1"/>
  <c r="I160" i="17"/>
  <c r="J160" i="17"/>
  <c r="M160" i="17" s="1"/>
  <c r="I161" i="17"/>
  <c r="J161" i="17"/>
  <c r="M161" i="17" s="1"/>
  <c r="I162" i="17"/>
  <c r="J162" i="17"/>
  <c r="M162" i="17" s="1"/>
  <c r="I163" i="17"/>
  <c r="J163" i="17"/>
  <c r="M163" i="17" s="1"/>
  <c r="I164" i="17"/>
  <c r="J164" i="17"/>
  <c r="M164" i="17" s="1"/>
  <c r="I165" i="17"/>
  <c r="J165" i="17"/>
  <c r="M165" i="17" s="1"/>
  <c r="I166" i="17"/>
  <c r="J166" i="17"/>
  <c r="M166" i="17" s="1"/>
  <c r="I167" i="17"/>
  <c r="J167" i="17"/>
  <c r="M167" i="17" s="1"/>
  <c r="I168" i="17"/>
  <c r="J168" i="17"/>
  <c r="M168" i="17" s="1"/>
  <c r="I169" i="17"/>
  <c r="J169" i="17"/>
  <c r="M169" i="17" s="1"/>
  <c r="I170" i="17"/>
  <c r="J170" i="17"/>
  <c r="M170" i="17" s="1"/>
  <c r="I171" i="17"/>
  <c r="J171" i="17"/>
  <c r="M171" i="17" s="1"/>
  <c r="I172" i="17"/>
  <c r="J172" i="17"/>
  <c r="M172" i="17" s="1"/>
  <c r="I173" i="17"/>
  <c r="J173" i="17"/>
  <c r="M173" i="17" s="1"/>
  <c r="I174" i="17"/>
  <c r="J174" i="17"/>
  <c r="M174" i="17" s="1"/>
  <c r="I175" i="17"/>
  <c r="J175" i="17"/>
  <c r="M175" i="17" s="1"/>
  <c r="I176" i="17"/>
  <c r="J176" i="17"/>
  <c r="M176" i="17" s="1"/>
  <c r="I177" i="17"/>
  <c r="J177" i="17"/>
  <c r="M177" i="17" s="1"/>
  <c r="I178" i="17"/>
  <c r="J178" i="17"/>
  <c r="M178" i="17" s="1"/>
  <c r="I179" i="17"/>
  <c r="J179" i="17"/>
  <c r="M179" i="17" s="1"/>
  <c r="I180" i="17"/>
  <c r="J180" i="17"/>
  <c r="M180" i="17" s="1"/>
  <c r="I181" i="17"/>
  <c r="J181" i="17"/>
  <c r="M181" i="17" s="1"/>
  <c r="I182" i="17"/>
  <c r="J182" i="17"/>
  <c r="M182" i="17" s="1"/>
  <c r="I183" i="17"/>
  <c r="J183" i="17"/>
  <c r="M183" i="17" s="1"/>
  <c r="I184" i="17"/>
  <c r="J184" i="17"/>
  <c r="M184" i="17" s="1"/>
  <c r="I185" i="17"/>
  <c r="J185" i="17"/>
  <c r="M185" i="17" s="1"/>
  <c r="I186" i="17"/>
  <c r="J186" i="17"/>
  <c r="M186" i="17" s="1"/>
  <c r="I187" i="17"/>
  <c r="J187" i="17"/>
  <c r="M187" i="17" s="1"/>
  <c r="I188" i="17"/>
  <c r="J188" i="17"/>
  <c r="M188" i="17" s="1"/>
  <c r="I189" i="17"/>
  <c r="J189" i="17"/>
  <c r="M189" i="17" s="1"/>
  <c r="I190" i="17"/>
  <c r="J190" i="17"/>
  <c r="M190" i="17" s="1"/>
  <c r="I191" i="17"/>
  <c r="J191" i="17"/>
  <c r="M191" i="17" s="1"/>
  <c r="I192" i="17"/>
  <c r="J192" i="17"/>
  <c r="M192" i="17" s="1"/>
  <c r="I193" i="17"/>
  <c r="J193" i="17"/>
  <c r="M193" i="17" s="1"/>
  <c r="I194" i="17"/>
  <c r="J194" i="17"/>
  <c r="M194" i="17" s="1"/>
  <c r="I195" i="17"/>
  <c r="J195" i="17"/>
  <c r="M195" i="17" s="1"/>
  <c r="I196" i="17"/>
  <c r="J196" i="17"/>
  <c r="I197" i="17"/>
  <c r="J197" i="17"/>
  <c r="I198" i="17"/>
  <c r="J198" i="17"/>
  <c r="J199" i="17"/>
  <c r="I200" i="17"/>
  <c r="J200" i="17"/>
  <c r="J108" i="17"/>
  <c r="I108" i="17"/>
  <c r="F41" i="17"/>
  <c r="G42" i="17"/>
  <c r="F89" i="17"/>
  <c r="F98" i="17"/>
  <c r="A16" i="17"/>
  <c r="A114" i="17" s="1"/>
  <c r="A212" i="17" s="1"/>
  <c r="A310" i="17" s="1"/>
  <c r="A408" i="17" s="1"/>
  <c r="B16" i="17"/>
  <c r="B114" i="17" s="1"/>
  <c r="B212" i="17" s="1"/>
  <c r="B310" i="17" s="1"/>
  <c r="B408" i="17" s="1"/>
  <c r="C16" i="17"/>
  <c r="C114" i="17" s="1"/>
  <c r="C212" i="17" s="1"/>
  <c r="C310" i="17" s="1"/>
  <c r="C408" i="17" s="1"/>
  <c r="C506" i="17" s="1"/>
  <c r="C604" i="17" s="1"/>
  <c r="D16" i="17"/>
  <c r="D114" i="17" s="1"/>
  <c r="D212" i="17" s="1"/>
  <c r="D310" i="17" s="1"/>
  <c r="D408" i="17" s="1"/>
  <c r="D506" i="17" s="1"/>
  <c r="D604" i="17" s="1"/>
  <c r="E16" i="17"/>
  <c r="E114" i="17" s="1"/>
  <c r="E212" i="17" s="1"/>
  <c r="E310" i="17" s="1"/>
  <c r="E408" i="17" s="1"/>
  <c r="I16" i="17"/>
  <c r="J16" i="17"/>
  <c r="M16" i="17" s="1"/>
  <c r="A17" i="17"/>
  <c r="A115" i="17" s="1"/>
  <c r="A213" i="17" s="1"/>
  <c r="A311" i="17" s="1"/>
  <c r="A409" i="17" s="1"/>
  <c r="B17" i="17"/>
  <c r="B115" i="17" s="1"/>
  <c r="B213" i="17" s="1"/>
  <c r="B311" i="17" s="1"/>
  <c r="B409" i="17" s="1"/>
  <c r="C17" i="17"/>
  <c r="C115" i="17" s="1"/>
  <c r="C213" i="17" s="1"/>
  <c r="C311" i="17" s="1"/>
  <c r="C409" i="17" s="1"/>
  <c r="C507" i="17" s="1"/>
  <c r="C605" i="17" s="1"/>
  <c r="D17" i="17"/>
  <c r="D115" i="17" s="1"/>
  <c r="D213" i="17" s="1"/>
  <c r="D311" i="17" s="1"/>
  <c r="D409" i="17" s="1"/>
  <c r="D507" i="17" s="1"/>
  <c r="D605" i="17" s="1"/>
  <c r="E17" i="17"/>
  <c r="E115" i="17" s="1"/>
  <c r="E213" i="17" s="1"/>
  <c r="E311" i="17" s="1"/>
  <c r="E409" i="17" s="1"/>
  <c r="I17" i="17"/>
  <c r="J17" i="17"/>
  <c r="M17" i="17" s="1"/>
  <c r="A19" i="17"/>
  <c r="A117" i="17" s="1"/>
  <c r="A215" i="17" s="1"/>
  <c r="A313" i="17" s="1"/>
  <c r="A411" i="17" s="1"/>
  <c r="B19" i="17"/>
  <c r="B117" i="17" s="1"/>
  <c r="B215" i="17" s="1"/>
  <c r="B313" i="17" s="1"/>
  <c r="B411" i="17" s="1"/>
  <c r="C19" i="17"/>
  <c r="C117" i="17" s="1"/>
  <c r="C215" i="17" s="1"/>
  <c r="C313" i="17" s="1"/>
  <c r="C411" i="17" s="1"/>
  <c r="D19" i="17"/>
  <c r="D117" i="17" s="1"/>
  <c r="D215" i="17" s="1"/>
  <c r="D313" i="17" s="1"/>
  <c r="D411" i="17" s="1"/>
  <c r="E19" i="17"/>
  <c r="E117" i="17" s="1"/>
  <c r="E215" i="17" s="1"/>
  <c r="E313" i="17" s="1"/>
  <c r="E411" i="17" s="1"/>
  <c r="I19" i="17"/>
  <c r="J19" i="17"/>
  <c r="M19" i="17" s="1"/>
  <c r="A20" i="17"/>
  <c r="A118" i="17" s="1"/>
  <c r="A216" i="17" s="1"/>
  <c r="A314" i="17" s="1"/>
  <c r="A412" i="17" s="1"/>
  <c r="A510" i="17" s="1"/>
  <c r="A608" i="17" s="1"/>
  <c r="B20" i="17"/>
  <c r="B118" i="17" s="1"/>
  <c r="B216" i="17" s="1"/>
  <c r="B314" i="17" s="1"/>
  <c r="B412" i="17" s="1"/>
  <c r="B510" i="17" s="1"/>
  <c r="B608" i="17" s="1"/>
  <c r="C20" i="17"/>
  <c r="C118" i="17" s="1"/>
  <c r="C216" i="17" s="1"/>
  <c r="C314" i="17" s="1"/>
  <c r="C412" i="17" s="1"/>
  <c r="D20" i="17"/>
  <c r="D118" i="17" s="1"/>
  <c r="D216" i="17" s="1"/>
  <c r="D314" i="17" s="1"/>
  <c r="D412" i="17" s="1"/>
  <c r="E20" i="17"/>
  <c r="E118" i="17" s="1"/>
  <c r="E216" i="17" s="1"/>
  <c r="E314" i="17" s="1"/>
  <c r="E412" i="17" s="1"/>
  <c r="I20" i="17"/>
  <c r="J20" i="17"/>
  <c r="M20" i="17" s="1"/>
  <c r="A21" i="17"/>
  <c r="A119" i="17" s="1"/>
  <c r="A217" i="17" s="1"/>
  <c r="A315" i="17" s="1"/>
  <c r="A413" i="17" s="1"/>
  <c r="B21" i="17"/>
  <c r="B119" i="17" s="1"/>
  <c r="B217" i="17" s="1"/>
  <c r="B315" i="17" s="1"/>
  <c r="B413" i="17" s="1"/>
  <c r="C21" i="17"/>
  <c r="C119" i="17" s="1"/>
  <c r="C217" i="17" s="1"/>
  <c r="C315" i="17" s="1"/>
  <c r="C413" i="17" s="1"/>
  <c r="D21" i="17"/>
  <c r="D119" i="17" s="1"/>
  <c r="D217" i="17" s="1"/>
  <c r="D315" i="17" s="1"/>
  <c r="D413" i="17" s="1"/>
  <c r="D511" i="17" s="1"/>
  <c r="D609" i="17" s="1"/>
  <c r="E21" i="17"/>
  <c r="E119" i="17" s="1"/>
  <c r="E217" i="17" s="1"/>
  <c r="E315" i="17" s="1"/>
  <c r="E413" i="17" s="1"/>
  <c r="E511" i="17" s="1"/>
  <c r="E609" i="17" s="1"/>
  <c r="I21" i="17"/>
  <c r="J21" i="17"/>
  <c r="M21" i="17" s="1"/>
  <c r="AR99" i="16"/>
  <c r="AQ11" i="16"/>
  <c r="G11" i="17" s="1"/>
  <c r="AQ12" i="16"/>
  <c r="G12" i="17" s="1"/>
  <c r="AQ13" i="16"/>
  <c r="G13" i="17" s="1"/>
  <c r="AQ14" i="16"/>
  <c r="G14" i="17" s="1"/>
  <c r="AQ15" i="16"/>
  <c r="G15" i="17" s="1"/>
  <c r="AQ16" i="16"/>
  <c r="G16" i="17" s="1"/>
  <c r="AQ17" i="16"/>
  <c r="G17" i="17" s="1"/>
  <c r="AQ18" i="16"/>
  <c r="G18" i="17" s="1"/>
  <c r="AQ19" i="16"/>
  <c r="G19" i="17" s="1"/>
  <c r="AQ20" i="16"/>
  <c r="G20" i="17" s="1"/>
  <c r="AQ21" i="16"/>
  <c r="G21" i="17" s="1"/>
  <c r="AQ22" i="16"/>
  <c r="G22" i="17" s="1"/>
  <c r="AQ24" i="16"/>
  <c r="G24" i="17" s="1"/>
  <c r="AQ25" i="16"/>
  <c r="G25" i="17" s="1"/>
  <c r="AQ26" i="16"/>
  <c r="G26" i="17" s="1"/>
  <c r="AQ27" i="16"/>
  <c r="G27" i="17" s="1"/>
  <c r="AQ28" i="16"/>
  <c r="G28" i="17" s="1"/>
  <c r="AQ29" i="16"/>
  <c r="G29" i="17" s="1"/>
  <c r="AQ30" i="16"/>
  <c r="G30" i="17" s="1"/>
  <c r="AQ31" i="16"/>
  <c r="G31" i="17" s="1"/>
  <c r="AQ32" i="16"/>
  <c r="G32" i="17" s="1"/>
  <c r="AQ33" i="16"/>
  <c r="G33" i="17" s="1"/>
  <c r="AQ34" i="16"/>
  <c r="G34" i="17" s="1"/>
  <c r="AQ35" i="16"/>
  <c r="G35" i="17" s="1"/>
  <c r="AQ36" i="16"/>
  <c r="G36" i="17" s="1"/>
  <c r="AQ37" i="16"/>
  <c r="G37" i="17" s="1"/>
  <c r="AQ38" i="16"/>
  <c r="G38" i="17" s="1"/>
  <c r="AQ39" i="16"/>
  <c r="G39" i="17" s="1"/>
  <c r="AQ40" i="16"/>
  <c r="G40" i="17" s="1"/>
  <c r="AQ41" i="16"/>
  <c r="G41" i="17" s="1"/>
  <c r="AQ42" i="16"/>
  <c r="AQ43" i="16"/>
  <c r="G43" i="17" s="1"/>
  <c r="AQ44" i="16"/>
  <c r="G44" i="17" s="1"/>
  <c r="AQ45" i="16"/>
  <c r="G45" i="17" s="1"/>
  <c r="AQ46" i="16"/>
  <c r="G46" i="17" s="1"/>
  <c r="AQ47" i="16"/>
  <c r="G47" i="17" s="1"/>
  <c r="AQ48" i="16"/>
  <c r="G48" i="17" s="1"/>
  <c r="AQ49" i="16"/>
  <c r="G49" i="17" s="1"/>
  <c r="AQ50" i="16"/>
  <c r="G50" i="17" s="1"/>
  <c r="AQ51" i="16"/>
  <c r="G51" i="17" s="1"/>
  <c r="AQ52" i="16"/>
  <c r="G52" i="17" s="1"/>
  <c r="AQ53" i="16"/>
  <c r="G53" i="17" s="1"/>
  <c r="AQ54" i="16"/>
  <c r="G54" i="17" s="1"/>
  <c r="AQ55" i="16"/>
  <c r="G55" i="17" s="1"/>
  <c r="AQ56" i="16"/>
  <c r="G56" i="17" s="1"/>
  <c r="AQ57" i="16"/>
  <c r="G57" i="17" s="1"/>
  <c r="AQ58" i="16"/>
  <c r="G58" i="17" s="1"/>
  <c r="AQ59" i="16"/>
  <c r="G59" i="17" s="1"/>
  <c r="AQ60" i="16"/>
  <c r="G60" i="17" s="1"/>
  <c r="AQ61" i="16"/>
  <c r="G61" i="17" s="1"/>
  <c r="AQ62" i="16"/>
  <c r="G62" i="17" s="1"/>
  <c r="AQ63" i="16"/>
  <c r="G63" i="17" s="1"/>
  <c r="AQ64" i="16"/>
  <c r="G64" i="17" s="1"/>
  <c r="AQ65" i="16"/>
  <c r="G65" i="17" s="1"/>
  <c r="AQ66" i="16"/>
  <c r="G66" i="17" s="1"/>
  <c r="AQ67" i="16"/>
  <c r="G67" i="17" s="1"/>
  <c r="AQ68" i="16"/>
  <c r="G68" i="17" s="1"/>
  <c r="AQ69" i="16"/>
  <c r="G69" i="17" s="1"/>
  <c r="AQ70" i="16"/>
  <c r="G70" i="17" s="1"/>
  <c r="AQ71" i="16"/>
  <c r="G71" i="17" s="1"/>
  <c r="AQ72" i="16"/>
  <c r="G72" i="17" s="1"/>
  <c r="AQ73" i="16"/>
  <c r="G73" i="17" s="1"/>
  <c r="AQ74" i="16"/>
  <c r="G74" i="17" s="1"/>
  <c r="AQ75" i="16"/>
  <c r="G75" i="17" s="1"/>
  <c r="AQ76" i="16"/>
  <c r="G76" i="17" s="1"/>
  <c r="AQ77" i="16"/>
  <c r="G77" i="17" s="1"/>
  <c r="AQ78" i="16"/>
  <c r="G78" i="17" s="1"/>
  <c r="AQ79" i="16"/>
  <c r="G79" i="17" s="1"/>
  <c r="AQ80" i="16"/>
  <c r="G80" i="17" s="1"/>
  <c r="AQ81" i="16"/>
  <c r="G81" i="17" s="1"/>
  <c r="AQ82" i="16"/>
  <c r="G82" i="17" s="1"/>
  <c r="AQ83" i="16"/>
  <c r="G83" i="17" s="1"/>
  <c r="AQ84" i="16"/>
  <c r="G84" i="17" s="1"/>
  <c r="AQ85" i="16"/>
  <c r="G85" i="17" s="1"/>
  <c r="AQ86" i="16"/>
  <c r="G86" i="17" s="1"/>
  <c r="AQ87" i="16"/>
  <c r="G87" i="17" s="1"/>
  <c r="AQ88" i="16"/>
  <c r="G88" i="17" s="1"/>
  <c r="AQ89" i="16"/>
  <c r="G89" i="17" s="1"/>
  <c r="AQ90" i="16"/>
  <c r="G90" i="17" s="1"/>
  <c r="AQ91" i="16"/>
  <c r="G91" i="17" s="1"/>
  <c r="AQ92" i="16"/>
  <c r="G92" i="17" s="1"/>
  <c r="AQ93" i="16"/>
  <c r="G93" i="17" s="1"/>
  <c r="AQ94" i="16"/>
  <c r="G94" i="17" s="1"/>
  <c r="AQ95" i="16"/>
  <c r="G95" i="17" s="1"/>
  <c r="AQ96" i="16"/>
  <c r="G96" i="17" s="1"/>
  <c r="AQ97" i="16"/>
  <c r="G97" i="17" s="1"/>
  <c r="AQ98" i="16"/>
  <c r="G98" i="17" s="1"/>
  <c r="AQ99" i="16"/>
  <c r="G99" i="17" s="1"/>
  <c r="AQ101" i="16"/>
  <c r="G101" i="17" s="1"/>
  <c r="AQ102" i="16"/>
  <c r="G102" i="17" s="1"/>
  <c r="AQ10" i="16"/>
  <c r="G10" i="17" s="1"/>
  <c r="T11" i="16"/>
  <c r="N11" i="15" s="1"/>
  <c r="T12" i="16"/>
  <c r="N12" i="15" s="1"/>
  <c r="T13" i="16"/>
  <c r="N13" i="15" s="1"/>
  <c r="T14" i="16"/>
  <c r="N14" i="15" s="1"/>
  <c r="T15" i="16"/>
  <c r="N15" i="15" s="1"/>
  <c r="T16" i="16"/>
  <c r="N16" i="15" s="1"/>
  <c r="S16" i="15" s="1"/>
  <c r="T17" i="16"/>
  <c r="N17" i="15" s="1"/>
  <c r="S17" i="15" s="1"/>
  <c r="T18" i="16"/>
  <c r="N18" i="15" s="1"/>
  <c r="T19" i="16"/>
  <c r="N19" i="15" s="1"/>
  <c r="S19" i="15" s="1"/>
  <c r="T20" i="16"/>
  <c r="N20" i="15" s="1"/>
  <c r="S20" i="15" s="1"/>
  <c r="T21" i="16"/>
  <c r="N21" i="15" s="1"/>
  <c r="S21" i="15" s="1"/>
  <c r="T22" i="16"/>
  <c r="N22" i="15" s="1"/>
  <c r="T23" i="16"/>
  <c r="N23" i="15" s="1"/>
  <c r="T24" i="16"/>
  <c r="N24" i="15" s="1"/>
  <c r="T25" i="16"/>
  <c r="N25" i="15" s="1"/>
  <c r="T26" i="16"/>
  <c r="N26" i="15" s="1"/>
  <c r="T27" i="16"/>
  <c r="N27" i="15" s="1"/>
  <c r="T28" i="16"/>
  <c r="N28" i="15" s="1"/>
  <c r="T29" i="16"/>
  <c r="N29" i="15" s="1"/>
  <c r="T30" i="16"/>
  <c r="N30" i="15" s="1"/>
  <c r="T31" i="16"/>
  <c r="N31" i="15" s="1"/>
  <c r="T32" i="16"/>
  <c r="N32" i="15" s="1"/>
  <c r="T33" i="16"/>
  <c r="N33" i="15" s="1"/>
  <c r="T34" i="16"/>
  <c r="N34" i="15" s="1"/>
  <c r="T35" i="16"/>
  <c r="N35" i="15" s="1"/>
  <c r="T36" i="16"/>
  <c r="N36" i="15" s="1"/>
  <c r="T37" i="16"/>
  <c r="N37" i="15" s="1"/>
  <c r="T38" i="16"/>
  <c r="N38" i="15" s="1"/>
  <c r="T39" i="16"/>
  <c r="N39" i="15" s="1"/>
  <c r="T40" i="16"/>
  <c r="N40" i="15" s="1"/>
  <c r="T41" i="16"/>
  <c r="T42" i="16"/>
  <c r="F42" i="17" s="1"/>
  <c r="T43" i="16"/>
  <c r="F43" i="17" s="1"/>
  <c r="T44" i="16"/>
  <c r="F44" i="17" s="1"/>
  <c r="T45" i="16"/>
  <c r="F45" i="17" s="1"/>
  <c r="T46" i="16"/>
  <c r="F46" i="17" s="1"/>
  <c r="T47" i="16"/>
  <c r="F47" i="17" s="1"/>
  <c r="T48" i="16"/>
  <c r="F48" i="17" s="1"/>
  <c r="T49" i="16"/>
  <c r="F49" i="17" s="1"/>
  <c r="T50" i="16"/>
  <c r="F50" i="17" s="1"/>
  <c r="T51" i="16"/>
  <c r="F51" i="17" s="1"/>
  <c r="T52" i="16"/>
  <c r="F52" i="17" s="1"/>
  <c r="T53" i="16"/>
  <c r="F53" i="17" s="1"/>
  <c r="T54" i="16"/>
  <c r="F54" i="17" s="1"/>
  <c r="T55" i="16"/>
  <c r="F55" i="17" s="1"/>
  <c r="T56" i="16"/>
  <c r="F56" i="17" s="1"/>
  <c r="T57" i="16"/>
  <c r="F57" i="17" s="1"/>
  <c r="T58" i="16"/>
  <c r="F58" i="17" s="1"/>
  <c r="T59" i="16"/>
  <c r="F59" i="17" s="1"/>
  <c r="T60" i="16"/>
  <c r="F60" i="17" s="1"/>
  <c r="T61" i="16"/>
  <c r="F61" i="17" s="1"/>
  <c r="T62" i="16"/>
  <c r="F62" i="17" s="1"/>
  <c r="T63" i="16"/>
  <c r="F63" i="17" s="1"/>
  <c r="T64" i="16"/>
  <c r="F64" i="17" s="1"/>
  <c r="T65" i="16"/>
  <c r="F65" i="17" s="1"/>
  <c r="T66" i="16"/>
  <c r="F66" i="17" s="1"/>
  <c r="T67" i="16"/>
  <c r="F67" i="17" s="1"/>
  <c r="T68" i="16"/>
  <c r="F68" i="17" s="1"/>
  <c r="T69" i="16"/>
  <c r="F69" i="17" s="1"/>
  <c r="T70" i="16"/>
  <c r="F70" i="17" s="1"/>
  <c r="T71" i="16"/>
  <c r="F71" i="17" s="1"/>
  <c r="T72" i="16"/>
  <c r="F72" i="17" s="1"/>
  <c r="T73" i="16"/>
  <c r="F73" i="17" s="1"/>
  <c r="T74" i="16"/>
  <c r="F74" i="17" s="1"/>
  <c r="T75" i="16"/>
  <c r="F75" i="17" s="1"/>
  <c r="T76" i="16"/>
  <c r="F76" i="17" s="1"/>
  <c r="T77" i="16"/>
  <c r="F77" i="17" s="1"/>
  <c r="T78" i="16"/>
  <c r="F78" i="17" s="1"/>
  <c r="T79" i="16"/>
  <c r="F79" i="17" s="1"/>
  <c r="T80" i="16"/>
  <c r="F80" i="17" s="1"/>
  <c r="T81" i="16"/>
  <c r="F81" i="17" s="1"/>
  <c r="T82" i="16"/>
  <c r="F82" i="17" s="1"/>
  <c r="T83" i="16"/>
  <c r="F83" i="17" s="1"/>
  <c r="T84" i="16"/>
  <c r="F84" i="17" s="1"/>
  <c r="T85" i="16"/>
  <c r="F85" i="17" s="1"/>
  <c r="T86" i="16"/>
  <c r="F86" i="17" s="1"/>
  <c r="T87" i="16"/>
  <c r="F87" i="17" s="1"/>
  <c r="T88" i="16"/>
  <c r="F88" i="17" s="1"/>
  <c r="T89" i="16"/>
  <c r="T90" i="16"/>
  <c r="F90" i="17" s="1"/>
  <c r="T91" i="16"/>
  <c r="F91" i="17" s="1"/>
  <c r="T92" i="16"/>
  <c r="F92" i="17" s="1"/>
  <c r="T93" i="16"/>
  <c r="F93" i="17" s="1"/>
  <c r="T94" i="16"/>
  <c r="F94" i="17" s="1"/>
  <c r="T95" i="16"/>
  <c r="F95" i="17" s="1"/>
  <c r="T96" i="16"/>
  <c r="F96" i="17" s="1"/>
  <c r="T97" i="16"/>
  <c r="F97" i="17" s="1"/>
  <c r="T98" i="16"/>
  <c r="T99" i="16"/>
  <c r="F99" i="17" s="1"/>
  <c r="T100" i="16"/>
  <c r="F100" i="17" s="1"/>
  <c r="T101" i="16"/>
  <c r="F101" i="17" s="1"/>
  <c r="T102" i="16"/>
  <c r="F102" i="17" s="1"/>
  <c r="T10" i="16"/>
  <c r="N10" i="15" s="1"/>
  <c r="A87" i="17"/>
  <c r="A185" i="17" s="1"/>
  <c r="A283" i="17" s="1"/>
  <c r="A381" i="17" s="1"/>
  <c r="A479" i="17" s="1"/>
  <c r="B87" i="17"/>
  <c r="B185" i="17" s="1"/>
  <c r="B283" i="17" s="1"/>
  <c r="B381" i="17" s="1"/>
  <c r="B479" i="17" s="1"/>
  <c r="C87" i="17"/>
  <c r="C185" i="17" s="1"/>
  <c r="C283" i="17" s="1"/>
  <c r="C381" i="17" s="1"/>
  <c r="C479" i="17" s="1"/>
  <c r="D87" i="17"/>
  <c r="D185" i="17" s="1"/>
  <c r="D283" i="17" s="1"/>
  <c r="D381" i="17" s="1"/>
  <c r="D479" i="17" s="1"/>
  <c r="E87" i="17"/>
  <c r="E185" i="17" s="1"/>
  <c r="E283" i="17" s="1"/>
  <c r="E381" i="17" s="1"/>
  <c r="E479" i="17" s="1"/>
  <c r="I87" i="17"/>
  <c r="J87" i="17"/>
  <c r="M87" i="17" s="1"/>
  <c r="A88" i="17"/>
  <c r="A186" i="17" s="1"/>
  <c r="A284" i="17" s="1"/>
  <c r="A382" i="17" s="1"/>
  <c r="A480" i="17" s="1"/>
  <c r="B88" i="17"/>
  <c r="B186" i="17" s="1"/>
  <c r="B284" i="17" s="1"/>
  <c r="B382" i="17" s="1"/>
  <c r="B480" i="17" s="1"/>
  <c r="C88" i="17"/>
  <c r="C186" i="17" s="1"/>
  <c r="C284" i="17" s="1"/>
  <c r="C382" i="17" s="1"/>
  <c r="C480" i="17" s="1"/>
  <c r="D88" i="17"/>
  <c r="D186" i="17" s="1"/>
  <c r="D284" i="17" s="1"/>
  <c r="D382" i="17" s="1"/>
  <c r="D480" i="17" s="1"/>
  <c r="E88" i="17"/>
  <c r="E186" i="17" s="1"/>
  <c r="E284" i="17" s="1"/>
  <c r="E382" i="17" s="1"/>
  <c r="E480" i="17" s="1"/>
  <c r="I88" i="17"/>
  <c r="J88" i="17"/>
  <c r="M88" i="17" s="1"/>
  <c r="A89" i="17"/>
  <c r="A187" i="17" s="1"/>
  <c r="A285" i="17" s="1"/>
  <c r="A383" i="17" s="1"/>
  <c r="A481" i="17" s="1"/>
  <c r="B89" i="17"/>
  <c r="B187" i="17" s="1"/>
  <c r="B285" i="17" s="1"/>
  <c r="B383" i="17" s="1"/>
  <c r="B481" i="17" s="1"/>
  <c r="C89" i="17"/>
  <c r="C187" i="17" s="1"/>
  <c r="C285" i="17" s="1"/>
  <c r="C383" i="17" s="1"/>
  <c r="C481" i="17" s="1"/>
  <c r="D89" i="17"/>
  <c r="D187" i="17" s="1"/>
  <c r="D285" i="17" s="1"/>
  <c r="D383" i="17" s="1"/>
  <c r="D481" i="17" s="1"/>
  <c r="E89" i="17"/>
  <c r="E187" i="17" s="1"/>
  <c r="E285" i="17" s="1"/>
  <c r="E383" i="17" s="1"/>
  <c r="E481" i="17" s="1"/>
  <c r="I89" i="17"/>
  <c r="J89" i="17"/>
  <c r="M89" i="17" s="1"/>
  <c r="A90" i="17"/>
  <c r="A188" i="17" s="1"/>
  <c r="A286" i="17" s="1"/>
  <c r="A384" i="17" s="1"/>
  <c r="A482" i="17" s="1"/>
  <c r="B90" i="17"/>
  <c r="B188" i="17" s="1"/>
  <c r="B286" i="17" s="1"/>
  <c r="B384" i="17" s="1"/>
  <c r="B482" i="17" s="1"/>
  <c r="C90" i="17"/>
  <c r="C188" i="17" s="1"/>
  <c r="C286" i="17" s="1"/>
  <c r="C384" i="17" s="1"/>
  <c r="C482" i="17" s="1"/>
  <c r="D90" i="17"/>
  <c r="D188" i="17" s="1"/>
  <c r="D286" i="17" s="1"/>
  <c r="D384" i="17" s="1"/>
  <c r="D482" i="17" s="1"/>
  <c r="E90" i="17"/>
  <c r="E188" i="17" s="1"/>
  <c r="E286" i="17" s="1"/>
  <c r="E384" i="17" s="1"/>
  <c r="E482" i="17" s="1"/>
  <c r="I90" i="17"/>
  <c r="J90" i="17"/>
  <c r="M90" i="17" s="1"/>
  <c r="A91" i="17"/>
  <c r="A189" i="17" s="1"/>
  <c r="A287" i="17" s="1"/>
  <c r="A385" i="17" s="1"/>
  <c r="A483" i="17" s="1"/>
  <c r="B91" i="17"/>
  <c r="B189" i="17" s="1"/>
  <c r="B287" i="17" s="1"/>
  <c r="B385" i="17" s="1"/>
  <c r="B483" i="17" s="1"/>
  <c r="C91" i="17"/>
  <c r="C189" i="17" s="1"/>
  <c r="C287" i="17" s="1"/>
  <c r="C385" i="17" s="1"/>
  <c r="C483" i="17" s="1"/>
  <c r="D91" i="17"/>
  <c r="D189" i="17" s="1"/>
  <c r="D287" i="17" s="1"/>
  <c r="D385" i="17" s="1"/>
  <c r="D483" i="17" s="1"/>
  <c r="E91" i="17"/>
  <c r="E189" i="17" s="1"/>
  <c r="E287" i="17" s="1"/>
  <c r="E385" i="17" s="1"/>
  <c r="E483" i="17" s="1"/>
  <c r="I91" i="17"/>
  <c r="J91" i="17"/>
  <c r="M91" i="17" s="1"/>
  <c r="A92" i="17"/>
  <c r="A190" i="17" s="1"/>
  <c r="A288" i="17" s="1"/>
  <c r="A386" i="17" s="1"/>
  <c r="A484" i="17" s="1"/>
  <c r="B92" i="17"/>
  <c r="B190" i="17" s="1"/>
  <c r="B288" i="17" s="1"/>
  <c r="B386" i="17" s="1"/>
  <c r="B484" i="17" s="1"/>
  <c r="C92" i="17"/>
  <c r="C190" i="17" s="1"/>
  <c r="C288" i="17" s="1"/>
  <c r="C386" i="17" s="1"/>
  <c r="C484" i="17" s="1"/>
  <c r="D92" i="17"/>
  <c r="D190" i="17" s="1"/>
  <c r="D288" i="17" s="1"/>
  <c r="D386" i="17" s="1"/>
  <c r="D484" i="17" s="1"/>
  <c r="E92" i="17"/>
  <c r="E190" i="17" s="1"/>
  <c r="E288" i="17" s="1"/>
  <c r="E386" i="17" s="1"/>
  <c r="E484" i="17" s="1"/>
  <c r="I92" i="17"/>
  <c r="J92" i="17"/>
  <c r="M92" i="17" s="1"/>
  <c r="A93" i="17"/>
  <c r="A191" i="17" s="1"/>
  <c r="A289" i="17" s="1"/>
  <c r="A387" i="17" s="1"/>
  <c r="A485" i="17" s="1"/>
  <c r="B93" i="17"/>
  <c r="B191" i="17" s="1"/>
  <c r="B289" i="17" s="1"/>
  <c r="B387" i="17" s="1"/>
  <c r="B485" i="17" s="1"/>
  <c r="C93" i="17"/>
  <c r="C191" i="17" s="1"/>
  <c r="C289" i="17" s="1"/>
  <c r="C387" i="17" s="1"/>
  <c r="C485" i="17" s="1"/>
  <c r="D93" i="17"/>
  <c r="D191" i="17" s="1"/>
  <c r="D289" i="17" s="1"/>
  <c r="D387" i="17" s="1"/>
  <c r="D485" i="17" s="1"/>
  <c r="E93" i="17"/>
  <c r="E191" i="17" s="1"/>
  <c r="E289" i="17" s="1"/>
  <c r="E387" i="17" s="1"/>
  <c r="E485" i="17" s="1"/>
  <c r="I93" i="17"/>
  <c r="J93" i="17"/>
  <c r="M93" i="17" s="1"/>
  <c r="A94" i="17"/>
  <c r="A192" i="17" s="1"/>
  <c r="A290" i="17" s="1"/>
  <c r="A388" i="17" s="1"/>
  <c r="A486" i="17" s="1"/>
  <c r="B94" i="17"/>
  <c r="B192" i="17" s="1"/>
  <c r="B290" i="17" s="1"/>
  <c r="B388" i="17" s="1"/>
  <c r="B486" i="17" s="1"/>
  <c r="C94" i="17"/>
  <c r="C192" i="17" s="1"/>
  <c r="C290" i="17" s="1"/>
  <c r="C388" i="17" s="1"/>
  <c r="C486" i="17" s="1"/>
  <c r="D94" i="17"/>
  <c r="D192" i="17" s="1"/>
  <c r="D290" i="17" s="1"/>
  <c r="D388" i="17" s="1"/>
  <c r="D486" i="17" s="1"/>
  <c r="E94" i="17"/>
  <c r="E192" i="17" s="1"/>
  <c r="E290" i="17" s="1"/>
  <c r="E388" i="17" s="1"/>
  <c r="E486" i="17" s="1"/>
  <c r="I94" i="17"/>
  <c r="J94" i="17"/>
  <c r="M94" i="17" s="1"/>
  <c r="A95" i="17"/>
  <c r="A193" i="17" s="1"/>
  <c r="A291" i="17" s="1"/>
  <c r="A389" i="17" s="1"/>
  <c r="A487" i="17" s="1"/>
  <c r="B95" i="17"/>
  <c r="B193" i="17" s="1"/>
  <c r="B291" i="17" s="1"/>
  <c r="B389" i="17" s="1"/>
  <c r="B487" i="17" s="1"/>
  <c r="C95" i="17"/>
  <c r="C193" i="17" s="1"/>
  <c r="C291" i="17" s="1"/>
  <c r="C389" i="17" s="1"/>
  <c r="C487" i="17" s="1"/>
  <c r="D95" i="17"/>
  <c r="D193" i="17" s="1"/>
  <c r="D291" i="17" s="1"/>
  <c r="D389" i="17" s="1"/>
  <c r="D487" i="17" s="1"/>
  <c r="E95" i="17"/>
  <c r="E193" i="17" s="1"/>
  <c r="E291" i="17" s="1"/>
  <c r="E389" i="17" s="1"/>
  <c r="E487" i="17" s="1"/>
  <c r="I95" i="17"/>
  <c r="J95" i="17"/>
  <c r="M95" i="17" s="1"/>
  <c r="A96" i="17"/>
  <c r="A194" i="17" s="1"/>
  <c r="A292" i="17" s="1"/>
  <c r="A390" i="17" s="1"/>
  <c r="A488" i="17" s="1"/>
  <c r="B96" i="17"/>
  <c r="B194" i="17" s="1"/>
  <c r="B292" i="17" s="1"/>
  <c r="B390" i="17" s="1"/>
  <c r="B488" i="17" s="1"/>
  <c r="C96" i="17"/>
  <c r="C194" i="17" s="1"/>
  <c r="C292" i="17" s="1"/>
  <c r="C390" i="17" s="1"/>
  <c r="C488" i="17" s="1"/>
  <c r="D96" i="17"/>
  <c r="D194" i="17" s="1"/>
  <c r="D292" i="17" s="1"/>
  <c r="D390" i="17" s="1"/>
  <c r="D488" i="17" s="1"/>
  <c r="E96" i="17"/>
  <c r="E194" i="17" s="1"/>
  <c r="E292" i="17" s="1"/>
  <c r="E390" i="17" s="1"/>
  <c r="E488" i="17" s="1"/>
  <c r="I96" i="17"/>
  <c r="J96" i="17"/>
  <c r="M96" i="17" s="1"/>
  <c r="A97" i="17"/>
  <c r="A195" i="17" s="1"/>
  <c r="A293" i="17" s="1"/>
  <c r="A391" i="17" s="1"/>
  <c r="A489" i="17" s="1"/>
  <c r="B97" i="17"/>
  <c r="B195" i="17" s="1"/>
  <c r="B293" i="17" s="1"/>
  <c r="B391" i="17" s="1"/>
  <c r="B489" i="17" s="1"/>
  <c r="C97" i="17"/>
  <c r="C195" i="17" s="1"/>
  <c r="C293" i="17" s="1"/>
  <c r="C391" i="17" s="1"/>
  <c r="C489" i="17" s="1"/>
  <c r="D97" i="17"/>
  <c r="D195" i="17" s="1"/>
  <c r="D293" i="17" s="1"/>
  <c r="D391" i="17" s="1"/>
  <c r="D489" i="17" s="1"/>
  <c r="E97" i="17"/>
  <c r="E195" i="17" s="1"/>
  <c r="E293" i="17" s="1"/>
  <c r="E391" i="17" s="1"/>
  <c r="E489" i="17" s="1"/>
  <c r="I97" i="17"/>
  <c r="J97" i="17"/>
  <c r="M97" i="17" s="1"/>
  <c r="A53" i="17"/>
  <c r="A151" i="17" s="1"/>
  <c r="A249" i="17" s="1"/>
  <c r="A347" i="17" s="1"/>
  <c r="A445" i="17" s="1"/>
  <c r="A543" i="17" s="1"/>
  <c r="A641" i="17" s="1"/>
  <c r="B53" i="17"/>
  <c r="B151" i="17" s="1"/>
  <c r="B249" i="17" s="1"/>
  <c r="B347" i="17" s="1"/>
  <c r="B445" i="17" s="1"/>
  <c r="C53" i="17"/>
  <c r="C151" i="17" s="1"/>
  <c r="C249" i="17" s="1"/>
  <c r="C347" i="17" s="1"/>
  <c r="C445" i="17" s="1"/>
  <c r="D53" i="17"/>
  <c r="D151" i="17" s="1"/>
  <c r="D249" i="17" s="1"/>
  <c r="D347" i="17" s="1"/>
  <c r="D445" i="17" s="1"/>
  <c r="E53" i="17"/>
  <c r="E151" i="17" s="1"/>
  <c r="E249" i="17" s="1"/>
  <c r="E347" i="17" s="1"/>
  <c r="E445" i="17" s="1"/>
  <c r="I53" i="17"/>
  <c r="J53" i="17"/>
  <c r="M53" i="17" s="1"/>
  <c r="A54" i="17"/>
  <c r="A152" i="17" s="1"/>
  <c r="A250" i="17" s="1"/>
  <c r="A348" i="17" s="1"/>
  <c r="A446" i="17" s="1"/>
  <c r="B54" i="17"/>
  <c r="B152" i="17" s="1"/>
  <c r="B250" i="17" s="1"/>
  <c r="B348" i="17" s="1"/>
  <c r="B446" i="17" s="1"/>
  <c r="C54" i="17"/>
  <c r="C152" i="17" s="1"/>
  <c r="C250" i="17" s="1"/>
  <c r="C348" i="17" s="1"/>
  <c r="C446" i="17" s="1"/>
  <c r="D54" i="17"/>
  <c r="D152" i="17" s="1"/>
  <c r="D250" i="17" s="1"/>
  <c r="D348" i="17" s="1"/>
  <c r="D446" i="17" s="1"/>
  <c r="E54" i="17"/>
  <c r="E152" i="17" s="1"/>
  <c r="E250" i="17" s="1"/>
  <c r="E348" i="17" s="1"/>
  <c r="E446" i="17" s="1"/>
  <c r="E544" i="17" s="1"/>
  <c r="E642" i="17" s="1"/>
  <c r="I54" i="17"/>
  <c r="J54" i="17"/>
  <c r="M54" i="17" s="1"/>
  <c r="A55" i="17"/>
  <c r="A153" i="17" s="1"/>
  <c r="A251" i="17" s="1"/>
  <c r="A349" i="17" s="1"/>
  <c r="A447" i="17" s="1"/>
  <c r="B55" i="17"/>
  <c r="B153" i="17" s="1"/>
  <c r="B251" i="17" s="1"/>
  <c r="B349" i="17" s="1"/>
  <c r="B447" i="17" s="1"/>
  <c r="C55" i="17"/>
  <c r="C153" i="17" s="1"/>
  <c r="C251" i="17" s="1"/>
  <c r="C349" i="17" s="1"/>
  <c r="C447" i="17" s="1"/>
  <c r="C545" i="17" s="1"/>
  <c r="C643" i="17" s="1"/>
  <c r="D55" i="17"/>
  <c r="D153" i="17" s="1"/>
  <c r="D251" i="17" s="1"/>
  <c r="D349" i="17" s="1"/>
  <c r="D447" i="17" s="1"/>
  <c r="D545" i="17" s="1"/>
  <c r="D643" i="17" s="1"/>
  <c r="E55" i="17"/>
  <c r="E153" i="17" s="1"/>
  <c r="E251" i="17" s="1"/>
  <c r="E349" i="17" s="1"/>
  <c r="E447" i="17" s="1"/>
  <c r="I55" i="17"/>
  <c r="J55" i="17"/>
  <c r="M55" i="17" s="1"/>
  <c r="A56" i="17"/>
  <c r="A154" i="17" s="1"/>
  <c r="A252" i="17" s="1"/>
  <c r="A350" i="17" s="1"/>
  <c r="A448" i="17" s="1"/>
  <c r="B56" i="17"/>
  <c r="B154" i="17" s="1"/>
  <c r="B252" i="17" s="1"/>
  <c r="B350" i="17" s="1"/>
  <c r="B448" i="17" s="1"/>
  <c r="C56" i="17"/>
  <c r="C154" i="17" s="1"/>
  <c r="C252" i="17" s="1"/>
  <c r="C350" i="17" s="1"/>
  <c r="C448" i="17" s="1"/>
  <c r="D56" i="17"/>
  <c r="D154" i="17" s="1"/>
  <c r="D252" i="17" s="1"/>
  <c r="D350" i="17" s="1"/>
  <c r="D448" i="17" s="1"/>
  <c r="E56" i="17"/>
  <c r="E154" i="17" s="1"/>
  <c r="E252" i="17" s="1"/>
  <c r="E350" i="17" s="1"/>
  <c r="E448" i="17" s="1"/>
  <c r="E546" i="17" s="1"/>
  <c r="E644" i="17" s="1"/>
  <c r="I56" i="17"/>
  <c r="J56" i="17"/>
  <c r="M56" i="17" s="1"/>
  <c r="A57" i="17"/>
  <c r="A155" i="17" s="1"/>
  <c r="A253" i="17" s="1"/>
  <c r="A351" i="17" s="1"/>
  <c r="A449" i="17" s="1"/>
  <c r="B57" i="17"/>
  <c r="B155" i="17" s="1"/>
  <c r="B253" i="17" s="1"/>
  <c r="B351" i="17" s="1"/>
  <c r="B449" i="17" s="1"/>
  <c r="C57" i="17"/>
  <c r="C155" i="17" s="1"/>
  <c r="C253" i="17" s="1"/>
  <c r="C351" i="17" s="1"/>
  <c r="C449" i="17" s="1"/>
  <c r="D57" i="17"/>
  <c r="D155" i="17" s="1"/>
  <c r="D253" i="17" s="1"/>
  <c r="D351" i="17" s="1"/>
  <c r="D449" i="17" s="1"/>
  <c r="E57" i="17"/>
  <c r="E155" i="17" s="1"/>
  <c r="E253" i="17" s="1"/>
  <c r="E351" i="17" s="1"/>
  <c r="E449" i="17" s="1"/>
  <c r="E547" i="17" s="1"/>
  <c r="E645" i="17" s="1"/>
  <c r="I57" i="17"/>
  <c r="J57" i="17"/>
  <c r="M57" i="17" s="1"/>
  <c r="A58" i="17"/>
  <c r="A156" i="17" s="1"/>
  <c r="A254" i="17" s="1"/>
  <c r="A352" i="17" s="1"/>
  <c r="A450" i="17" s="1"/>
  <c r="B58" i="17"/>
  <c r="B156" i="17" s="1"/>
  <c r="B254" i="17" s="1"/>
  <c r="B352" i="17" s="1"/>
  <c r="B450" i="17" s="1"/>
  <c r="C58" i="17"/>
  <c r="C156" i="17" s="1"/>
  <c r="C254" i="17" s="1"/>
  <c r="C352" i="17" s="1"/>
  <c r="C450" i="17" s="1"/>
  <c r="C548" i="17" s="1"/>
  <c r="C646" i="17" s="1"/>
  <c r="D58" i="17"/>
  <c r="D156" i="17" s="1"/>
  <c r="D254" i="17" s="1"/>
  <c r="D352" i="17" s="1"/>
  <c r="D450" i="17" s="1"/>
  <c r="D548" i="17" s="1"/>
  <c r="D646" i="17" s="1"/>
  <c r="E58" i="17"/>
  <c r="E156" i="17" s="1"/>
  <c r="E254" i="17" s="1"/>
  <c r="E352" i="17" s="1"/>
  <c r="E450" i="17" s="1"/>
  <c r="I58" i="17"/>
  <c r="J58" i="17"/>
  <c r="M58" i="17" s="1"/>
  <c r="A59" i="17"/>
  <c r="A157" i="17" s="1"/>
  <c r="A255" i="17" s="1"/>
  <c r="A353" i="17" s="1"/>
  <c r="A451" i="17" s="1"/>
  <c r="A549" i="17" s="1"/>
  <c r="A647" i="17" s="1"/>
  <c r="B59" i="17"/>
  <c r="B157" i="17" s="1"/>
  <c r="B255" i="17" s="1"/>
  <c r="B353" i="17" s="1"/>
  <c r="B451" i="17" s="1"/>
  <c r="C59" i="17"/>
  <c r="C157" i="17" s="1"/>
  <c r="C255" i="17" s="1"/>
  <c r="C353" i="17" s="1"/>
  <c r="C451" i="17" s="1"/>
  <c r="D59" i="17"/>
  <c r="D157" i="17" s="1"/>
  <c r="D255" i="17" s="1"/>
  <c r="D353" i="17" s="1"/>
  <c r="D451" i="17" s="1"/>
  <c r="E59" i="17"/>
  <c r="E157" i="17" s="1"/>
  <c r="E255" i="17" s="1"/>
  <c r="E353" i="17" s="1"/>
  <c r="E451" i="17" s="1"/>
  <c r="E549" i="17" s="1"/>
  <c r="E647" i="17" s="1"/>
  <c r="I59" i="17"/>
  <c r="J59" i="17"/>
  <c r="M59" i="17" s="1"/>
  <c r="A60" i="17"/>
  <c r="A158" i="17" s="1"/>
  <c r="A256" i="17" s="1"/>
  <c r="A354" i="17" s="1"/>
  <c r="A452" i="17" s="1"/>
  <c r="B60" i="17"/>
  <c r="B158" i="17" s="1"/>
  <c r="B256" i="17" s="1"/>
  <c r="B354" i="17" s="1"/>
  <c r="B452" i="17" s="1"/>
  <c r="C60" i="17"/>
  <c r="C158" i="17" s="1"/>
  <c r="C256" i="17" s="1"/>
  <c r="C354" i="17" s="1"/>
  <c r="C452" i="17" s="1"/>
  <c r="D60" i="17"/>
  <c r="D158" i="17" s="1"/>
  <c r="D256" i="17" s="1"/>
  <c r="D354" i="17" s="1"/>
  <c r="D452" i="17" s="1"/>
  <c r="E60" i="17"/>
  <c r="E158" i="17" s="1"/>
  <c r="E256" i="17" s="1"/>
  <c r="E354" i="17" s="1"/>
  <c r="E452" i="17" s="1"/>
  <c r="E550" i="17" s="1"/>
  <c r="E648" i="17" s="1"/>
  <c r="I60" i="17"/>
  <c r="J60" i="17"/>
  <c r="M60" i="17" s="1"/>
  <c r="A61" i="17"/>
  <c r="A159" i="17" s="1"/>
  <c r="A257" i="17" s="1"/>
  <c r="A355" i="17" s="1"/>
  <c r="A453" i="17" s="1"/>
  <c r="B61" i="17"/>
  <c r="B159" i="17" s="1"/>
  <c r="B257" i="17" s="1"/>
  <c r="B355" i="17" s="1"/>
  <c r="B453" i="17" s="1"/>
  <c r="C61" i="17"/>
  <c r="C159" i="17" s="1"/>
  <c r="C257" i="17" s="1"/>
  <c r="C355" i="17" s="1"/>
  <c r="C453" i="17" s="1"/>
  <c r="D61" i="17"/>
  <c r="D159" i="17" s="1"/>
  <c r="D257" i="17" s="1"/>
  <c r="D355" i="17" s="1"/>
  <c r="D453" i="17" s="1"/>
  <c r="E61" i="17"/>
  <c r="E159" i="17" s="1"/>
  <c r="E257" i="17" s="1"/>
  <c r="E355" i="17" s="1"/>
  <c r="E453" i="17" s="1"/>
  <c r="I61" i="17"/>
  <c r="J61" i="17"/>
  <c r="M61" i="17" s="1"/>
  <c r="A62" i="17"/>
  <c r="A160" i="17" s="1"/>
  <c r="A258" i="17" s="1"/>
  <c r="A356" i="17" s="1"/>
  <c r="A454" i="17" s="1"/>
  <c r="B62" i="17"/>
  <c r="B160" i="17" s="1"/>
  <c r="B258" i="17" s="1"/>
  <c r="B356" i="17" s="1"/>
  <c r="B454" i="17" s="1"/>
  <c r="C62" i="17"/>
  <c r="C160" i="17" s="1"/>
  <c r="C258" i="17" s="1"/>
  <c r="C356" i="17" s="1"/>
  <c r="C454" i="17" s="1"/>
  <c r="D62" i="17"/>
  <c r="D160" i="17" s="1"/>
  <c r="D258" i="17" s="1"/>
  <c r="D356" i="17" s="1"/>
  <c r="D454" i="17" s="1"/>
  <c r="E62" i="17"/>
  <c r="E160" i="17" s="1"/>
  <c r="E258" i="17" s="1"/>
  <c r="E356" i="17" s="1"/>
  <c r="E454" i="17" s="1"/>
  <c r="I62" i="17"/>
  <c r="J62" i="17"/>
  <c r="M62" i="17" s="1"/>
  <c r="A63" i="17"/>
  <c r="A161" i="17" s="1"/>
  <c r="A259" i="17" s="1"/>
  <c r="A357" i="17" s="1"/>
  <c r="A455" i="17" s="1"/>
  <c r="B63" i="17"/>
  <c r="B161" i="17" s="1"/>
  <c r="B259" i="17" s="1"/>
  <c r="B357" i="17" s="1"/>
  <c r="B455" i="17" s="1"/>
  <c r="C63" i="17"/>
  <c r="C161" i="17" s="1"/>
  <c r="C259" i="17" s="1"/>
  <c r="C357" i="17" s="1"/>
  <c r="C455" i="17" s="1"/>
  <c r="D63" i="17"/>
  <c r="D161" i="17" s="1"/>
  <c r="D259" i="17" s="1"/>
  <c r="D357" i="17" s="1"/>
  <c r="D455" i="17" s="1"/>
  <c r="E63" i="17"/>
  <c r="E161" i="17" s="1"/>
  <c r="E259" i="17" s="1"/>
  <c r="E357" i="17" s="1"/>
  <c r="E455" i="17" s="1"/>
  <c r="I63" i="17"/>
  <c r="J63" i="17"/>
  <c r="M63" i="17" s="1"/>
  <c r="A64" i="17"/>
  <c r="A162" i="17" s="1"/>
  <c r="A260" i="17" s="1"/>
  <c r="A358" i="17" s="1"/>
  <c r="A456" i="17" s="1"/>
  <c r="B64" i="17"/>
  <c r="B162" i="17" s="1"/>
  <c r="B260" i="17" s="1"/>
  <c r="B358" i="17" s="1"/>
  <c r="B456" i="17" s="1"/>
  <c r="C64" i="17"/>
  <c r="C162" i="17" s="1"/>
  <c r="C260" i="17" s="1"/>
  <c r="C358" i="17" s="1"/>
  <c r="C456" i="17" s="1"/>
  <c r="D64" i="17"/>
  <c r="D162" i="17" s="1"/>
  <c r="D260" i="17" s="1"/>
  <c r="D358" i="17" s="1"/>
  <c r="D456" i="17" s="1"/>
  <c r="E64" i="17"/>
  <c r="E162" i="17" s="1"/>
  <c r="E260" i="17" s="1"/>
  <c r="E358" i="17" s="1"/>
  <c r="E456" i="17" s="1"/>
  <c r="I64" i="17"/>
  <c r="J64" i="17"/>
  <c r="M64" i="17" s="1"/>
  <c r="A65" i="17"/>
  <c r="A163" i="17" s="1"/>
  <c r="A261" i="17" s="1"/>
  <c r="A359" i="17" s="1"/>
  <c r="A457" i="17" s="1"/>
  <c r="B65" i="17"/>
  <c r="B163" i="17" s="1"/>
  <c r="B261" i="17" s="1"/>
  <c r="B359" i="17" s="1"/>
  <c r="B457" i="17" s="1"/>
  <c r="C65" i="17"/>
  <c r="C163" i="17" s="1"/>
  <c r="C261" i="17" s="1"/>
  <c r="C359" i="17" s="1"/>
  <c r="C457" i="17" s="1"/>
  <c r="D65" i="17"/>
  <c r="D163" i="17" s="1"/>
  <c r="D261" i="17" s="1"/>
  <c r="D359" i="17" s="1"/>
  <c r="D457" i="17" s="1"/>
  <c r="E65" i="17"/>
  <c r="E163" i="17" s="1"/>
  <c r="E261" i="17" s="1"/>
  <c r="E359" i="17" s="1"/>
  <c r="E457" i="17" s="1"/>
  <c r="I65" i="17"/>
  <c r="J65" i="17"/>
  <c r="M65" i="17" s="1"/>
  <c r="A66" i="17"/>
  <c r="A164" i="17" s="1"/>
  <c r="A262" i="17" s="1"/>
  <c r="A360" i="17" s="1"/>
  <c r="A458" i="17" s="1"/>
  <c r="B66" i="17"/>
  <c r="B164" i="17" s="1"/>
  <c r="B262" i="17" s="1"/>
  <c r="B360" i="17" s="1"/>
  <c r="B458" i="17" s="1"/>
  <c r="C66" i="17"/>
  <c r="C164" i="17" s="1"/>
  <c r="C262" i="17" s="1"/>
  <c r="C360" i="17" s="1"/>
  <c r="C458" i="17" s="1"/>
  <c r="D66" i="17"/>
  <c r="D164" i="17" s="1"/>
  <c r="D262" i="17" s="1"/>
  <c r="D360" i="17" s="1"/>
  <c r="D458" i="17" s="1"/>
  <c r="E66" i="17"/>
  <c r="E164" i="17" s="1"/>
  <c r="E262" i="17" s="1"/>
  <c r="E360" i="17" s="1"/>
  <c r="E458" i="17" s="1"/>
  <c r="I66" i="17"/>
  <c r="J66" i="17"/>
  <c r="M66" i="17" s="1"/>
  <c r="A67" i="17"/>
  <c r="A165" i="17" s="1"/>
  <c r="A263" i="17" s="1"/>
  <c r="A361" i="17" s="1"/>
  <c r="A459" i="17" s="1"/>
  <c r="B67" i="17"/>
  <c r="B165" i="17" s="1"/>
  <c r="B263" i="17" s="1"/>
  <c r="B361" i="17" s="1"/>
  <c r="B459" i="17" s="1"/>
  <c r="C67" i="17"/>
  <c r="C165" i="17" s="1"/>
  <c r="C263" i="17" s="1"/>
  <c r="C361" i="17" s="1"/>
  <c r="C459" i="17" s="1"/>
  <c r="D67" i="17"/>
  <c r="D165" i="17" s="1"/>
  <c r="D263" i="17" s="1"/>
  <c r="D361" i="17" s="1"/>
  <c r="D459" i="17" s="1"/>
  <c r="E67" i="17"/>
  <c r="E165" i="17" s="1"/>
  <c r="E263" i="17" s="1"/>
  <c r="E361" i="17" s="1"/>
  <c r="E459" i="17" s="1"/>
  <c r="I67" i="17"/>
  <c r="J67" i="17"/>
  <c r="M67" i="17" s="1"/>
  <c r="A68" i="17"/>
  <c r="A166" i="17" s="1"/>
  <c r="A264" i="17" s="1"/>
  <c r="A362" i="17" s="1"/>
  <c r="A460" i="17" s="1"/>
  <c r="B68" i="17"/>
  <c r="B166" i="17" s="1"/>
  <c r="B264" i="17" s="1"/>
  <c r="B362" i="17" s="1"/>
  <c r="B460" i="17" s="1"/>
  <c r="C68" i="17"/>
  <c r="C166" i="17" s="1"/>
  <c r="C264" i="17" s="1"/>
  <c r="C362" i="17" s="1"/>
  <c r="C460" i="17" s="1"/>
  <c r="D68" i="17"/>
  <c r="D166" i="17" s="1"/>
  <c r="D264" i="17" s="1"/>
  <c r="D362" i="17" s="1"/>
  <c r="D460" i="17" s="1"/>
  <c r="E68" i="17"/>
  <c r="E166" i="17" s="1"/>
  <c r="E264" i="17" s="1"/>
  <c r="E362" i="17" s="1"/>
  <c r="E460" i="17" s="1"/>
  <c r="I68" i="17"/>
  <c r="J68" i="17"/>
  <c r="M68" i="17" s="1"/>
  <c r="A69" i="17"/>
  <c r="A167" i="17" s="1"/>
  <c r="A265" i="17" s="1"/>
  <c r="A363" i="17" s="1"/>
  <c r="A461" i="17" s="1"/>
  <c r="B69" i="17"/>
  <c r="B167" i="17" s="1"/>
  <c r="B265" i="17" s="1"/>
  <c r="B363" i="17" s="1"/>
  <c r="B461" i="17" s="1"/>
  <c r="C69" i="17"/>
  <c r="C167" i="17" s="1"/>
  <c r="C265" i="17" s="1"/>
  <c r="C363" i="17" s="1"/>
  <c r="C461" i="17" s="1"/>
  <c r="D69" i="17"/>
  <c r="D167" i="17" s="1"/>
  <c r="D265" i="17" s="1"/>
  <c r="D363" i="17" s="1"/>
  <c r="D461" i="17" s="1"/>
  <c r="E69" i="17"/>
  <c r="E167" i="17" s="1"/>
  <c r="E265" i="17" s="1"/>
  <c r="E363" i="17" s="1"/>
  <c r="E461" i="17" s="1"/>
  <c r="I69" i="17"/>
  <c r="J69" i="17"/>
  <c r="M69" i="17" s="1"/>
  <c r="A70" i="17"/>
  <c r="A168" i="17" s="1"/>
  <c r="A266" i="17" s="1"/>
  <c r="A364" i="17" s="1"/>
  <c r="A462" i="17" s="1"/>
  <c r="B70" i="17"/>
  <c r="B168" i="17" s="1"/>
  <c r="B266" i="17" s="1"/>
  <c r="B364" i="17" s="1"/>
  <c r="B462" i="17" s="1"/>
  <c r="C70" i="17"/>
  <c r="C168" i="17" s="1"/>
  <c r="C266" i="17" s="1"/>
  <c r="C364" i="17" s="1"/>
  <c r="C462" i="17" s="1"/>
  <c r="D70" i="17"/>
  <c r="D168" i="17" s="1"/>
  <c r="D266" i="17" s="1"/>
  <c r="D364" i="17" s="1"/>
  <c r="D462" i="17" s="1"/>
  <c r="E70" i="17"/>
  <c r="E168" i="17" s="1"/>
  <c r="E266" i="17" s="1"/>
  <c r="E364" i="17" s="1"/>
  <c r="E462" i="17" s="1"/>
  <c r="I70" i="17"/>
  <c r="J70" i="17"/>
  <c r="M70" i="17" s="1"/>
  <c r="A71" i="17"/>
  <c r="A169" i="17" s="1"/>
  <c r="A267" i="17" s="1"/>
  <c r="A365" i="17" s="1"/>
  <c r="A463" i="17" s="1"/>
  <c r="B71" i="17"/>
  <c r="B169" i="17" s="1"/>
  <c r="B267" i="17" s="1"/>
  <c r="B365" i="17" s="1"/>
  <c r="B463" i="17" s="1"/>
  <c r="C71" i="17"/>
  <c r="C169" i="17" s="1"/>
  <c r="C267" i="17" s="1"/>
  <c r="C365" i="17" s="1"/>
  <c r="C463" i="17" s="1"/>
  <c r="D71" i="17"/>
  <c r="D169" i="17" s="1"/>
  <c r="D267" i="17" s="1"/>
  <c r="D365" i="17" s="1"/>
  <c r="D463" i="17" s="1"/>
  <c r="E71" i="17"/>
  <c r="E169" i="17" s="1"/>
  <c r="E267" i="17" s="1"/>
  <c r="E365" i="17" s="1"/>
  <c r="E463" i="17" s="1"/>
  <c r="I71" i="17"/>
  <c r="J71" i="17"/>
  <c r="M71" i="17" s="1"/>
  <c r="A72" i="17"/>
  <c r="A170" i="17" s="1"/>
  <c r="A268" i="17" s="1"/>
  <c r="A366" i="17" s="1"/>
  <c r="A464" i="17" s="1"/>
  <c r="B72" i="17"/>
  <c r="B170" i="17" s="1"/>
  <c r="B268" i="17" s="1"/>
  <c r="B366" i="17" s="1"/>
  <c r="B464" i="17" s="1"/>
  <c r="C72" i="17"/>
  <c r="C170" i="17" s="1"/>
  <c r="C268" i="17" s="1"/>
  <c r="C366" i="17" s="1"/>
  <c r="C464" i="17" s="1"/>
  <c r="D72" i="17"/>
  <c r="D170" i="17" s="1"/>
  <c r="D268" i="17" s="1"/>
  <c r="D366" i="17" s="1"/>
  <c r="D464" i="17" s="1"/>
  <c r="E72" i="17"/>
  <c r="E170" i="17" s="1"/>
  <c r="E268" i="17" s="1"/>
  <c r="E366" i="17" s="1"/>
  <c r="E464" i="17" s="1"/>
  <c r="I72" i="17"/>
  <c r="J72" i="17"/>
  <c r="M72" i="17" s="1"/>
  <c r="A73" i="17"/>
  <c r="A171" i="17" s="1"/>
  <c r="A269" i="17" s="1"/>
  <c r="A367" i="17" s="1"/>
  <c r="A465" i="17" s="1"/>
  <c r="B73" i="17"/>
  <c r="B171" i="17" s="1"/>
  <c r="B269" i="17" s="1"/>
  <c r="B367" i="17" s="1"/>
  <c r="B465" i="17" s="1"/>
  <c r="C73" i="17"/>
  <c r="C171" i="17" s="1"/>
  <c r="C269" i="17" s="1"/>
  <c r="C367" i="17" s="1"/>
  <c r="C465" i="17" s="1"/>
  <c r="D73" i="17"/>
  <c r="D171" i="17" s="1"/>
  <c r="D269" i="17" s="1"/>
  <c r="D367" i="17" s="1"/>
  <c r="D465" i="17" s="1"/>
  <c r="E73" i="17"/>
  <c r="E171" i="17" s="1"/>
  <c r="E269" i="17" s="1"/>
  <c r="E367" i="17" s="1"/>
  <c r="E465" i="17" s="1"/>
  <c r="I73" i="17"/>
  <c r="J73" i="17"/>
  <c r="M73" i="17" s="1"/>
  <c r="A74" i="17"/>
  <c r="A172" i="17" s="1"/>
  <c r="A270" i="17" s="1"/>
  <c r="A368" i="17" s="1"/>
  <c r="A466" i="17" s="1"/>
  <c r="B74" i="17"/>
  <c r="B172" i="17" s="1"/>
  <c r="B270" i="17" s="1"/>
  <c r="B368" i="17" s="1"/>
  <c r="B466" i="17" s="1"/>
  <c r="C74" i="17"/>
  <c r="C172" i="17" s="1"/>
  <c r="C270" i="17" s="1"/>
  <c r="C368" i="17" s="1"/>
  <c r="C466" i="17" s="1"/>
  <c r="D74" i="17"/>
  <c r="D172" i="17" s="1"/>
  <c r="D270" i="17" s="1"/>
  <c r="D368" i="17" s="1"/>
  <c r="D466" i="17" s="1"/>
  <c r="E74" i="17"/>
  <c r="E172" i="17" s="1"/>
  <c r="E270" i="17" s="1"/>
  <c r="E368" i="17" s="1"/>
  <c r="E466" i="17" s="1"/>
  <c r="I74" i="17"/>
  <c r="J74" i="17"/>
  <c r="M74" i="17" s="1"/>
  <c r="A75" i="17"/>
  <c r="A173" i="17" s="1"/>
  <c r="A271" i="17" s="1"/>
  <c r="A369" i="17" s="1"/>
  <c r="A467" i="17" s="1"/>
  <c r="B75" i="17"/>
  <c r="B173" i="17" s="1"/>
  <c r="B271" i="17" s="1"/>
  <c r="B369" i="17" s="1"/>
  <c r="B467" i="17" s="1"/>
  <c r="C75" i="17"/>
  <c r="C173" i="17" s="1"/>
  <c r="C271" i="17" s="1"/>
  <c r="C369" i="17" s="1"/>
  <c r="C467" i="17" s="1"/>
  <c r="D75" i="17"/>
  <c r="D173" i="17" s="1"/>
  <c r="D271" i="17" s="1"/>
  <c r="D369" i="17" s="1"/>
  <c r="D467" i="17" s="1"/>
  <c r="E75" i="17"/>
  <c r="E173" i="17" s="1"/>
  <c r="E271" i="17" s="1"/>
  <c r="E369" i="17" s="1"/>
  <c r="E467" i="17" s="1"/>
  <c r="I75" i="17"/>
  <c r="J75" i="17"/>
  <c r="M75" i="17" s="1"/>
  <c r="A76" i="17"/>
  <c r="A174" i="17" s="1"/>
  <c r="A272" i="17" s="1"/>
  <c r="A370" i="17" s="1"/>
  <c r="A468" i="17" s="1"/>
  <c r="B76" i="17"/>
  <c r="B174" i="17" s="1"/>
  <c r="B272" i="17" s="1"/>
  <c r="B370" i="17" s="1"/>
  <c r="B468" i="17" s="1"/>
  <c r="C76" i="17"/>
  <c r="C174" i="17" s="1"/>
  <c r="C272" i="17" s="1"/>
  <c r="C370" i="17" s="1"/>
  <c r="C468" i="17" s="1"/>
  <c r="D76" i="17"/>
  <c r="D174" i="17" s="1"/>
  <c r="D272" i="17" s="1"/>
  <c r="D370" i="17" s="1"/>
  <c r="D468" i="17" s="1"/>
  <c r="E76" i="17"/>
  <c r="E174" i="17" s="1"/>
  <c r="E272" i="17" s="1"/>
  <c r="E370" i="17" s="1"/>
  <c r="E468" i="17" s="1"/>
  <c r="I76" i="17"/>
  <c r="J76" i="17"/>
  <c r="M76" i="17" s="1"/>
  <c r="A77" i="17"/>
  <c r="A175" i="17" s="1"/>
  <c r="A273" i="17" s="1"/>
  <c r="A371" i="17" s="1"/>
  <c r="A469" i="17" s="1"/>
  <c r="B77" i="17"/>
  <c r="B175" i="17" s="1"/>
  <c r="B273" i="17" s="1"/>
  <c r="B371" i="17" s="1"/>
  <c r="B469" i="17" s="1"/>
  <c r="C77" i="17"/>
  <c r="C175" i="17" s="1"/>
  <c r="C273" i="17" s="1"/>
  <c r="C371" i="17" s="1"/>
  <c r="C469" i="17" s="1"/>
  <c r="D77" i="17"/>
  <c r="D175" i="17" s="1"/>
  <c r="D273" i="17" s="1"/>
  <c r="D371" i="17" s="1"/>
  <c r="D469" i="17" s="1"/>
  <c r="E77" i="17"/>
  <c r="E175" i="17" s="1"/>
  <c r="E273" i="17" s="1"/>
  <c r="E371" i="17" s="1"/>
  <c r="E469" i="17" s="1"/>
  <c r="I77" i="17"/>
  <c r="J77" i="17"/>
  <c r="M77" i="17" s="1"/>
  <c r="A78" i="17"/>
  <c r="A176" i="17" s="1"/>
  <c r="A274" i="17" s="1"/>
  <c r="A372" i="17" s="1"/>
  <c r="A470" i="17" s="1"/>
  <c r="B78" i="17"/>
  <c r="B176" i="17" s="1"/>
  <c r="B274" i="17" s="1"/>
  <c r="B372" i="17" s="1"/>
  <c r="B470" i="17" s="1"/>
  <c r="C78" i="17"/>
  <c r="C176" i="17" s="1"/>
  <c r="C274" i="17" s="1"/>
  <c r="C372" i="17" s="1"/>
  <c r="C470" i="17" s="1"/>
  <c r="D78" i="17"/>
  <c r="D176" i="17" s="1"/>
  <c r="D274" i="17" s="1"/>
  <c r="D372" i="17" s="1"/>
  <c r="D470" i="17" s="1"/>
  <c r="E78" i="17"/>
  <c r="E176" i="17" s="1"/>
  <c r="E274" i="17" s="1"/>
  <c r="E372" i="17" s="1"/>
  <c r="E470" i="17" s="1"/>
  <c r="I78" i="17"/>
  <c r="J78" i="17"/>
  <c r="M78" i="17" s="1"/>
  <c r="A79" i="17"/>
  <c r="A177" i="17" s="1"/>
  <c r="A275" i="17" s="1"/>
  <c r="A373" i="17" s="1"/>
  <c r="A471" i="17" s="1"/>
  <c r="B79" i="17"/>
  <c r="B177" i="17" s="1"/>
  <c r="B275" i="17" s="1"/>
  <c r="B373" i="17" s="1"/>
  <c r="B471" i="17" s="1"/>
  <c r="C79" i="17"/>
  <c r="C177" i="17" s="1"/>
  <c r="C275" i="17" s="1"/>
  <c r="C373" i="17" s="1"/>
  <c r="C471" i="17" s="1"/>
  <c r="D79" i="17"/>
  <c r="D177" i="17" s="1"/>
  <c r="D275" i="17" s="1"/>
  <c r="D373" i="17" s="1"/>
  <c r="D471" i="17" s="1"/>
  <c r="E79" i="17"/>
  <c r="E177" i="17" s="1"/>
  <c r="E275" i="17" s="1"/>
  <c r="E373" i="17" s="1"/>
  <c r="E471" i="17" s="1"/>
  <c r="I79" i="17"/>
  <c r="J79" i="17"/>
  <c r="M79" i="17" s="1"/>
  <c r="A80" i="17"/>
  <c r="A178" i="17" s="1"/>
  <c r="A276" i="17" s="1"/>
  <c r="A374" i="17" s="1"/>
  <c r="A472" i="17" s="1"/>
  <c r="B80" i="17"/>
  <c r="B178" i="17" s="1"/>
  <c r="B276" i="17" s="1"/>
  <c r="B374" i="17" s="1"/>
  <c r="B472" i="17" s="1"/>
  <c r="C80" i="17"/>
  <c r="C178" i="17" s="1"/>
  <c r="C276" i="17" s="1"/>
  <c r="C374" i="17" s="1"/>
  <c r="C472" i="17" s="1"/>
  <c r="D80" i="17"/>
  <c r="D178" i="17" s="1"/>
  <c r="D276" i="17" s="1"/>
  <c r="D374" i="17" s="1"/>
  <c r="D472" i="17" s="1"/>
  <c r="E80" i="17"/>
  <c r="E178" i="17" s="1"/>
  <c r="E276" i="17" s="1"/>
  <c r="E374" i="17" s="1"/>
  <c r="E472" i="17" s="1"/>
  <c r="I80" i="17"/>
  <c r="J80" i="17"/>
  <c r="M80" i="17" s="1"/>
  <c r="A81" i="17"/>
  <c r="A179" i="17" s="1"/>
  <c r="A277" i="17" s="1"/>
  <c r="A375" i="17" s="1"/>
  <c r="A473" i="17" s="1"/>
  <c r="B81" i="17"/>
  <c r="B179" i="17" s="1"/>
  <c r="B277" i="17" s="1"/>
  <c r="B375" i="17" s="1"/>
  <c r="B473" i="17" s="1"/>
  <c r="C81" i="17"/>
  <c r="C179" i="17" s="1"/>
  <c r="C277" i="17" s="1"/>
  <c r="C375" i="17" s="1"/>
  <c r="C473" i="17" s="1"/>
  <c r="D81" i="17"/>
  <c r="D179" i="17" s="1"/>
  <c r="D277" i="17" s="1"/>
  <c r="D375" i="17" s="1"/>
  <c r="D473" i="17" s="1"/>
  <c r="E81" i="17"/>
  <c r="E179" i="17" s="1"/>
  <c r="E277" i="17" s="1"/>
  <c r="E375" i="17" s="1"/>
  <c r="E473" i="17" s="1"/>
  <c r="I81" i="17"/>
  <c r="J81" i="17"/>
  <c r="M81" i="17" s="1"/>
  <c r="A82" i="17"/>
  <c r="A180" i="17" s="1"/>
  <c r="A278" i="17" s="1"/>
  <c r="A376" i="17" s="1"/>
  <c r="A474" i="17" s="1"/>
  <c r="B82" i="17"/>
  <c r="B180" i="17" s="1"/>
  <c r="B278" i="17" s="1"/>
  <c r="B376" i="17" s="1"/>
  <c r="B474" i="17" s="1"/>
  <c r="C82" i="17"/>
  <c r="C180" i="17" s="1"/>
  <c r="C278" i="17" s="1"/>
  <c r="C376" i="17" s="1"/>
  <c r="C474" i="17" s="1"/>
  <c r="D82" i="17"/>
  <c r="D180" i="17" s="1"/>
  <c r="D278" i="17" s="1"/>
  <c r="D376" i="17" s="1"/>
  <c r="D474" i="17" s="1"/>
  <c r="E82" i="17"/>
  <c r="E180" i="17" s="1"/>
  <c r="E278" i="17" s="1"/>
  <c r="E376" i="17" s="1"/>
  <c r="E474" i="17" s="1"/>
  <c r="I82" i="17"/>
  <c r="J82" i="17"/>
  <c r="M82" i="17" s="1"/>
  <c r="A83" i="17"/>
  <c r="A181" i="17" s="1"/>
  <c r="A279" i="17" s="1"/>
  <c r="A377" i="17" s="1"/>
  <c r="A475" i="17" s="1"/>
  <c r="B83" i="17"/>
  <c r="B181" i="17" s="1"/>
  <c r="B279" i="17" s="1"/>
  <c r="B377" i="17" s="1"/>
  <c r="B475" i="17" s="1"/>
  <c r="C83" i="17"/>
  <c r="C181" i="17" s="1"/>
  <c r="C279" i="17" s="1"/>
  <c r="C377" i="17" s="1"/>
  <c r="C475" i="17" s="1"/>
  <c r="D83" i="17"/>
  <c r="D181" i="17" s="1"/>
  <c r="D279" i="17" s="1"/>
  <c r="D377" i="17" s="1"/>
  <c r="D475" i="17" s="1"/>
  <c r="E83" i="17"/>
  <c r="E181" i="17" s="1"/>
  <c r="E279" i="17" s="1"/>
  <c r="E377" i="17" s="1"/>
  <c r="E475" i="17" s="1"/>
  <c r="I83" i="17"/>
  <c r="J83" i="17"/>
  <c r="M83" i="17" s="1"/>
  <c r="A84" i="17"/>
  <c r="A182" i="17" s="1"/>
  <c r="A280" i="17" s="1"/>
  <c r="A378" i="17" s="1"/>
  <c r="A476" i="17" s="1"/>
  <c r="B84" i="17"/>
  <c r="B182" i="17" s="1"/>
  <c r="B280" i="17" s="1"/>
  <c r="B378" i="17" s="1"/>
  <c r="B476" i="17" s="1"/>
  <c r="C84" i="17"/>
  <c r="C182" i="17" s="1"/>
  <c r="C280" i="17" s="1"/>
  <c r="C378" i="17" s="1"/>
  <c r="C476" i="17" s="1"/>
  <c r="D84" i="17"/>
  <c r="D182" i="17" s="1"/>
  <c r="D280" i="17" s="1"/>
  <c r="D378" i="17" s="1"/>
  <c r="D476" i="17" s="1"/>
  <c r="E84" i="17"/>
  <c r="E182" i="17" s="1"/>
  <c r="E280" i="17" s="1"/>
  <c r="E378" i="17" s="1"/>
  <c r="E476" i="17" s="1"/>
  <c r="I84" i="17"/>
  <c r="J84" i="17"/>
  <c r="M84" i="17" s="1"/>
  <c r="A85" i="17"/>
  <c r="A183" i="17" s="1"/>
  <c r="A281" i="17" s="1"/>
  <c r="A379" i="17" s="1"/>
  <c r="A477" i="17" s="1"/>
  <c r="B85" i="17"/>
  <c r="B183" i="17" s="1"/>
  <c r="B281" i="17" s="1"/>
  <c r="B379" i="17" s="1"/>
  <c r="B477" i="17" s="1"/>
  <c r="C85" i="17"/>
  <c r="C183" i="17" s="1"/>
  <c r="C281" i="17" s="1"/>
  <c r="C379" i="17" s="1"/>
  <c r="C477" i="17" s="1"/>
  <c r="D85" i="17"/>
  <c r="D183" i="17" s="1"/>
  <c r="D281" i="17" s="1"/>
  <c r="D379" i="17" s="1"/>
  <c r="D477" i="17" s="1"/>
  <c r="E85" i="17"/>
  <c r="E183" i="17" s="1"/>
  <c r="E281" i="17" s="1"/>
  <c r="E379" i="17" s="1"/>
  <c r="E477" i="17" s="1"/>
  <c r="I85" i="17"/>
  <c r="J85" i="17"/>
  <c r="M85" i="17" s="1"/>
  <c r="A86" i="17"/>
  <c r="A184" i="17" s="1"/>
  <c r="A282" i="17" s="1"/>
  <c r="A380" i="17" s="1"/>
  <c r="A478" i="17" s="1"/>
  <c r="B86" i="17"/>
  <c r="B184" i="17" s="1"/>
  <c r="B282" i="17" s="1"/>
  <c r="B380" i="17" s="1"/>
  <c r="B478" i="17" s="1"/>
  <c r="C86" i="17"/>
  <c r="C184" i="17" s="1"/>
  <c r="C282" i="17" s="1"/>
  <c r="C380" i="17" s="1"/>
  <c r="C478" i="17" s="1"/>
  <c r="D86" i="17"/>
  <c r="D184" i="17" s="1"/>
  <c r="D282" i="17" s="1"/>
  <c r="D380" i="17" s="1"/>
  <c r="D478" i="17" s="1"/>
  <c r="E86" i="17"/>
  <c r="E184" i="17" s="1"/>
  <c r="E282" i="17" s="1"/>
  <c r="E380" i="17" s="1"/>
  <c r="E478" i="17" s="1"/>
  <c r="I86" i="17"/>
  <c r="J86" i="17"/>
  <c r="M86" i="17" s="1"/>
  <c r="A41" i="17"/>
  <c r="B41" i="17"/>
  <c r="C41" i="17"/>
  <c r="D41" i="17"/>
  <c r="E41" i="17"/>
  <c r="I41" i="17"/>
  <c r="J41" i="17"/>
  <c r="M41" i="17" s="1"/>
  <c r="A42" i="17"/>
  <c r="B42" i="17"/>
  <c r="C42" i="17"/>
  <c r="D42" i="17"/>
  <c r="E42" i="17"/>
  <c r="I42" i="17"/>
  <c r="J42" i="17"/>
  <c r="M42" i="17" s="1"/>
  <c r="A43" i="17"/>
  <c r="B43" i="17"/>
  <c r="C43" i="17"/>
  <c r="D43" i="17"/>
  <c r="E43" i="17"/>
  <c r="I43" i="17"/>
  <c r="J43" i="17"/>
  <c r="M43" i="17" s="1"/>
  <c r="A44" i="17"/>
  <c r="B44" i="17"/>
  <c r="C44" i="17"/>
  <c r="D44" i="17"/>
  <c r="E44" i="17"/>
  <c r="I44" i="17"/>
  <c r="J44" i="17"/>
  <c r="M44" i="17" s="1"/>
  <c r="A45" i="17"/>
  <c r="B45" i="17"/>
  <c r="C45" i="17"/>
  <c r="D45" i="17"/>
  <c r="E45" i="17"/>
  <c r="I45" i="17"/>
  <c r="J45" i="17"/>
  <c r="M45" i="17" s="1"/>
  <c r="A46" i="17"/>
  <c r="B46" i="17"/>
  <c r="C46" i="17"/>
  <c r="D46" i="17"/>
  <c r="E46" i="17"/>
  <c r="I46" i="17"/>
  <c r="J46" i="17"/>
  <c r="M46" i="17" s="1"/>
  <c r="A47" i="17"/>
  <c r="B47" i="17"/>
  <c r="C47" i="17"/>
  <c r="D47" i="17"/>
  <c r="E47" i="17"/>
  <c r="I47" i="17"/>
  <c r="J47" i="17"/>
  <c r="M47" i="17" s="1"/>
  <c r="A48" i="17"/>
  <c r="B48" i="17"/>
  <c r="C48" i="17"/>
  <c r="D48" i="17"/>
  <c r="E48" i="17"/>
  <c r="I48" i="17"/>
  <c r="J48" i="17"/>
  <c r="M48" i="17" s="1"/>
  <c r="A49" i="17"/>
  <c r="B49" i="17"/>
  <c r="C49" i="17"/>
  <c r="D49" i="17"/>
  <c r="E49" i="17"/>
  <c r="I49" i="17"/>
  <c r="J49" i="17"/>
  <c r="M49" i="17" s="1"/>
  <c r="A50" i="17"/>
  <c r="B50" i="17"/>
  <c r="C50" i="17"/>
  <c r="D50" i="17"/>
  <c r="E50" i="17"/>
  <c r="I50" i="17"/>
  <c r="J50" i="17"/>
  <c r="M50" i="17" s="1"/>
  <c r="A51" i="17"/>
  <c r="B51" i="17"/>
  <c r="C51" i="17"/>
  <c r="D51" i="17"/>
  <c r="E51" i="17"/>
  <c r="I51" i="17"/>
  <c r="J51" i="17"/>
  <c r="M51" i="17" s="1"/>
  <c r="A52" i="17"/>
  <c r="B52" i="17"/>
  <c r="C52" i="17"/>
  <c r="D52" i="17"/>
  <c r="E52" i="17"/>
  <c r="I52" i="17"/>
  <c r="J52" i="17"/>
  <c r="M52" i="17" s="1"/>
  <c r="I382" i="14"/>
  <c r="J382" i="14"/>
  <c r="I383" i="14"/>
  <c r="J383" i="14"/>
  <c r="M383" i="14" s="1"/>
  <c r="I384" i="14"/>
  <c r="J384" i="14"/>
  <c r="I385" i="14"/>
  <c r="J385" i="14"/>
  <c r="M385" i="14" s="1"/>
  <c r="I386" i="14"/>
  <c r="J386" i="14"/>
  <c r="M386" i="14" s="1"/>
  <c r="I387" i="14"/>
  <c r="J387" i="14"/>
  <c r="M387" i="14" s="1"/>
  <c r="I388" i="14"/>
  <c r="J388" i="14"/>
  <c r="I389" i="14"/>
  <c r="J389" i="14"/>
  <c r="M389" i="14" s="1"/>
  <c r="I390" i="14"/>
  <c r="J390" i="14"/>
  <c r="M390" i="14" s="1"/>
  <c r="I391" i="14"/>
  <c r="J391" i="14"/>
  <c r="I392" i="14"/>
  <c r="J392" i="14"/>
  <c r="M392" i="14" s="1"/>
  <c r="I393" i="14"/>
  <c r="J393" i="14"/>
  <c r="M393" i="14" s="1"/>
  <c r="I394" i="14"/>
  <c r="J394" i="14"/>
  <c r="I395" i="14"/>
  <c r="J395" i="14"/>
  <c r="M395" i="14" s="1"/>
  <c r="I396" i="14"/>
  <c r="J396" i="14"/>
  <c r="M396" i="14" s="1"/>
  <c r="O396" i="14" s="1"/>
  <c r="I397" i="14"/>
  <c r="J397" i="14"/>
  <c r="I398" i="14"/>
  <c r="J398" i="14"/>
  <c r="M398" i="14" s="1"/>
  <c r="I399" i="14"/>
  <c r="J399" i="14"/>
  <c r="M399" i="14" s="1"/>
  <c r="I400" i="14"/>
  <c r="J400" i="14"/>
  <c r="I401" i="14"/>
  <c r="J401" i="14"/>
  <c r="M401" i="14" s="1"/>
  <c r="I402" i="14"/>
  <c r="J402" i="14"/>
  <c r="M402" i="14" s="1"/>
  <c r="O402" i="14" s="1"/>
  <c r="I403" i="14"/>
  <c r="J403" i="14"/>
  <c r="I404" i="14"/>
  <c r="J404" i="14"/>
  <c r="I405" i="14"/>
  <c r="J405" i="14"/>
  <c r="M405" i="14" s="1"/>
  <c r="I406" i="14"/>
  <c r="J406" i="14"/>
  <c r="I407" i="14"/>
  <c r="J407" i="14"/>
  <c r="I408" i="14"/>
  <c r="J408" i="14"/>
  <c r="M408" i="14" s="1"/>
  <c r="I409" i="14"/>
  <c r="J409" i="14"/>
  <c r="I410" i="14"/>
  <c r="J410" i="14"/>
  <c r="M410" i="14" s="1"/>
  <c r="I411" i="14"/>
  <c r="J411" i="14"/>
  <c r="M411" i="14" s="1"/>
  <c r="I412" i="14"/>
  <c r="J412" i="14"/>
  <c r="I413" i="14"/>
  <c r="J413" i="14"/>
  <c r="I414" i="14"/>
  <c r="J414" i="14"/>
  <c r="M414" i="14" s="1"/>
  <c r="I415" i="14"/>
  <c r="J415" i="14"/>
  <c r="I416" i="14"/>
  <c r="J416" i="14"/>
  <c r="M416" i="14" s="1"/>
  <c r="I417" i="14"/>
  <c r="J417" i="14"/>
  <c r="M417" i="14" s="1"/>
  <c r="I418" i="14"/>
  <c r="J418" i="14"/>
  <c r="I419" i="14"/>
  <c r="J419" i="14"/>
  <c r="I420" i="14"/>
  <c r="J420" i="14"/>
  <c r="M420" i="14" s="1"/>
  <c r="I421" i="14"/>
  <c r="J421" i="14"/>
  <c r="I422" i="14"/>
  <c r="J422" i="14"/>
  <c r="I423" i="14"/>
  <c r="J423" i="14"/>
  <c r="M423" i="14" s="1"/>
  <c r="I424" i="14"/>
  <c r="J424" i="14"/>
  <c r="I425" i="14"/>
  <c r="J425" i="14"/>
  <c r="I426" i="14"/>
  <c r="J426" i="14"/>
  <c r="M426" i="14" s="1"/>
  <c r="I427" i="14"/>
  <c r="J427" i="14"/>
  <c r="I428" i="14"/>
  <c r="J428" i="14"/>
  <c r="J381" i="14"/>
  <c r="I381" i="14"/>
  <c r="L429" i="14"/>
  <c r="K429" i="14"/>
  <c r="M428" i="14"/>
  <c r="M427" i="14"/>
  <c r="M425" i="14"/>
  <c r="M424" i="14"/>
  <c r="M422" i="14"/>
  <c r="M421" i="14"/>
  <c r="M419" i="14"/>
  <c r="M418" i="14"/>
  <c r="M415" i="14"/>
  <c r="M413" i="14"/>
  <c r="M412" i="14"/>
  <c r="M409" i="14"/>
  <c r="M407" i="14"/>
  <c r="M406" i="14"/>
  <c r="M404" i="14"/>
  <c r="M403" i="14"/>
  <c r="M400" i="14"/>
  <c r="M397" i="14"/>
  <c r="M394" i="14"/>
  <c r="M391" i="14"/>
  <c r="O388" i="14"/>
  <c r="M388" i="14"/>
  <c r="M384" i="14"/>
  <c r="M382" i="14"/>
  <c r="I329" i="14"/>
  <c r="J329" i="14"/>
  <c r="I330" i="14"/>
  <c r="J330" i="14"/>
  <c r="M330" i="14" s="1"/>
  <c r="I331" i="14"/>
  <c r="J331" i="14"/>
  <c r="M331" i="14" s="1"/>
  <c r="O331" i="14" s="1"/>
  <c r="I332" i="14"/>
  <c r="J332" i="14"/>
  <c r="M332" i="14" s="1"/>
  <c r="I333" i="14"/>
  <c r="J333" i="14"/>
  <c r="M333" i="14" s="1"/>
  <c r="I334" i="14"/>
  <c r="J334" i="14"/>
  <c r="M334" i="14" s="1"/>
  <c r="I335" i="14"/>
  <c r="J335" i="14"/>
  <c r="M335" i="14" s="1"/>
  <c r="O335" i="14" s="1"/>
  <c r="P335" i="14" s="1"/>
  <c r="I336" i="14"/>
  <c r="J336" i="14"/>
  <c r="M336" i="14" s="1"/>
  <c r="O336" i="14" s="1"/>
  <c r="I337" i="14"/>
  <c r="J337" i="14"/>
  <c r="M337" i="14" s="1"/>
  <c r="I338" i="14"/>
  <c r="J338" i="14"/>
  <c r="I339" i="14"/>
  <c r="J339" i="14"/>
  <c r="M339" i="14" s="1"/>
  <c r="I340" i="14"/>
  <c r="J340" i="14"/>
  <c r="M340" i="14" s="1"/>
  <c r="I341" i="14"/>
  <c r="J341" i="14"/>
  <c r="M341" i="14" s="1"/>
  <c r="O341" i="14" s="1"/>
  <c r="P341" i="14" s="1"/>
  <c r="I342" i="14"/>
  <c r="J342" i="14"/>
  <c r="M342" i="14" s="1"/>
  <c r="O342" i="14" s="1"/>
  <c r="I343" i="14"/>
  <c r="J343" i="14"/>
  <c r="M343" i="14" s="1"/>
  <c r="I344" i="14"/>
  <c r="J344" i="14"/>
  <c r="M344" i="14" s="1"/>
  <c r="I345" i="14"/>
  <c r="J345" i="14"/>
  <c r="M345" i="14" s="1"/>
  <c r="O345" i="14" s="1"/>
  <c r="I346" i="14"/>
  <c r="J346" i="14"/>
  <c r="I347" i="14"/>
  <c r="J347" i="14"/>
  <c r="M347" i="14" s="1"/>
  <c r="I348" i="14"/>
  <c r="J348" i="14"/>
  <c r="M348" i="14" s="1"/>
  <c r="O348" i="14" s="1"/>
  <c r="I349" i="14"/>
  <c r="J349" i="14"/>
  <c r="M349" i="14" s="1"/>
  <c r="I350" i="14"/>
  <c r="J350" i="14"/>
  <c r="M350" i="14" s="1"/>
  <c r="I351" i="14"/>
  <c r="J351" i="14"/>
  <c r="M351" i="14" s="1"/>
  <c r="I352" i="14"/>
  <c r="J352" i="14"/>
  <c r="M352" i="14" s="1"/>
  <c r="I353" i="14"/>
  <c r="J353" i="14"/>
  <c r="M353" i="14" s="1"/>
  <c r="I354" i="14"/>
  <c r="J354" i="14"/>
  <c r="M354" i="14" s="1"/>
  <c r="I355" i="14"/>
  <c r="J355" i="14"/>
  <c r="M355" i="14" s="1"/>
  <c r="I356" i="14"/>
  <c r="J356" i="14"/>
  <c r="M356" i="14" s="1"/>
  <c r="I357" i="14"/>
  <c r="J357" i="14"/>
  <c r="M357" i="14" s="1"/>
  <c r="I358" i="14"/>
  <c r="J358" i="14"/>
  <c r="M358" i="14" s="1"/>
  <c r="I359" i="14"/>
  <c r="J359" i="14"/>
  <c r="M359" i="14" s="1"/>
  <c r="I360" i="14"/>
  <c r="J360" i="14"/>
  <c r="M360" i="14" s="1"/>
  <c r="I361" i="14"/>
  <c r="J361" i="14"/>
  <c r="I362" i="14"/>
  <c r="J362" i="14"/>
  <c r="M362" i="14" s="1"/>
  <c r="I363" i="14"/>
  <c r="J363" i="14"/>
  <c r="M363" i="14" s="1"/>
  <c r="I364" i="14"/>
  <c r="J364" i="14"/>
  <c r="M364" i="14" s="1"/>
  <c r="I365" i="14"/>
  <c r="J365" i="14"/>
  <c r="M365" i="14" s="1"/>
  <c r="I366" i="14"/>
  <c r="J366" i="14"/>
  <c r="M366" i="14" s="1"/>
  <c r="I367" i="14"/>
  <c r="J367" i="14"/>
  <c r="M367" i="14" s="1"/>
  <c r="I368" i="14"/>
  <c r="J368" i="14"/>
  <c r="M368" i="14" s="1"/>
  <c r="I369" i="14"/>
  <c r="J369" i="14"/>
  <c r="M369" i="14" s="1"/>
  <c r="I370" i="14"/>
  <c r="J370" i="14"/>
  <c r="M370" i="14" s="1"/>
  <c r="I371" i="14"/>
  <c r="J371" i="14"/>
  <c r="M371" i="14" s="1"/>
  <c r="I372" i="14"/>
  <c r="J372" i="14"/>
  <c r="M372" i="14" s="1"/>
  <c r="I373" i="14"/>
  <c r="J373" i="14"/>
  <c r="M373" i="14" s="1"/>
  <c r="I374" i="14"/>
  <c r="J374" i="14"/>
  <c r="M374" i="14" s="1"/>
  <c r="I375" i="14"/>
  <c r="J375" i="14"/>
  <c r="J328" i="14"/>
  <c r="I328" i="14"/>
  <c r="L376" i="14"/>
  <c r="K376" i="14"/>
  <c r="B376" i="14"/>
  <c r="M375" i="14"/>
  <c r="M361" i="14"/>
  <c r="M346" i="14"/>
  <c r="M338" i="14"/>
  <c r="O338" i="14" s="1"/>
  <c r="P338" i="14" s="1"/>
  <c r="M329" i="14"/>
  <c r="I276" i="14"/>
  <c r="J276" i="14"/>
  <c r="M276" i="14" s="1"/>
  <c r="O276" i="14" s="1"/>
  <c r="P276" i="14" s="1"/>
  <c r="I277" i="14"/>
  <c r="J277" i="14"/>
  <c r="M277" i="14" s="1"/>
  <c r="I278" i="14"/>
  <c r="J278" i="14"/>
  <c r="M278" i="14" s="1"/>
  <c r="I279" i="14"/>
  <c r="J279" i="14"/>
  <c r="M279" i="14" s="1"/>
  <c r="O279" i="14" s="1"/>
  <c r="P279" i="14" s="1"/>
  <c r="I280" i="14"/>
  <c r="J280" i="14"/>
  <c r="M280" i="14" s="1"/>
  <c r="I281" i="14"/>
  <c r="J281" i="14"/>
  <c r="M281" i="14" s="1"/>
  <c r="I282" i="14"/>
  <c r="J282" i="14"/>
  <c r="M282" i="14" s="1"/>
  <c r="O282" i="14" s="1"/>
  <c r="I283" i="14"/>
  <c r="J283" i="14"/>
  <c r="M283" i="14" s="1"/>
  <c r="I284" i="14"/>
  <c r="J284" i="14"/>
  <c r="M284" i="14" s="1"/>
  <c r="I285" i="14"/>
  <c r="J285" i="14"/>
  <c r="M285" i="14" s="1"/>
  <c r="I286" i="14"/>
  <c r="J286" i="14"/>
  <c r="M286" i="14" s="1"/>
  <c r="I287" i="14"/>
  <c r="J287" i="14"/>
  <c r="M287" i="14" s="1"/>
  <c r="I288" i="14"/>
  <c r="J288" i="14"/>
  <c r="M288" i="14" s="1"/>
  <c r="I289" i="14"/>
  <c r="J289" i="14"/>
  <c r="M289" i="14" s="1"/>
  <c r="I290" i="14"/>
  <c r="J290" i="14"/>
  <c r="M290" i="14" s="1"/>
  <c r="I291" i="14"/>
  <c r="J291" i="14"/>
  <c r="M291" i="14" s="1"/>
  <c r="O291" i="14" s="1"/>
  <c r="I292" i="14"/>
  <c r="J292" i="14"/>
  <c r="M292" i="14" s="1"/>
  <c r="I293" i="14"/>
  <c r="J293" i="14"/>
  <c r="I294" i="14"/>
  <c r="J294" i="14"/>
  <c r="M294" i="14" s="1"/>
  <c r="I295" i="14"/>
  <c r="J295" i="14"/>
  <c r="M295" i="14" s="1"/>
  <c r="I296" i="14"/>
  <c r="J296" i="14"/>
  <c r="M296" i="14" s="1"/>
  <c r="I297" i="14"/>
  <c r="J297" i="14"/>
  <c r="M297" i="14" s="1"/>
  <c r="O297" i="14" s="1"/>
  <c r="I298" i="14"/>
  <c r="J298" i="14"/>
  <c r="M298" i="14" s="1"/>
  <c r="I299" i="14"/>
  <c r="J299" i="14"/>
  <c r="M299" i="14" s="1"/>
  <c r="I300" i="14"/>
  <c r="J300" i="14"/>
  <c r="M300" i="14" s="1"/>
  <c r="I301" i="14"/>
  <c r="J301" i="14"/>
  <c r="M301" i="14" s="1"/>
  <c r="I302" i="14"/>
  <c r="J302" i="14"/>
  <c r="M302" i="14" s="1"/>
  <c r="I303" i="14"/>
  <c r="J303" i="14"/>
  <c r="M303" i="14" s="1"/>
  <c r="I304" i="14"/>
  <c r="J304" i="14"/>
  <c r="M304" i="14" s="1"/>
  <c r="I305" i="14"/>
  <c r="J305" i="14"/>
  <c r="M305" i="14" s="1"/>
  <c r="I306" i="14"/>
  <c r="J306" i="14"/>
  <c r="I307" i="14"/>
  <c r="J307" i="14"/>
  <c r="M307" i="14" s="1"/>
  <c r="I308" i="14"/>
  <c r="J308" i="14"/>
  <c r="M308" i="14" s="1"/>
  <c r="I309" i="14"/>
  <c r="J309" i="14"/>
  <c r="M309" i="14" s="1"/>
  <c r="I310" i="14"/>
  <c r="J310" i="14"/>
  <c r="M310" i="14" s="1"/>
  <c r="I311" i="14"/>
  <c r="J311" i="14"/>
  <c r="M311" i="14" s="1"/>
  <c r="I312" i="14"/>
  <c r="J312" i="14"/>
  <c r="M312" i="14" s="1"/>
  <c r="I313" i="14"/>
  <c r="J313" i="14"/>
  <c r="M313" i="14" s="1"/>
  <c r="I314" i="14"/>
  <c r="J314" i="14"/>
  <c r="M314" i="14" s="1"/>
  <c r="I315" i="14"/>
  <c r="J315" i="14"/>
  <c r="M315" i="14" s="1"/>
  <c r="I316" i="14"/>
  <c r="J316" i="14"/>
  <c r="M316" i="14" s="1"/>
  <c r="I317" i="14"/>
  <c r="J317" i="14"/>
  <c r="M317" i="14" s="1"/>
  <c r="I318" i="14"/>
  <c r="J318" i="14"/>
  <c r="M318" i="14" s="1"/>
  <c r="I319" i="14"/>
  <c r="J319" i="14"/>
  <c r="M319" i="14" s="1"/>
  <c r="I320" i="14"/>
  <c r="J320" i="14"/>
  <c r="M320" i="14" s="1"/>
  <c r="I321" i="14"/>
  <c r="J321" i="14"/>
  <c r="M321" i="14" s="1"/>
  <c r="I322" i="14"/>
  <c r="J322" i="14"/>
  <c r="M322" i="14" s="1"/>
  <c r="J275" i="14"/>
  <c r="M293" i="14"/>
  <c r="I275" i="14"/>
  <c r="I223" i="14"/>
  <c r="J223" i="14"/>
  <c r="M223" i="14" s="1"/>
  <c r="O223" i="14" s="1"/>
  <c r="I224" i="14"/>
  <c r="J224" i="14"/>
  <c r="M224" i="14" s="1"/>
  <c r="I225" i="14"/>
  <c r="J225" i="14"/>
  <c r="M225" i="14" s="1"/>
  <c r="O225" i="14" s="1"/>
  <c r="I226" i="14"/>
  <c r="J226" i="14"/>
  <c r="M226" i="14" s="1"/>
  <c r="O226" i="14" s="1"/>
  <c r="I227" i="14"/>
  <c r="J227" i="14"/>
  <c r="M227" i="14" s="1"/>
  <c r="I228" i="14"/>
  <c r="J228" i="14"/>
  <c r="M228" i="14" s="1"/>
  <c r="O228" i="14" s="1"/>
  <c r="P228" i="14" s="1"/>
  <c r="I229" i="14"/>
  <c r="J229" i="14"/>
  <c r="M229" i="14" s="1"/>
  <c r="I230" i="14"/>
  <c r="J230" i="14"/>
  <c r="M230" i="14" s="1"/>
  <c r="I231" i="14"/>
  <c r="J231" i="14"/>
  <c r="M231" i="14" s="1"/>
  <c r="O231" i="14" s="1"/>
  <c r="P231" i="14" s="1"/>
  <c r="I232" i="14"/>
  <c r="J232" i="14"/>
  <c r="M232" i="14" s="1"/>
  <c r="I233" i="14"/>
  <c r="J233" i="14"/>
  <c r="M233" i="14" s="1"/>
  <c r="I234" i="14"/>
  <c r="J234" i="14"/>
  <c r="M234" i="14" s="1"/>
  <c r="O234" i="14" s="1"/>
  <c r="P234" i="14" s="1"/>
  <c r="I235" i="14"/>
  <c r="J235" i="14"/>
  <c r="M235" i="14" s="1"/>
  <c r="I236" i="14"/>
  <c r="J236" i="14"/>
  <c r="M236" i="14" s="1"/>
  <c r="I237" i="14"/>
  <c r="J237" i="14"/>
  <c r="M237" i="14" s="1"/>
  <c r="I238" i="14"/>
  <c r="J238" i="14"/>
  <c r="M238" i="14" s="1"/>
  <c r="I239" i="14"/>
  <c r="J239" i="14"/>
  <c r="M239" i="14" s="1"/>
  <c r="I240" i="14"/>
  <c r="J240" i="14"/>
  <c r="M240" i="14" s="1"/>
  <c r="O240" i="14" s="1"/>
  <c r="P240" i="14" s="1"/>
  <c r="I241" i="14"/>
  <c r="J241" i="14"/>
  <c r="M241" i="14" s="1"/>
  <c r="I242" i="14"/>
  <c r="J242" i="14"/>
  <c r="M242" i="14" s="1"/>
  <c r="I243" i="14"/>
  <c r="J243" i="14"/>
  <c r="M243" i="14" s="1"/>
  <c r="O243" i="14" s="1"/>
  <c r="P243" i="14" s="1"/>
  <c r="I244" i="14"/>
  <c r="J244" i="14"/>
  <c r="M244" i="14" s="1"/>
  <c r="I245" i="14"/>
  <c r="J245" i="14"/>
  <c r="M245" i="14" s="1"/>
  <c r="I246" i="14"/>
  <c r="J246" i="14"/>
  <c r="M246" i="14" s="1"/>
  <c r="I247" i="14"/>
  <c r="J247" i="14"/>
  <c r="M247" i="14" s="1"/>
  <c r="I248" i="14"/>
  <c r="J248" i="14"/>
  <c r="M248" i="14" s="1"/>
  <c r="I249" i="14"/>
  <c r="J249" i="14"/>
  <c r="M249" i="14" s="1"/>
  <c r="I250" i="14"/>
  <c r="J250" i="14"/>
  <c r="M250" i="14" s="1"/>
  <c r="I251" i="14"/>
  <c r="J251" i="14"/>
  <c r="M251" i="14" s="1"/>
  <c r="I252" i="14"/>
  <c r="J252" i="14"/>
  <c r="M252" i="14" s="1"/>
  <c r="I253" i="14"/>
  <c r="J253" i="14"/>
  <c r="M253" i="14" s="1"/>
  <c r="I254" i="14"/>
  <c r="J254" i="14"/>
  <c r="M254" i="14" s="1"/>
  <c r="I255" i="14"/>
  <c r="J255" i="14"/>
  <c r="M255" i="14" s="1"/>
  <c r="I256" i="14"/>
  <c r="J256" i="14"/>
  <c r="M256" i="14" s="1"/>
  <c r="I257" i="14"/>
  <c r="J257" i="14"/>
  <c r="M257" i="14" s="1"/>
  <c r="I258" i="14"/>
  <c r="J258" i="14"/>
  <c r="M258" i="14" s="1"/>
  <c r="I259" i="14"/>
  <c r="J259" i="14"/>
  <c r="M259" i="14" s="1"/>
  <c r="I260" i="14"/>
  <c r="J260" i="14"/>
  <c r="M260" i="14" s="1"/>
  <c r="I261" i="14"/>
  <c r="J261" i="14"/>
  <c r="M261" i="14" s="1"/>
  <c r="I262" i="14"/>
  <c r="J262" i="14"/>
  <c r="M262" i="14" s="1"/>
  <c r="I263" i="14"/>
  <c r="J263" i="14"/>
  <c r="M263" i="14" s="1"/>
  <c r="I264" i="14"/>
  <c r="J264" i="14"/>
  <c r="M264" i="14" s="1"/>
  <c r="I265" i="14"/>
  <c r="J265" i="14"/>
  <c r="M265" i="14" s="1"/>
  <c r="I266" i="14"/>
  <c r="J266" i="14"/>
  <c r="M266" i="14" s="1"/>
  <c r="I267" i="14"/>
  <c r="J267" i="14"/>
  <c r="M267" i="14" s="1"/>
  <c r="I268" i="14"/>
  <c r="J268" i="14"/>
  <c r="I269" i="14"/>
  <c r="J269" i="14"/>
  <c r="M269" i="14" s="1"/>
  <c r="J222" i="14"/>
  <c r="M222" i="14" s="1"/>
  <c r="I222" i="14"/>
  <c r="I170" i="14"/>
  <c r="J170" i="14"/>
  <c r="M170" i="14" s="1"/>
  <c r="I171" i="14"/>
  <c r="J171" i="14"/>
  <c r="M171" i="14" s="1"/>
  <c r="I172" i="14"/>
  <c r="J172" i="14"/>
  <c r="M172" i="14" s="1"/>
  <c r="I173" i="14"/>
  <c r="J173" i="14"/>
  <c r="M173" i="14" s="1"/>
  <c r="I174" i="14"/>
  <c r="J174" i="14"/>
  <c r="M174" i="14" s="1"/>
  <c r="I175" i="14"/>
  <c r="J175" i="14"/>
  <c r="M175" i="14" s="1"/>
  <c r="O175" i="14" s="1"/>
  <c r="P175" i="14" s="1"/>
  <c r="I176" i="14"/>
  <c r="J176" i="14"/>
  <c r="I177" i="14"/>
  <c r="J177" i="14"/>
  <c r="M177" i="14" s="1"/>
  <c r="I178" i="14"/>
  <c r="J178" i="14"/>
  <c r="M178" i="14" s="1"/>
  <c r="I179" i="14"/>
  <c r="J179" i="14"/>
  <c r="M179" i="14" s="1"/>
  <c r="O179" i="14" s="1"/>
  <c r="I180" i="14"/>
  <c r="J180" i="14"/>
  <c r="M180" i="14" s="1"/>
  <c r="I181" i="14"/>
  <c r="J181" i="14"/>
  <c r="M181" i="14" s="1"/>
  <c r="O181" i="14" s="1"/>
  <c r="P181" i="14" s="1"/>
  <c r="I182" i="14"/>
  <c r="J182" i="14"/>
  <c r="M182" i="14" s="1"/>
  <c r="O182" i="14" s="1"/>
  <c r="I183" i="14"/>
  <c r="J183" i="14"/>
  <c r="I184" i="14"/>
  <c r="J184" i="14"/>
  <c r="M184" i="14" s="1"/>
  <c r="I185" i="14"/>
  <c r="J185" i="14"/>
  <c r="M185" i="14" s="1"/>
  <c r="O185" i="14" s="1"/>
  <c r="I186" i="14"/>
  <c r="J186" i="14"/>
  <c r="M186" i="14" s="1"/>
  <c r="I187" i="14"/>
  <c r="J187" i="14"/>
  <c r="M187" i="14" s="1"/>
  <c r="I188" i="14"/>
  <c r="J188" i="14"/>
  <c r="M188" i="14" s="1"/>
  <c r="I189" i="14"/>
  <c r="J189" i="14"/>
  <c r="M189" i="14" s="1"/>
  <c r="I190" i="14"/>
  <c r="J190" i="14"/>
  <c r="M190" i="14" s="1"/>
  <c r="O190" i="14" s="1"/>
  <c r="P190" i="14" s="1"/>
  <c r="I191" i="14"/>
  <c r="J191" i="14"/>
  <c r="M191" i="14" s="1"/>
  <c r="O191" i="14" s="1"/>
  <c r="I192" i="14"/>
  <c r="J192" i="14"/>
  <c r="M192" i="14" s="1"/>
  <c r="I193" i="14"/>
  <c r="J193" i="14"/>
  <c r="M193" i="14" s="1"/>
  <c r="I194" i="14"/>
  <c r="J194" i="14"/>
  <c r="M194" i="14" s="1"/>
  <c r="I195" i="14"/>
  <c r="J195" i="14"/>
  <c r="M195" i="14" s="1"/>
  <c r="I196" i="14"/>
  <c r="J196" i="14"/>
  <c r="M196" i="14" s="1"/>
  <c r="I197" i="14"/>
  <c r="J197" i="14"/>
  <c r="M197" i="14" s="1"/>
  <c r="I198" i="14"/>
  <c r="J198" i="14"/>
  <c r="M198" i="14" s="1"/>
  <c r="I199" i="14"/>
  <c r="J199" i="14"/>
  <c r="M199" i="14" s="1"/>
  <c r="I200" i="14"/>
  <c r="J200" i="14"/>
  <c r="M200" i="14" s="1"/>
  <c r="I201" i="14"/>
  <c r="J201" i="14"/>
  <c r="M201" i="14" s="1"/>
  <c r="I202" i="14"/>
  <c r="J202" i="14"/>
  <c r="M202" i="14" s="1"/>
  <c r="I203" i="14"/>
  <c r="J203" i="14"/>
  <c r="M203" i="14" s="1"/>
  <c r="I204" i="14"/>
  <c r="J204" i="14"/>
  <c r="M204" i="14" s="1"/>
  <c r="I205" i="14"/>
  <c r="J205" i="14"/>
  <c r="M205" i="14" s="1"/>
  <c r="I206" i="14"/>
  <c r="J206" i="14"/>
  <c r="I207" i="14"/>
  <c r="J207" i="14"/>
  <c r="M207" i="14" s="1"/>
  <c r="I208" i="14"/>
  <c r="J208" i="14"/>
  <c r="M208" i="14" s="1"/>
  <c r="I209" i="14"/>
  <c r="J209" i="14"/>
  <c r="I210" i="14"/>
  <c r="J210" i="14"/>
  <c r="M210" i="14" s="1"/>
  <c r="I211" i="14"/>
  <c r="J211" i="14"/>
  <c r="M211" i="14" s="1"/>
  <c r="I212" i="14"/>
  <c r="J212" i="14"/>
  <c r="M212" i="14" s="1"/>
  <c r="I213" i="14"/>
  <c r="J213" i="14"/>
  <c r="M213" i="14" s="1"/>
  <c r="I214" i="14"/>
  <c r="J214" i="14"/>
  <c r="M214" i="14" s="1"/>
  <c r="I215" i="14"/>
  <c r="J215" i="14"/>
  <c r="M215" i="14" s="1"/>
  <c r="I216" i="14"/>
  <c r="J216" i="14"/>
  <c r="M216" i="14" s="1"/>
  <c r="J169" i="14"/>
  <c r="M169" i="14" s="1"/>
  <c r="I169" i="14"/>
  <c r="I117" i="14"/>
  <c r="J117" i="14"/>
  <c r="M117" i="14" s="1"/>
  <c r="O117" i="14" s="1"/>
  <c r="I118" i="14"/>
  <c r="J118" i="14"/>
  <c r="M118" i="14" s="1"/>
  <c r="I119" i="14"/>
  <c r="J119" i="14"/>
  <c r="M119" i="14" s="1"/>
  <c r="I120" i="14"/>
  <c r="J120" i="14"/>
  <c r="M120" i="14" s="1"/>
  <c r="I121" i="14"/>
  <c r="J121" i="14"/>
  <c r="M121" i="14" s="1"/>
  <c r="I122" i="14"/>
  <c r="J122" i="14"/>
  <c r="M122" i="14" s="1"/>
  <c r="I123" i="14"/>
  <c r="J123" i="14"/>
  <c r="M123" i="14" s="1"/>
  <c r="I124" i="14"/>
  <c r="J124" i="14"/>
  <c r="M124" i="14" s="1"/>
  <c r="I125" i="14"/>
  <c r="J125" i="14"/>
  <c r="M125" i="14" s="1"/>
  <c r="I126" i="14"/>
  <c r="J126" i="14"/>
  <c r="M126" i="14" s="1"/>
  <c r="I127" i="14"/>
  <c r="J127" i="14"/>
  <c r="M127" i="14" s="1"/>
  <c r="I128" i="14"/>
  <c r="J128" i="14"/>
  <c r="M128" i="14" s="1"/>
  <c r="I129" i="14"/>
  <c r="J129" i="14"/>
  <c r="M129" i="14" s="1"/>
  <c r="O129" i="14" s="1"/>
  <c r="P129" i="14" s="1"/>
  <c r="I130" i="14"/>
  <c r="J130" i="14"/>
  <c r="M130" i="14" s="1"/>
  <c r="I131" i="14"/>
  <c r="J131" i="14"/>
  <c r="M131" i="14" s="1"/>
  <c r="I132" i="14"/>
  <c r="J132" i="14"/>
  <c r="M132" i="14" s="1"/>
  <c r="O132" i="14" s="1"/>
  <c r="P132" i="14" s="1"/>
  <c r="I133" i="14"/>
  <c r="J133" i="14"/>
  <c r="M133" i="14" s="1"/>
  <c r="I134" i="14"/>
  <c r="J134" i="14"/>
  <c r="M134" i="14" s="1"/>
  <c r="I135" i="14"/>
  <c r="J135" i="14"/>
  <c r="M135" i="14" s="1"/>
  <c r="I136" i="14"/>
  <c r="J136" i="14"/>
  <c r="M136" i="14" s="1"/>
  <c r="I137" i="14"/>
  <c r="J137" i="14"/>
  <c r="M137" i="14" s="1"/>
  <c r="I138" i="14"/>
  <c r="J138" i="14"/>
  <c r="M138" i="14" s="1"/>
  <c r="I139" i="14"/>
  <c r="J139" i="14"/>
  <c r="M139" i="14" s="1"/>
  <c r="I140" i="14"/>
  <c r="J140" i="14"/>
  <c r="M140" i="14" s="1"/>
  <c r="I141" i="14"/>
  <c r="J141" i="14"/>
  <c r="M141" i="14" s="1"/>
  <c r="I142" i="14"/>
  <c r="J142" i="14"/>
  <c r="M142" i="14" s="1"/>
  <c r="I143" i="14"/>
  <c r="J143" i="14"/>
  <c r="M143" i="14" s="1"/>
  <c r="I144" i="14"/>
  <c r="J144" i="14"/>
  <c r="I145" i="14"/>
  <c r="J145" i="14"/>
  <c r="M145" i="14" s="1"/>
  <c r="I146" i="14"/>
  <c r="J146" i="14"/>
  <c r="M146" i="14" s="1"/>
  <c r="I147" i="14"/>
  <c r="J147" i="14"/>
  <c r="M147" i="14" s="1"/>
  <c r="I148" i="14"/>
  <c r="J148" i="14"/>
  <c r="M148" i="14" s="1"/>
  <c r="I149" i="14"/>
  <c r="J149" i="14"/>
  <c r="M149" i="14" s="1"/>
  <c r="I150" i="14"/>
  <c r="J150" i="14"/>
  <c r="I151" i="14"/>
  <c r="J151" i="14"/>
  <c r="M151" i="14" s="1"/>
  <c r="I152" i="14"/>
  <c r="J152" i="14"/>
  <c r="M152" i="14" s="1"/>
  <c r="I153" i="14"/>
  <c r="J153" i="14"/>
  <c r="M153" i="14" s="1"/>
  <c r="I154" i="14"/>
  <c r="J154" i="14"/>
  <c r="M154" i="14" s="1"/>
  <c r="I155" i="14"/>
  <c r="J155" i="14"/>
  <c r="M155" i="14" s="1"/>
  <c r="I156" i="14"/>
  <c r="J156" i="14"/>
  <c r="M156" i="14" s="1"/>
  <c r="I157" i="14"/>
  <c r="J157" i="14"/>
  <c r="M157" i="14" s="1"/>
  <c r="I158" i="14"/>
  <c r="J158" i="14"/>
  <c r="M158" i="14" s="1"/>
  <c r="I159" i="14"/>
  <c r="J159" i="14"/>
  <c r="M159" i="14" s="1"/>
  <c r="I160" i="14"/>
  <c r="J160" i="14"/>
  <c r="M160" i="14" s="1"/>
  <c r="I161" i="14"/>
  <c r="J161" i="14"/>
  <c r="M161" i="14" s="1"/>
  <c r="I162" i="14"/>
  <c r="J162" i="14"/>
  <c r="M162" i="14" s="1"/>
  <c r="I163" i="14"/>
  <c r="J163" i="14"/>
  <c r="M163" i="14" s="1"/>
  <c r="J116" i="14"/>
  <c r="M116" i="14" s="1"/>
  <c r="I116" i="14"/>
  <c r="I64" i="14"/>
  <c r="J64" i="14"/>
  <c r="I65" i="14"/>
  <c r="J65" i="14"/>
  <c r="I66" i="14"/>
  <c r="J66" i="14"/>
  <c r="I67" i="14"/>
  <c r="J67" i="14"/>
  <c r="I68" i="14"/>
  <c r="J68" i="14"/>
  <c r="I69" i="14"/>
  <c r="J69" i="14"/>
  <c r="I70" i="14"/>
  <c r="J70" i="14"/>
  <c r="I71" i="14"/>
  <c r="J71" i="14"/>
  <c r="I72" i="14"/>
  <c r="J72" i="14"/>
  <c r="I73" i="14"/>
  <c r="J73" i="14"/>
  <c r="I74" i="14"/>
  <c r="J74" i="14"/>
  <c r="I75" i="14"/>
  <c r="J75" i="14"/>
  <c r="I76" i="14"/>
  <c r="J76" i="14"/>
  <c r="I77" i="14"/>
  <c r="J77" i="14"/>
  <c r="I78" i="14"/>
  <c r="J78" i="14"/>
  <c r="I79" i="14"/>
  <c r="J79" i="14"/>
  <c r="I80" i="14"/>
  <c r="J80" i="14"/>
  <c r="I81" i="14"/>
  <c r="J81" i="14"/>
  <c r="I82" i="14"/>
  <c r="J82" i="14"/>
  <c r="I83" i="14"/>
  <c r="J83" i="14"/>
  <c r="I84" i="14"/>
  <c r="J84" i="14"/>
  <c r="I85" i="14"/>
  <c r="J85" i="14"/>
  <c r="I86" i="14"/>
  <c r="J86" i="14"/>
  <c r="I87" i="14"/>
  <c r="J87" i="14"/>
  <c r="I88" i="14"/>
  <c r="I89" i="14"/>
  <c r="I90" i="14"/>
  <c r="I91" i="14"/>
  <c r="I92" i="14"/>
  <c r="I93" i="14"/>
  <c r="J93" i="14"/>
  <c r="I94" i="14"/>
  <c r="J94" i="14"/>
  <c r="I95" i="14"/>
  <c r="J95" i="14"/>
  <c r="I96" i="14"/>
  <c r="J96" i="14"/>
  <c r="I97" i="14"/>
  <c r="J97" i="14"/>
  <c r="I98" i="14"/>
  <c r="J98" i="14"/>
  <c r="I99" i="14"/>
  <c r="J99" i="14"/>
  <c r="I100" i="14"/>
  <c r="J100" i="14"/>
  <c r="I101" i="14"/>
  <c r="J101" i="14"/>
  <c r="I102" i="14"/>
  <c r="J102" i="14"/>
  <c r="I103" i="14"/>
  <c r="J103" i="14"/>
  <c r="I104" i="14"/>
  <c r="J104" i="14"/>
  <c r="I105" i="14"/>
  <c r="J105" i="14"/>
  <c r="I106" i="14"/>
  <c r="J106" i="14"/>
  <c r="I107" i="14"/>
  <c r="J107" i="14"/>
  <c r="I108" i="14"/>
  <c r="J108" i="14"/>
  <c r="I109" i="14"/>
  <c r="J109" i="14"/>
  <c r="I110" i="14"/>
  <c r="J110" i="14"/>
  <c r="J63" i="14"/>
  <c r="I63" i="14"/>
  <c r="M306" i="14"/>
  <c r="L323" i="14"/>
  <c r="K323" i="14"/>
  <c r="M268" i="14"/>
  <c r="L270" i="14"/>
  <c r="K270" i="14"/>
  <c r="M176" i="14"/>
  <c r="O176" i="14" s="1"/>
  <c r="M183" i="14"/>
  <c r="M206" i="14"/>
  <c r="M209" i="14"/>
  <c r="L217" i="14"/>
  <c r="K217" i="14"/>
  <c r="M144" i="14"/>
  <c r="M150" i="14"/>
  <c r="L164" i="14"/>
  <c r="K164" i="14"/>
  <c r="K111" i="14"/>
  <c r="L111" i="14"/>
  <c r="G33" i="14"/>
  <c r="F21" i="14"/>
  <c r="F32" i="14"/>
  <c r="F33" i="14"/>
  <c r="AN11" i="13"/>
  <c r="G11" i="14" s="1"/>
  <c r="AN12" i="13"/>
  <c r="G12" i="14" s="1"/>
  <c r="AN13" i="13"/>
  <c r="G13" i="14" s="1"/>
  <c r="AN14" i="13"/>
  <c r="G14" i="14" s="1"/>
  <c r="AN15" i="13"/>
  <c r="G15" i="14" s="1"/>
  <c r="AN16" i="13"/>
  <c r="G16" i="14" s="1"/>
  <c r="AN17" i="13"/>
  <c r="G17" i="14" s="1"/>
  <c r="AN18" i="13"/>
  <c r="G18" i="14" s="1"/>
  <c r="AN19" i="13"/>
  <c r="G19" i="14" s="1"/>
  <c r="AN20" i="13"/>
  <c r="G20" i="14" s="1"/>
  <c r="AN21" i="13"/>
  <c r="G21" i="14" s="1"/>
  <c r="AN22" i="13"/>
  <c r="G22" i="14" s="1"/>
  <c r="AN23" i="13"/>
  <c r="G23" i="14" s="1"/>
  <c r="AN24" i="13"/>
  <c r="G24" i="14" s="1"/>
  <c r="AN25" i="13"/>
  <c r="G25" i="14" s="1"/>
  <c r="AN26" i="13"/>
  <c r="G26" i="14" s="1"/>
  <c r="AN27" i="13"/>
  <c r="G27" i="14" s="1"/>
  <c r="AN28" i="13"/>
  <c r="G28" i="14" s="1"/>
  <c r="AN29" i="13"/>
  <c r="G29" i="14" s="1"/>
  <c r="AN30" i="13"/>
  <c r="G30" i="14" s="1"/>
  <c r="AN31" i="13"/>
  <c r="G31" i="14" s="1"/>
  <c r="AN32" i="13"/>
  <c r="G32" i="14" s="1"/>
  <c r="AN33" i="13"/>
  <c r="AN34" i="13"/>
  <c r="G34" i="14" s="1"/>
  <c r="AN35" i="13"/>
  <c r="G35" i="14" s="1"/>
  <c r="AN36" i="13"/>
  <c r="G36" i="14" s="1"/>
  <c r="AN37" i="13"/>
  <c r="G37" i="14" s="1"/>
  <c r="AN38" i="13"/>
  <c r="G38" i="14" s="1"/>
  <c r="AN39" i="13"/>
  <c r="G39" i="14" s="1"/>
  <c r="AN40" i="13"/>
  <c r="G40" i="14" s="1"/>
  <c r="AN41" i="13"/>
  <c r="G41" i="14" s="1"/>
  <c r="AN42" i="13"/>
  <c r="G42" i="14" s="1"/>
  <c r="AN43" i="13"/>
  <c r="G43" i="14" s="1"/>
  <c r="AN44" i="13"/>
  <c r="G44" i="14" s="1"/>
  <c r="AN45" i="13"/>
  <c r="G45" i="14" s="1"/>
  <c r="AN46" i="13"/>
  <c r="G46" i="14" s="1"/>
  <c r="AN47" i="13"/>
  <c r="G47" i="14" s="1"/>
  <c r="AN48" i="13"/>
  <c r="G48" i="14" s="1"/>
  <c r="AN49" i="13"/>
  <c r="G49" i="14" s="1"/>
  <c r="AN50" i="13"/>
  <c r="G50" i="14" s="1"/>
  <c r="AN51" i="13"/>
  <c r="G51" i="14" s="1"/>
  <c r="AN52" i="13"/>
  <c r="G52" i="14" s="1"/>
  <c r="AN53" i="13"/>
  <c r="G53" i="14" s="1"/>
  <c r="AN54" i="13"/>
  <c r="G54" i="14" s="1"/>
  <c r="AN55" i="13"/>
  <c r="G55" i="14" s="1"/>
  <c r="AN56" i="13"/>
  <c r="G56" i="14" s="1"/>
  <c r="AN57" i="13"/>
  <c r="G57" i="14" s="1"/>
  <c r="AN10" i="13"/>
  <c r="G10" i="14" s="1"/>
  <c r="A46" i="14"/>
  <c r="B46" i="14"/>
  <c r="C46" i="14"/>
  <c r="D46" i="14"/>
  <c r="E46" i="14"/>
  <c r="I46" i="14"/>
  <c r="J46" i="14"/>
  <c r="M46" i="14" s="1"/>
  <c r="A48" i="14"/>
  <c r="B48" i="14"/>
  <c r="C48" i="14"/>
  <c r="D48" i="14"/>
  <c r="E48" i="14"/>
  <c r="I48" i="14"/>
  <c r="J48" i="14"/>
  <c r="M48" i="14" s="1"/>
  <c r="A47" i="14"/>
  <c r="B47" i="14"/>
  <c r="C47" i="14"/>
  <c r="D47" i="14"/>
  <c r="E47" i="14"/>
  <c r="I47" i="14"/>
  <c r="J47" i="14"/>
  <c r="M47" i="14" s="1"/>
  <c r="A34" i="14"/>
  <c r="B34" i="14"/>
  <c r="D34" i="14"/>
  <c r="E34" i="14"/>
  <c r="I34" i="14"/>
  <c r="J34" i="14"/>
  <c r="M34" i="14" s="1"/>
  <c r="A35" i="14"/>
  <c r="B35" i="14"/>
  <c r="D35" i="14"/>
  <c r="E35" i="14"/>
  <c r="I35" i="14"/>
  <c r="J35" i="14"/>
  <c r="M35" i="14" s="1"/>
  <c r="A36" i="14"/>
  <c r="B36" i="14"/>
  <c r="D36" i="14"/>
  <c r="E36" i="14"/>
  <c r="I36" i="14"/>
  <c r="J36" i="14"/>
  <c r="M36" i="14" s="1"/>
  <c r="A37" i="14"/>
  <c r="B37" i="14"/>
  <c r="D37" i="14"/>
  <c r="E37" i="14"/>
  <c r="I37" i="14"/>
  <c r="J37" i="14"/>
  <c r="M37" i="14" s="1"/>
  <c r="A38" i="14"/>
  <c r="B38" i="14"/>
  <c r="D38" i="14"/>
  <c r="E38" i="14"/>
  <c r="I38" i="14"/>
  <c r="J38" i="14"/>
  <c r="M38" i="14" s="1"/>
  <c r="A39" i="14"/>
  <c r="A92" i="14" s="1"/>
  <c r="A145" i="14" s="1"/>
  <c r="A198" i="14" s="1"/>
  <c r="A251" i="14" s="1"/>
  <c r="A304" i="14" s="1"/>
  <c r="A357" i="14" s="1"/>
  <c r="A410" i="14" s="1"/>
  <c r="B39" i="14"/>
  <c r="B92" i="14" s="1"/>
  <c r="B145" i="14" s="1"/>
  <c r="B198" i="14" s="1"/>
  <c r="B251" i="14" s="1"/>
  <c r="B304" i="14" s="1"/>
  <c r="B357" i="14" s="1"/>
  <c r="B410" i="14" s="1"/>
  <c r="D39" i="14"/>
  <c r="D92" i="14" s="1"/>
  <c r="D145" i="14" s="1"/>
  <c r="D198" i="14" s="1"/>
  <c r="D251" i="14" s="1"/>
  <c r="D304" i="14" s="1"/>
  <c r="D357" i="14" s="1"/>
  <c r="D410" i="14" s="1"/>
  <c r="E39" i="14"/>
  <c r="E92" i="14" s="1"/>
  <c r="E145" i="14" s="1"/>
  <c r="E198" i="14" s="1"/>
  <c r="E251" i="14" s="1"/>
  <c r="E304" i="14" s="1"/>
  <c r="E357" i="14" s="1"/>
  <c r="E410" i="14" s="1"/>
  <c r="I39" i="14"/>
  <c r="J39" i="14"/>
  <c r="M39" i="14" s="1"/>
  <c r="A40" i="14"/>
  <c r="B40" i="14"/>
  <c r="C40" i="14"/>
  <c r="D40" i="14"/>
  <c r="E40" i="14"/>
  <c r="I40" i="14"/>
  <c r="J40" i="14"/>
  <c r="M40" i="14" s="1"/>
  <c r="A41" i="14"/>
  <c r="B41" i="14"/>
  <c r="C41" i="14"/>
  <c r="D41" i="14"/>
  <c r="E41" i="14"/>
  <c r="I41" i="14"/>
  <c r="J41" i="14"/>
  <c r="M41" i="14" s="1"/>
  <c r="A42" i="14"/>
  <c r="B42" i="14"/>
  <c r="C42" i="14"/>
  <c r="D42" i="14"/>
  <c r="E42" i="14"/>
  <c r="I42" i="14"/>
  <c r="J42" i="14"/>
  <c r="M42" i="14" s="1"/>
  <c r="A43" i="14"/>
  <c r="B43" i="14"/>
  <c r="C43" i="14"/>
  <c r="D43" i="14"/>
  <c r="E43" i="14"/>
  <c r="I43" i="14"/>
  <c r="J43" i="14"/>
  <c r="M43" i="14" s="1"/>
  <c r="A44" i="14"/>
  <c r="B44" i="14"/>
  <c r="C44" i="14"/>
  <c r="D44" i="14"/>
  <c r="E44" i="14"/>
  <c r="I44" i="14"/>
  <c r="J44" i="14"/>
  <c r="M44" i="14" s="1"/>
  <c r="A45" i="14"/>
  <c r="B45" i="14"/>
  <c r="C45" i="14"/>
  <c r="D45" i="14"/>
  <c r="E45" i="14"/>
  <c r="I45" i="14"/>
  <c r="J45" i="14"/>
  <c r="M45" i="14" s="1"/>
  <c r="A33" i="14"/>
  <c r="B33" i="14"/>
  <c r="C33" i="14"/>
  <c r="D33" i="14"/>
  <c r="E33" i="14"/>
  <c r="I33" i="14"/>
  <c r="J33" i="14"/>
  <c r="M33" i="14" s="1"/>
  <c r="T11" i="13"/>
  <c r="N11" i="12" s="1"/>
  <c r="T12" i="13"/>
  <c r="N12" i="12" s="1"/>
  <c r="T13" i="13"/>
  <c r="N13" i="12" s="1"/>
  <c r="T14" i="13"/>
  <c r="N14" i="12" s="1"/>
  <c r="T15" i="13"/>
  <c r="N15" i="12" s="1"/>
  <c r="T16" i="13"/>
  <c r="N16" i="12" s="1"/>
  <c r="T17" i="13"/>
  <c r="N17" i="12" s="1"/>
  <c r="T18" i="13"/>
  <c r="N18" i="12" s="1"/>
  <c r="T19" i="13"/>
  <c r="N19" i="12" s="1"/>
  <c r="T20" i="13"/>
  <c r="N20" i="12" s="1"/>
  <c r="T21" i="13"/>
  <c r="N21" i="12" s="1"/>
  <c r="T22" i="13"/>
  <c r="N22" i="12" s="1"/>
  <c r="T23" i="13"/>
  <c r="N23" i="12" s="1"/>
  <c r="T24" i="13"/>
  <c r="N24" i="12" s="1"/>
  <c r="T25" i="13"/>
  <c r="N25" i="12" s="1"/>
  <c r="T26" i="13"/>
  <c r="N26" i="12" s="1"/>
  <c r="T27" i="13"/>
  <c r="N27" i="12" s="1"/>
  <c r="T28" i="13"/>
  <c r="N28" i="12" s="1"/>
  <c r="T29" i="13"/>
  <c r="N29" i="12" s="1"/>
  <c r="T30" i="13"/>
  <c r="N30" i="12" s="1"/>
  <c r="T31" i="13"/>
  <c r="N31" i="12" s="1"/>
  <c r="T32" i="13"/>
  <c r="N32" i="12" s="1"/>
  <c r="T33" i="13"/>
  <c r="T34" i="13"/>
  <c r="F34" i="14" s="1"/>
  <c r="T35" i="13"/>
  <c r="F35" i="14" s="1"/>
  <c r="T36" i="13"/>
  <c r="F36" i="14" s="1"/>
  <c r="T37" i="13"/>
  <c r="F37" i="14" s="1"/>
  <c r="T38" i="13"/>
  <c r="F38" i="14" s="1"/>
  <c r="T39" i="13"/>
  <c r="F39" i="14" s="1"/>
  <c r="T40" i="13"/>
  <c r="F40" i="14" s="1"/>
  <c r="T41" i="13"/>
  <c r="F41" i="14" s="1"/>
  <c r="T42" i="13"/>
  <c r="F42" i="14" s="1"/>
  <c r="T43" i="13"/>
  <c r="F43" i="14" s="1"/>
  <c r="T44" i="13"/>
  <c r="F44" i="14" s="1"/>
  <c r="T45" i="13"/>
  <c r="F45" i="14" s="1"/>
  <c r="T46" i="13"/>
  <c r="F46" i="14" s="1"/>
  <c r="T47" i="13"/>
  <c r="F47" i="14" s="1"/>
  <c r="T48" i="13"/>
  <c r="F48" i="14" s="1"/>
  <c r="T49" i="13"/>
  <c r="F49" i="14" s="1"/>
  <c r="T50" i="13"/>
  <c r="F50" i="14" s="1"/>
  <c r="T51" i="13"/>
  <c r="F51" i="14" s="1"/>
  <c r="T52" i="13"/>
  <c r="F52" i="14" s="1"/>
  <c r="T53" i="13"/>
  <c r="F53" i="14" s="1"/>
  <c r="T54" i="13"/>
  <c r="F54" i="14" s="1"/>
  <c r="T55" i="13"/>
  <c r="F55" i="14" s="1"/>
  <c r="T56" i="13"/>
  <c r="F56" i="14" s="1"/>
  <c r="T57" i="13"/>
  <c r="F57" i="14" s="1"/>
  <c r="T10" i="13"/>
  <c r="N10" i="12" s="1"/>
  <c r="J691" i="17" l="1"/>
  <c r="F20" i="14"/>
  <c r="F32" i="17"/>
  <c r="F23" i="17"/>
  <c r="F14" i="17"/>
  <c r="F38" i="17"/>
  <c r="F29" i="17"/>
  <c r="F20" i="17"/>
  <c r="F11" i="17"/>
  <c r="M598" i="17"/>
  <c r="O598" i="17" s="1"/>
  <c r="P598" i="17" s="1"/>
  <c r="F35" i="17"/>
  <c r="F26" i="17"/>
  <c r="F17" i="17"/>
  <c r="F181" i="17"/>
  <c r="F279" i="17" s="1"/>
  <c r="I691" i="17"/>
  <c r="F15" i="14"/>
  <c r="F14" i="14"/>
  <c r="F27" i="14"/>
  <c r="I376" i="14"/>
  <c r="F26" i="14"/>
  <c r="T103" i="16"/>
  <c r="F10" i="17"/>
  <c r="F40" i="17"/>
  <c r="F37" i="17"/>
  <c r="F34" i="17"/>
  <c r="F31" i="17"/>
  <c r="F28" i="17"/>
  <c r="F25" i="17"/>
  <c r="F22" i="17"/>
  <c r="F19" i="17"/>
  <c r="H19" i="17" s="1"/>
  <c r="N19" i="17" s="1"/>
  <c r="F16" i="17"/>
  <c r="F114" i="17" s="1"/>
  <c r="F212" i="17" s="1"/>
  <c r="F310" i="17" s="1"/>
  <c r="F13" i="17"/>
  <c r="F39" i="17"/>
  <c r="F36" i="17"/>
  <c r="F33" i="17"/>
  <c r="F30" i="17"/>
  <c r="F27" i="17"/>
  <c r="F24" i="17"/>
  <c r="F21" i="17"/>
  <c r="F18" i="17"/>
  <c r="F15" i="17"/>
  <c r="F12" i="17"/>
  <c r="F31" i="14"/>
  <c r="F25" i="14"/>
  <c r="F19" i="14"/>
  <c r="F13" i="14"/>
  <c r="F30" i="14"/>
  <c r="F24" i="14"/>
  <c r="F18" i="14"/>
  <c r="F12" i="14"/>
  <c r="AN58" i="13"/>
  <c r="F29" i="14"/>
  <c r="F23" i="14"/>
  <c r="F17" i="14"/>
  <c r="F11" i="14"/>
  <c r="F10" i="14"/>
  <c r="F28" i="14"/>
  <c r="F22" i="14"/>
  <c r="F16" i="14"/>
  <c r="O624" i="17"/>
  <c r="P624" i="17" s="1"/>
  <c r="O599" i="17"/>
  <c r="P599" i="17" s="1"/>
  <c r="O602" i="17"/>
  <c r="P602" i="17" s="1"/>
  <c r="O610" i="17"/>
  <c r="P610" i="17" s="1"/>
  <c r="O613" i="17"/>
  <c r="P613" i="17" s="1"/>
  <c r="O616" i="17"/>
  <c r="P616" i="17" s="1"/>
  <c r="O619" i="17"/>
  <c r="P619" i="17" s="1"/>
  <c r="O622" i="17"/>
  <c r="P622" i="17" s="1"/>
  <c r="O600" i="17"/>
  <c r="P600" i="17" s="1"/>
  <c r="O601" i="17"/>
  <c r="P601" i="17" s="1"/>
  <c r="O603" i="17"/>
  <c r="P603" i="17" s="1"/>
  <c r="O606" i="17"/>
  <c r="P606" i="17" s="1"/>
  <c r="O611" i="17"/>
  <c r="P611" i="17" s="1"/>
  <c r="O612" i="17"/>
  <c r="P612" i="17" s="1"/>
  <c r="O614" i="17"/>
  <c r="P614" i="17" s="1"/>
  <c r="O615" i="17"/>
  <c r="P615" i="17" s="1"/>
  <c r="O617" i="17"/>
  <c r="P617" i="17" s="1"/>
  <c r="O618" i="17"/>
  <c r="P618" i="17" s="1"/>
  <c r="O620" i="17"/>
  <c r="P620" i="17" s="1"/>
  <c r="O621" i="17"/>
  <c r="P621" i="17" s="1"/>
  <c r="O623" i="17"/>
  <c r="P623" i="17" s="1"/>
  <c r="O626" i="17"/>
  <c r="P626" i="17" s="1"/>
  <c r="O629" i="17"/>
  <c r="P629" i="17" s="1"/>
  <c r="P625" i="17"/>
  <c r="P628" i="17"/>
  <c r="O521" i="17"/>
  <c r="P521" i="17" s="1"/>
  <c r="O524" i="17"/>
  <c r="P524" i="17" s="1"/>
  <c r="O527" i="17"/>
  <c r="P527" i="17" s="1"/>
  <c r="O512" i="17"/>
  <c r="P512" i="17" s="1"/>
  <c r="O530" i="17"/>
  <c r="P530" i="17" s="1"/>
  <c r="O515" i="17"/>
  <c r="P515" i="17" s="1"/>
  <c r="O518" i="17"/>
  <c r="P518" i="17" s="1"/>
  <c r="E573" i="17"/>
  <c r="E671" i="17" s="1"/>
  <c r="J593" i="17"/>
  <c r="M500" i="17"/>
  <c r="O503" i="17"/>
  <c r="P503" i="17" s="1"/>
  <c r="O520" i="17"/>
  <c r="P520" i="17" s="1"/>
  <c r="O529" i="17"/>
  <c r="P529" i="17" s="1"/>
  <c r="A564" i="17"/>
  <c r="A662" i="17" s="1"/>
  <c r="D574" i="17"/>
  <c r="D672" i="17" s="1"/>
  <c r="E510" i="17"/>
  <c r="E608" i="17" s="1"/>
  <c r="D573" i="17"/>
  <c r="D671" i="17" s="1"/>
  <c r="C568" i="17"/>
  <c r="C666" i="17" s="1"/>
  <c r="E560" i="17"/>
  <c r="E658" i="17" s="1"/>
  <c r="B557" i="17"/>
  <c r="B655" i="17" s="1"/>
  <c r="E554" i="17"/>
  <c r="E652" i="17" s="1"/>
  <c r="A552" i="17"/>
  <c r="A650" i="17" s="1"/>
  <c r="D549" i="17"/>
  <c r="D647" i="17" s="1"/>
  <c r="C544" i="17"/>
  <c r="C642" i="17" s="1"/>
  <c r="E587" i="17"/>
  <c r="E685" i="17" s="1"/>
  <c r="D582" i="17"/>
  <c r="D680" i="17" s="1"/>
  <c r="A579" i="17"/>
  <c r="A677" i="17" s="1"/>
  <c r="C577" i="17"/>
  <c r="C675" i="17" s="1"/>
  <c r="O501" i="17"/>
  <c r="P501" i="17" s="1"/>
  <c r="O502" i="17"/>
  <c r="P502" i="17" s="1"/>
  <c r="O504" i="17"/>
  <c r="P504" i="17" s="1"/>
  <c r="O505" i="17"/>
  <c r="P505" i="17" s="1"/>
  <c r="O519" i="17"/>
  <c r="P519" i="17" s="1"/>
  <c r="O528" i="17"/>
  <c r="P528" i="17" s="1"/>
  <c r="B574" i="17"/>
  <c r="B672" i="17" s="1"/>
  <c r="C573" i="17"/>
  <c r="C671" i="17" s="1"/>
  <c r="D572" i="17"/>
  <c r="D670" i="17" s="1"/>
  <c r="E571" i="17"/>
  <c r="E669" i="17" s="1"/>
  <c r="B568" i="17"/>
  <c r="B666" i="17" s="1"/>
  <c r="C567" i="17"/>
  <c r="C665" i="17" s="1"/>
  <c r="D566" i="17"/>
  <c r="D664" i="17" s="1"/>
  <c r="E565" i="17"/>
  <c r="E663" i="17" s="1"/>
  <c r="A563" i="17"/>
  <c r="A661" i="17" s="1"/>
  <c r="B562" i="17"/>
  <c r="B660" i="17" s="1"/>
  <c r="C561" i="17"/>
  <c r="C659" i="17" s="1"/>
  <c r="D560" i="17"/>
  <c r="D658" i="17" s="1"/>
  <c r="E559" i="17"/>
  <c r="E657" i="17" s="1"/>
  <c r="A557" i="17"/>
  <c r="A655" i="17" s="1"/>
  <c r="B556" i="17"/>
  <c r="B654" i="17" s="1"/>
  <c r="C555" i="17"/>
  <c r="C653" i="17" s="1"/>
  <c r="D554" i="17"/>
  <c r="D652" i="17" s="1"/>
  <c r="E553" i="17"/>
  <c r="E651" i="17" s="1"/>
  <c r="A551" i="17"/>
  <c r="A649" i="17" s="1"/>
  <c r="B550" i="17"/>
  <c r="B648" i="17" s="1"/>
  <c r="C549" i="17"/>
  <c r="C647" i="17" s="1"/>
  <c r="A545" i="17"/>
  <c r="A643" i="17" s="1"/>
  <c r="B544" i="17"/>
  <c r="B642" i="17" s="1"/>
  <c r="C543" i="17"/>
  <c r="C641" i="17" s="1"/>
  <c r="D587" i="17"/>
  <c r="D685" i="17" s="1"/>
  <c r="E586" i="17"/>
  <c r="E684" i="17" s="1"/>
  <c r="A584" i="17"/>
  <c r="A682" i="17" s="1"/>
  <c r="B583" i="17"/>
  <c r="B681" i="17" s="1"/>
  <c r="C582" i="17"/>
  <c r="C680" i="17" s="1"/>
  <c r="D581" i="17"/>
  <c r="D679" i="17" s="1"/>
  <c r="E580" i="17"/>
  <c r="E678" i="17" s="1"/>
  <c r="A578" i="17"/>
  <c r="A676" i="17" s="1"/>
  <c r="B577" i="17"/>
  <c r="B675" i="17" s="1"/>
  <c r="B511" i="17"/>
  <c r="B609" i="17" s="1"/>
  <c r="C510" i="17"/>
  <c r="C608" i="17" s="1"/>
  <c r="D509" i="17"/>
  <c r="D607" i="17" s="1"/>
  <c r="E507" i="17"/>
  <c r="E605" i="17" s="1"/>
  <c r="O517" i="17"/>
  <c r="P517" i="17" s="1"/>
  <c r="O526" i="17"/>
  <c r="P526" i="17" s="1"/>
  <c r="A575" i="17"/>
  <c r="A673" i="17" s="1"/>
  <c r="A569" i="17"/>
  <c r="A667" i="17" s="1"/>
  <c r="E576" i="17"/>
  <c r="E674" i="17" s="1"/>
  <c r="A574" i="17"/>
  <c r="A672" i="17" s="1"/>
  <c r="B573" i="17"/>
  <c r="B671" i="17" s="1"/>
  <c r="O508" i="17"/>
  <c r="P508" i="17" s="1"/>
  <c r="O516" i="17"/>
  <c r="P516" i="17" s="1"/>
  <c r="O525" i="17"/>
  <c r="P525" i="17" s="1"/>
  <c r="B570" i="17"/>
  <c r="B668" i="17" s="1"/>
  <c r="A576" i="17"/>
  <c r="A674" i="17" s="1"/>
  <c r="B569" i="17"/>
  <c r="B667" i="17" s="1"/>
  <c r="E566" i="17"/>
  <c r="E664" i="17" s="1"/>
  <c r="D561" i="17"/>
  <c r="D659" i="17" s="1"/>
  <c r="D555" i="17"/>
  <c r="D653" i="17" s="1"/>
  <c r="C550" i="17"/>
  <c r="C648" i="17" s="1"/>
  <c r="B545" i="17"/>
  <c r="B643" i="17" s="1"/>
  <c r="B584" i="17"/>
  <c r="B682" i="17" s="1"/>
  <c r="E581" i="17"/>
  <c r="E679" i="17" s="1"/>
  <c r="D510" i="17"/>
  <c r="D608" i="17" s="1"/>
  <c r="A573" i="17"/>
  <c r="A671" i="17" s="1"/>
  <c r="E509" i="17"/>
  <c r="E607" i="17" s="1"/>
  <c r="O514" i="17"/>
  <c r="P514" i="17" s="1"/>
  <c r="O523" i="17"/>
  <c r="P523" i="17" s="1"/>
  <c r="A546" i="17"/>
  <c r="A644" i="17" s="1"/>
  <c r="B576" i="17"/>
  <c r="B674" i="17" s="1"/>
  <c r="C575" i="17"/>
  <c r="C673" i="17" s="1"/>
  <c r="A571" i="17"/>
  <c r="A669" i="17" s="1"/>
  <c r="B575" i="17"/>
  <c r="B673" i="17" s="1"/>
  <c r="C574" i="17"/>
  <c r="C672" i="17" s="1"/>
  <c r="E572" i="17"/>
  <c r="E670" i="17" s="1"/>
  <c r="A570" i="17"/>
  <c r="A668" i="17" s="1"/>
  <c r="D567" i="17"/>
  <c r="D665" i="17" s="1"/>
  <c r="B563" i="17"/>
  <c r="B661" i="17" s="1"/>
  <c r="C562" i="17"/>
  <c r="C660" i="17" s="1"/>
  <c r="A558" i="17"/>
  <c r="A656" i="17" s="1"/>
  <c r="C556" i="17"/>
  <c r="C654" i="17" s="1"/>
  <c r="B551" i="17"/>
  <c r="B649" i="17" s="1"/>
  <c r="E548" i="17"/>
  <c r="E646" i="17" s="1"/>
  <c r="D543" i="17"/>
  <c r="D641" i="17" s="1"/>
  <c r="A585" i="17"/>
  <c r="A683" i="17" s="1"/>
  <c r="C583" i="17"/>
  <c r="C681" i="17" s="1"/>
  <c r="B578" i="17"/>
  <c r="B676" i="17" s="1"/>
  <c r="C511" i="17"/>
  <c r="C609" i="17" s="1"/>
  <c r="A506" i="17"/>
  <c r="A604" i="17" s="1"/>
  <c r="E582" i="17"/>
  <c r="E680" i="17" s="1"/>
  <c r="D576" i="17"/>
  <c r="D674" i="17" s="1"/>
  <c r="E575" i="17"/>
  <c r="E673" i="17" s="1"/>
  <c r="B572" i="17"/>
  <c r="B670" i="17" s="1"/>
  <c r="C571" i="17"/>
  <c r="C669" i="17" s="1"/>
  <c r="C576" i="17"/>
  <c r="C674" i="17" s="1"/>
  <c r="D575" i="17"/>
  <c r="D673" i="17" s="1"/>
  <c r="I593" i="17"/>
  <c r="O513" i="17"/>
  <c r="P513" i="17" s="1"/>
  <c r="O522" i="17"/>
  <c r="P522" i="17" s="1"/>
  <c r="O531" i="17"/>
  <c r="P531" i="17" s="1"/>
  <c r="C572" i="17"/>
  <c r="C670" i="17" s="1"/>
  <c r="D571" i="17"/>
  <c r="D669" i="17" s="1"/>
  <c r="E570" i="17"/>
  <c r="E668" i="17" s="1"/>
  <c r="A568" i="17"/>
  <c r="A666" i="17" s="1"/>
  <c r="B567" i="17"/>
  <c r="B665" i="17" s="1"/>
  <c r="C566" i="17"/>
  <c r="C664" i="17" s="1"/>
  <c r="D565" i="17"/>
  <c r="D663" i="17" s="1"/>
  <c r="E564" i="17"/>
  <c r="E662" i="17" s="1"/>
  <c r="A562" i="17"/>
  <c r="A660" i="17" s="1"/>
  <c r="B561" i="17"/>
  <c r="B659" i="17" s="1"/>
  <c r="C560" i="17"/>
  <c r="C658" i="17" s="1"/>
  <c r="D559" i="17"/>
  <c r="D657" i="17" s="1"/>
  <c r="E558" i="17"/>
  <c r="E656" i="17" s="1"/>
  <c r="A556" i="17"/>
  <c r="A654" i="17" s="1"/>
  <c r="B555" i="17"/>
  <c r="B653" i="17" s="1"/>
  <c r="C554" i="17"/>
  <c r="C652" i="17" s="1"/>
  <c r="D553" i="17"/>
  <c r="D651" i="17" s="1"/>
  <c r="E552" i="17"/>
  <c r="E650" i="17" s="1"/>
  <c r="B549" i="17"/>
  <c r="B647" i="17" s="1"/>
  <c r="B543" i="17"/>
  <c r="B641" i="17" s="1"/>
  <c r="C587" i="17"/>
  <c r="C685" i="17" s="1"/>
  <c r="D586" i="17"/>
  <c r="D684" i="17" s="1"/>
  <c r="E585" i="17"/>
  <c r="E683" i="17" s="1"/>
  <c r="A583" i="17"/>
  <c r="A681" i="17" s="1"/>
  <c r="B582" i="17"/>
  <c r="B680" i="17" s="1"/>
  <c r="C581" i="17"/>
  <c r="C679" i="17" s="1"/>
  <c r="D580" i="17"/>
  <c r="D678" i="17" s="1"/>
  <c r="E579" i="17"/>
  <c r="E677" i="17" s="1"/>
  <c r="A577" i="17"/>
  <c r="A675" i="17" s="1"/>
  <c r="E506" i="17"/>
  <c r="E604" i="17" s="1"/>
  <c r="E545" i="17"/>
  <c r="E643" i="17" s="1"/>
  <c r="C546" i="17"/>
  <c r="C644" i="17" s="1"/>
  <c r="D570" i="17"/>
  <c r="D668" i="17" s="1"/>
  <c r="E569" i="17"/>
  <c r="E667" i="17" s="1"/>
  <c r="A567" i="17"/>
  <c r="A665" i="17" s="1"/>
  <c r="B566" i="17"/>
  <c r="B664" i="17" s="1"/>
  <c r="C565" i="17"/>
  <c r="C663" i="17" s="1"/>
  <c r="D564" i="17"/>
  <c r="D662" i="17" s="1"/>
  <c r="E563" i="17"/>
  <c r="E661" i="17" s="1"/>
  <c r="A561" i="17"/>
  <c r="A659" i="17" s="1"/>
  <c r="B560" i="17"/>
  <c r="B658" i="17" s="1"/>
  <c r="C559" i="17"/>
  <c r="C657" i="17" s="1"/>
  <c r="D558" i="17"/>
  <c r="D656" i="17" s="1"/>
  <c r="E557" i="17"/>
  <c r="E655" i="17" s="1"/>
  <c r="A555" i="17"/>
  <c r="A653" i="17" s="1"/>
  <c r="B554" i="17"/>
  <c r="B652" i="17" s="1"/>
  <c r="C553" i="17"/>
  <c r="C651" i="17" s="1"/>
  <c r="D552" i="17"/>
  <c r="D650" i="17" s="1"/>
  <c r="E551" i="17"/>
  <c r="E649" i="17" s="1"/>
  <c r="B548" i="17"/>
  <c r="B646" i="17" s="1"/>
  <c r="B587" i="17"/>
  <c r="B685" i="17" s="1"/>
  <c r="C586" i="17"/>
  <c r="C684" i="17" s="1"/>
  <c r="D585" i="17"/>
  <c r="D683" i="17" s="1"/>
  <c r="E584" i="17"/>
  <c r="E682" i="17" s="1"/>
  <c r="A582" i="17"/>
  <c r="A680" i="17" s="1"/>
  <c r="B581" i="17"/>
  <c r="B679" i="17" s="1"/>
  <c r="C580" i="17"/>
  <c r="C678" i="17" s="1"/>
  <c r="D579" i="17"/>
  <c r="D677" i="17" s="1"/>
  <c r="E578" i="17"/>
  <c r="E676" i="17" s="1"/>
  <c r="A509" i="17"/>
  <c r="A607" i="17" s="1"/>
  <c r="A511" i="17"/>
  <c r="A609" i="17" s="1"/>
  <c r="A544" i="17"/>
  <c r="A642" i="17" s="1"/>
  <c r="D546" i="17"/>
  <c r="D644" i="17" s="1"/>
  <c r="A547" i="17"/>
  <c r="A645" i="17" s="1"/>
  <c r="A550" i="17"/>
  <c r="A648" i="17" s="1"/>
  <c r="E574" i="17"/>
  <c r="E672" i="17" s="1"/>
  <c r="A572" i="17"/>
  <c r="A670" i="17" s="1"/>
  <c r="B571" i="17"/>
  <c r="B669" i="17" s="1"/>
  <c r="C570" i="17"/>
  <c r="C668" i="17" s="1"/>
  <c r="D569" i="17"/>
  <c r="D667" i="17" s="1"/>
  <c r="E568" i="17"/>
  <c r="E666" i="17" s="1"/>
  <c r="A566" i="17"/>
  <c r="A664" i="17" s="1"/>
  <c r="B565" i="17"/>
  <c r="B663" i="17" s="1"/>
  <c r="C564" i="17"/>
  <c r="C662" i="17" s="1"/>
  <c r="D563" i="17"/>
  <c r="D661" i="17" s="1"/>
  <c r="E562" i="17"/>
  <c r="E660" i="17" s="1"/>
  <c r="A560" i="17"/>
  <c r="A658" i="17" s="1"/>
  <c r="B559" i="17"/>
  <c r="B657" i="17" s="1"/>
  <c r="C558" i="17"/>
  <c r="C656" i="17" s="1"/>
  <c r="D557" i="17"/>
  <c r="D655" i="17" s="1"/>
  <c r="E556" i="17"/>
  <c r="E654" i="17" s="1"/>
  <c r="A554" i="17"/>
  <c r="A652" i="17" s="1"/>
  <c r="B553" i="17"/>
  <c r="B651" i="17" s="1"/>
  <c r="C552" i="17"/>
  <c r="C650" i="17" s="1"/>
  <c r="D551" i="17"/>
  <c r="D649" i="17" s="1"/>
  <c r="B547" i="17"/>
  <c r="B645" i="17" s="1"/>
  <c r="A587" i="17"/>
  <c r="A685" i="17" s="1"/>
  <c r="B586" i="17"/>
  <c r="B684" i="17" s="1"/>
  <c r="C585" i="17"/>
  <c r="C683" i="17" s="1"/>
  <c r="D584" i="17"/>
  <c r="D682" i="17" s="1"/>
  <c r="E583" i="17"/>
  <c r="E681" i="17" s="1"/>
  <c r="A581" i="17"/>
  <c r="A679" i="17" s="1"/>
  <c r="B580" i="17"/>
  <c r="B678" i="17" s="1"/>
  <c r="C579" i="17"/>
  <c r="C677" i="17" s="1"/>
  <c r="D578" i="17"/>
  <c r="D676" i="17" s="1"/>
  <c r="E577" i="17"/>
  <c r="E675" i="17" s="1"/>
  <c r="A507" i="17"/>
  <c r="A605" i="17" s="1"/>
  <c r="B509" i="17"/>
  <c r="B607" i="17" s="1"/>
  <c r="E543" i="17"/>
  <c r="E641" i="17" s="1"/>
  <c r="C547" i="17"/>
  <c r="C645" i="17" s="1"/>
  <c r="C569" i="17"/>
  <c r="C667" i="17" s="1"/>
  <c r="D568" i="17"/>
  <c r="D666" i="17" s="1"/>
  <c r="E567" i="17"/>
  <c r="E665" i="17" s="1"/>
  <c r="A565" i="17"/>
  <c r="A663" i="17" s="1"/>
  <c r="B564" i="17"/>
  <c r="B662" i="17" s="1"/>
  <c r="C563" i="17"/>
  <c r="C661" i="17" s="1"/>
  <c r="D562" i="17"/>
  <c r="D660" i="17" s="1"/>
  <c r="E561" i="17"/>
  <c r="E659" i="17" s="1"/>
  <c r="A559" i="17"/>
  <c r="A657" i="17" s="1"/>
  <c r="B558" i="17"/>
  <c r="B656" i="17" s="1"/>
  <c r="C557" i="17"/>
  <c r="C655" i="17" s="1"/>
  <c r="D556" i="17"/>
  <c r="D654" i="17" s="1"/>
  <c r="E555" i="17"/>
  <c r="E653" i="17" s="1"/>
  <c r="A553" i="17"/>
  <c r="A651" i="17" s="1"/>
  <c r="B552" i="17"/>
  <c r="B650" i="17" s="1"/>
  <c r="C551" i="17"/>
  <c r="C649" i="17" s="1"/>
  <c r="B546" i="17"/>
  <c r="B644" i="17" s="1"/>
  <c r="A586" i="17"/>
  <c r="A684" i="17" s="1"/>
  <c r="B585" i="17"/>
  <c r="B683" i="17" s="1"/>
  <c r="C584" i="17"/>
  <c r="C682" i="17" s="1"/>
  <c r="D583" i="17"/>
  <c r="D681" i="17" s="1"/>
  <c r="A580" i="17"/>
  <c r="A678" i="17" s="1"/>
  <c r="B579" i="17"/>
  <c r="B677" i="17" s="1"/>
  <c r="C578" i="17"/>
  <c r="C676" i="17" s="1"/>
  <c r="D577" i="17"/>
  <c r="D675" i="17" s="1"/>
  <c r="B506" i="17"/>
  <c r="B604" i="17" s="1"/>
  <c r="B507" i="17"/>
  <c r="B605" i="17" s="1"/>
  <c r="C509" i="17"/>
  <c r="C607" i="17" s="1"/>
  <c r="D544" i="17"/>
  <c r="D642" i="17" s="1"/>
  <c r="D547" i="17"/>
  <c r="D645" i="17" s="1"/>
  <c r="A548" i="17"/>
  <c r="A646" i="17" s="1"/>
  <c r="D550" i="17"/>
  <c r="D648" i="17" s="1"/>
  <c r="O403" i="17"/>
  <c r="P403" i="17" s="1"/>
  <c r="O406" i="17"/>
  <c r="P406" i="17" s="1"/>
  <c r="P420" i="17"/>
  <c r="P429" i="17"/>
  <c r="P424" i="17"/>
  <c r="P433" i="17"/>
  <c r="O416" i="17"/>
  <c r="P416" i="17" s="1"/>
  <c r="O415" i="17"/>
  <c r="P415" i="17" s="1"/>
  <c r="O422" i="17"/>
  <c r="P422" i="17" s="1"/>
  <c r="O431" i="17"/>
  <c r="P431" i="17" s="1"/>
  <c r="O419" i="17"/>
  <c r="P419" i="17" s="1"/>
  <c r="O428" i="17"/>
  <c r="P428" i="17" s="1"/>
  <c r="F195" i="17"/>
  <c r="F293" i="17" s="1"/>
  <c r="F391" i="17" s="1"/>
  <c r="F489" i="17" s="1"/>
  <c r="P317" i="17"/>
  <c r="P405" i="17"/>
  <c r="P421" i="17"/>
  <c r="P430" i="17"/>
  <c r="O425" i="17"/>
  <c r="P425" i="17" s="1"/>
  <c r="F377" i="17"/>
  <c r="F475" i="17" s="1"/>
  <c r="O407" i="17"/>
  <c r="P407" i="17" s="1"/>
  <c r="P418" i="17"/>
  <c r="P427" i="17"/>
  <c r="J495" i="17"/>
  <c r="M402" i="17"/>
  <c r="O404" i="17"/>
  <c r="P404" i="17" s="1"/>
  <c r="I495" i="17"/>
  <c r="O308" i="17"/>
  <c r="P308" i="17" s="1"/>
  <c r="O306" i="17"/>
  <c r="P306" i="17" s="1"/>
  <c r="O305" i="17"/>
  <c r="P305" i="17" s="1"/>
  <c r="P320" i="17"/>
  <c r="P323" i="17"/>
  <c r="P331" i="17"/>
  <c r="F169" i="17"/>
  <c r="F267" i="17" s="1"/>
  <c r="F365" i="17" s="1"/>
  <c r="F463" i="17" s="1"/>
  <c r="P334" i="17"/>
  <c r="O309" i="17"/>
  <c r="P309" i="17" s="1"/>
  <c r="O312" i="17"/>
  <c r="P312" i="17" s="1"/>
  <c r="O318" i="17"/>
  <c r="P318" i="17" s="1"/>
  <c r="O321" i="17"/>
  <c r="P321" i="17" s="1"/>
  <c r="O324" i="17"/>
  <c r="P324" i="17" s="1"/>
  <c r="O335" i="17"/>
  <c r="P335" i="17" s="1"/>
  <c r="I397" i="17"/>
  <c r="O332" i="17"/>
  <c r="P332" i="17" s="1"/>
  <c r="O316" i="17"/>
  <c r="P316" i="17" s="1"/>
  <c r="O319" i="17"/>
  <c r="P319" i="17" s="1"/>
  <c r="O325" i="17"/>
  <c r="P325" i="17" s="1"/>
  <c r="P326" i="17"/>
  <c r="P327" i="17"/>
  <c r="O328" i="17"/>
  <c r="P328" i="17" s="1"/>
  <c r="O329" i="17"/>
  <c r="P329" i="17" s="1"/>
  <c r="J397" i="17"/>
  <c r="M304" i="17"/>
  <c r="O330" i="17"/>
  <c r="P330" i="17" s="1"/>
  <c r="O333" i="17"/>
  <c r="P333" i="17" s="1"/>
  <c r="O207" i="17"/>
  <c r="P207" i="17" s="1"/>
  <c r="F178" i="17"/>
  <c r="F276" i="17" s="1"/>
  <c r="F374" i="17" s="1"/>
  <c r="F472" i="17" s="1"/>
  <c r="F160" i="17"/>
  <c r="F258" i="17" s="1"/>
  <c r="F356" i="17" s="1"/>
  <c r="F454" i="17" s="1"/>
  <c r="P210" i="17"/>
  <c r="O218" i="17"/>
  <c r="P218" i="17" s="1"/>
  <c r="O221" i="17"/>
  <c r="P221" i="17" s="1"/>
  <c r="O224" i="17"/>
  <c r="P224" i="17" s="1"/>
  <c r="O227" i="17"/>
  <c r="P227" i="17" s="1"/>
  <c r="F182" i="17"/>
  <c r="F280" i="17" s="1"/>
  <c r="F378" i="17" s="1"/>
  <c r="F176" i="17"/>
  <c r="F274" i="17" s="1"/>
  <c r="F372" i="17" s="1"/>
  <c r="F470" i="17" s="1"/>
  <c r="F170" i="17"/>
  <c r="F268" i="17" s="1"/>
  <c r="F366" i="17" s="1"/>
  <c r="F464" i="17" s="1"/>
  <c r="F164" i="17"/>
  <c r="F262" i="17" s="1"/>
  <c r="F360" i="17" s="1"/>
  <c r="F458" i="17" s="1"/>
  <c r="F158" i="17"/>
  <c r="F256" i="17" s="1"/>
  <c r="F354" i="17" s="1"/>
  <c r="F452" i="17" s="1"/>
  <c r="F550" i="17" s="1"/>
  <c r="F648" i="17" s="1"/>
  <c r="M299" i="17"/>
  <c r="O206" i="17"/>
  <c r="P206" i="17" s="1"/>
  <c r="O208" i="17"/>
  <c r="P208" i="17" s="1"/>
  <c r="O209" i="17"/>
  <c r="P209" i="17" s="1"/>
  <c r="O211" i="17"/>
  <c r="P211" i="17" s="1"/>
  <c r="O214" i="17"/>
  <c r="P214" i="17" s="1"/>
  <c r="F193" i="17"/>
  <c r="F291" i="17" s="1"/>
  <c r="F389" i="17" s="1"/>
  <c r="F487" i="17" s="1"/>
  <c r="F190" i="17"/>
  <c r="F288" i="17" s="1"/>
  <c r="F386" i="17" s="1"/>
  <c r="F484" i="17" s="1"/>
  <c r="F187" i="17"/>
  <c r="F285" i="17" s="1"/>
  <c r="F383" i="17" s="1"/>
  <c r="F481" i="17" s="1"/>
  <c r="F184" i="17"/>
  <c r="F282" i="17" s="1"/>
  <c r="F380" i="17" s="1"/>
  <c r="F478" i="17" s="1"/>
  <c r="F175" i="17"/>
  <c r="F273" i="17" s="1"/>
  <c r="F371" i="17" s="1"/>
  <c r="F469" i="17" s="1"/>
  <c r="F172" i="17"/>
  <c r="F270" i="17" s="1"/>
  <c r="F368" i="17" s="1"/>
  <c r="F166" i="17"/>
  <c r="F264" i="17" s="1"/>
  <c r="F362" i="17" s="1"/>
  <c r="F460" i="17" s="1"/>
  <c r="F163" i="17"/>
  <c r="F261" i="17" s="1"/>
  <c r="F359" i="17" s="1"/>
  <c r="F457" i="17" s="1"/>
  <c r="F157" i="17"/>
  <c r="F255" i="17" s="1"/>
  <c r="F353" i="17" s="1"/>
  <c r="F451" i="17" s="1"/>
  <c r="F154" i="17"/>
  <c r="F252" i="17" s="1"/>
  <c r="F350" i="17" s="1"/>
  <c r="F448" i="17" s="1"/>
  <c r="F151" i="17"/>
  <c r="F249" i="17" s="1"/>
  <c r="F347" i="17" s="1"/>
  <c r="F445" i="17" s="1"/>
  <c r="O220" i="17"/>
  <c r="P220" i="17" s="1"/>
  <c r="O223" i="17"/>
  <c r="P223" i="17" s="1"/>
  <c r="O226" i="17"/>
  <c r="P226" i="17" s="1"/>
  <c r="G192" i="17"/>
  <c r="G290" i="17" s="1"/>
  <c r="G388" i="17" s="1"/>
  <c r="G486" i="17" s="1"/>
  <c r="G186" i="17"/>
  <c r="G284" i="17" s="1"/>
  <c r="G382" i="17" s="1"/>
  <c r="G480" i="17" s="1"/>
  <c r="O229" i="17"/>
  <c r="P229" i="17" s="1"/>
  <c r="F179" i="17"/>
  <c r="F277" i="17" s="1"/>
  <c r="F375" i="17" s="1"/>
  <c r="F473" i="17" s="1"/>
  <c r="F173" i="17"/>
  <c r="F271" i="17" s="1"/>
  <c r="F369" i="17" s="1"/>
  <c r="F467" i="17" s="1"/>
  <c r="F167" i="17"/>
  <c r="F265" i="17" s="1"/>
  <c r="F363" i="17" s="1"/>
  <c r="F461" i="17" s="1"/>
  <c r="F161" i="17"/>
  <c r="F259" i="17" s="1"/>
  <c r="F357" i="17" s="1"/>
  <c r="F455" i="17" s="1"/>
  <c r="F155" i="17"/>
  <c r="F253" i="17" s="1"/>
  <c r="F351" i="17" s="1"/>
  <c r="F449" i="17" s="1"/>
  <c r="F194" i="17"/>
  <c r="F292" i="17" s="1"/>
  <c r="F390" i="17" s="1"/>
  <c r="F488" i="17" s="1"/>
  <c r="F188" i="17"/>
  <c r="F286" i="17" s="1"/>
  <c r="F384" i="17" s="1"/>
  <c r="F482" i="17" s="1"/>
  <c r="F192" i="17"/>
  <c r="F290" i="17" s="1"/>
  <c r="F186" i="17"/>
  <c r="F284" i="17" s="1"/>
  <c r="F382" i="17" s="1"/>
  <c r="F480" i="17" s="1"/>
  <c r="F578" i="17" s="1"/>
  <c r="F676" i="17" s="1"/>
  <c r="O219" i="17"/>
  <c r="P219" i="17" s="1"/>
  <c r="O222" i="17"/>
  <c r="P222" i="17" s="1"/>
  <c r="O225" i="17"/>
  <c r="P225" i="17" s="1"/>
  <c r="O228" i="17"/>
  <c r="P228" i="17" s="1"/>
  <c r="O236" i="17"/>
  <c r="P236" i="17" s="1"/>
  <c r="I299" i="17"/>
  <c r="O237" i="17"/>
  <c r="P237" i="17" s="1"/>
  <c r="F183" i="17"/>
  <c r="F281" i="17" s="1"/>
  <c r="F379" i="17" s="1"/>
  <c r="F477" i="17" s="1"/>
  <c r="F177" i="17"/>
  <c r="F275" i="17" s="1"/>
  <c r="F373" i="17" s="1"/>
  <c r="F471" i="17" s="1"/>
  <c r="F171" i="17"/>
  <c r="F269" i="17" s="1"/>
  <c r="F367" i="17" s="1"/>
  <c r="F465" i="17" s="1"/>
  <c r="F165" i="17"/>
  <c r="F263" i="17" s="1"/>
  <c r="F361" i="17" s="1"/>
  <c r="F459" i="17" s="1"/>
  <c r="F159" i="17"/>
  <c r="F257" i="17" s="1"/>
  <c r="F355" i="17" s="1"/>
  <c r="F453" i="17" s="1"/>
  <c r="F153" i="17"/>
  <c r="F251" i="17" s="1"/>
  <c r="F349" i="17" s="1"/>
  <c r="J299" i="17"/>
  <c r="G195" i="17"/>
  <c r="G189" i="17"/>
  <c r="G183" i="17"/>
  <c r="G281" i="17" s="1"/>
  <c r="G379" i="17" s="1"/>
  <c r="G477" i="17" s="1"/>
  <c r="G180" i="17"/>
  <c r="G278" i="17" s="1"/>
  <c r="G376" i="17" s="1"/>
  <c r="G474" i="17" s="1"/>
  <c r="G177" i="17"/>
  <c r="G174" i="17"/>
  <c r="G272" i="17" s="1"/>
  <c r="G370" i="17" s="1"/>
  <c r="G468" i="17" s="1"/>
  <c r="G171" i="17"/>
  <c r="G168" i="17"/>
  <c r="G266" i="17" s="1"/>
  <c r="G364" i="17" s="1"/>
  <c r="G462" i="17" s="1"/>
  <c r="G165" i="17"/>
  <c r="G162" i="17"/>
  <c r="G260" i="17" s="1"/>
  <c r="G358" i="17" s="1"/>
  <c r="G456" i="17" s="1"/>
  <c r="G159" i="17"/>
  <c r="G257" i="17" s="1"/>
  <c r="G355" i="17" s="1"/>
  <c r="G453" i="17" s="1"/>
  <c r="G156" i="17"/>
  <c r="G254" i="17" s="1"/>
  <c r="G352" i="17" s="1"/>
  <c r="G450" i="17" s="1"/>
  <c r="G153" i="17"/>
  <c r="G251" i="17" s="1"/>
  <c r="G349" i="17" s="1"/>
  <c r="G447" i="17" s="1"/>
  <c r="G191" i="17"/>
  <c r="G289" i="17" s="1"/>
  <c r="G387" i="17" s="1"/>
  <c r="G485" i="17" s="1"/>
  <c r="G185" i="17"/>
  <c r="G283" i="17" s="1"/>
  <c r="G381" i="17" s="1"/>
  <c r="G479" i="17" s="1"/>
  <c r="G182" i="17"/>
  <c r="G280" i="17" s="1"/>
  <c r="G378" i="17" s="1"/>
  <c r="G476" i="17" s="1"/>
  <c r="G179" i="17"/>
  <c r="G176" i="17"/>
  <c r="G173" i="17"/>
  <c r="G170" i="17"/>
  <c r="G167" i="17"/>
  <c r="G164" i="17"/>
  <c r="G161" i="17"/>
  <c r="G158" i="17"/>
  <c r="G256" i="17" s="1"/>
  <c r="G354" i="17" s="1"/>
  <c r="G452" i="17" s="1"/>
  <c r="G155" i="17"/>
  <c r="G152" i="17"/>
  <c r="G250" i="17" s="1"/>
  <c r="G348" i="17" s="1"/>
  <c r="G446" i="17" s="1"/>
  <c r="F168" i="17"/>
  <c r="G194" i="17"/>
  <c r="F189" i="17"/>
  <c r="F287" i="17" s="1"/>
  <c r="F385" i="17" s="1"/>
  <c r="F483" i="17" s="1"/>
  <c r="F180" i="17"/>
  <c r="F278" i="17" s="1"/>
  <c r="F376" i="17" s="1"/>
  <c r="F174" i="17"/>
  <c r="F156" i="17"/>
  <c r="F254" i="17" s="1"/>
  <c r="F152" i="17"/>
  <c r="F250" i="17" s="1"/>
  <c r="F348" i="17" s="1"/>
  <c r="F191" i="17"/>
  <c r="F289" i="17" s="1"/>
  <c r="F387" i="17" s="1"/>
  <c r="F485" i="17" s="1"/>
  <c r="F185" i="17"/>
  <c r="F283" i="17" s="1"/>
  <c r="F381" i="17" s="1"/>
  <c r="F479" i="17" s="1"/>
  <c r="F577" i="17" s="1"/>
  <c r="F675" i="17" s="1"/>
  <c r="G193" i="17"/>
  <c r="G190" i="17"/>
  <c r="G187" i="17"/>
  <c r="G184" i="17"/>
  <c r="G282" i="17" s="1"/>
  <c r="G380" i="17" s="1"/>
  <c r="G478" i="17" s="1"/>
  <c r="G181" i="17"/>
  <c r="G178" i="17"/>
  <c r="G276" i="17" s="1"/>
  <c r="G175" i="17"/>
  <c r="G172" i="17"/>
  <c r="G270" i="17" s="1"/>
  <c r="G368" i="17" s="1"/>
  <c r="G466" i="17" s="1"/>
  <c r="G169" i="17"/>
  <c r="G166" i="17"/>
  <c r="G264" i="17" s="1"/>
  <c r="G362" i="17" s="1"/>
  <c r="G460" i="17" s="1"/>
  <c r="G163" i="17"/>
  <c r="G160" i="17"/>
  <c r="G258" i="17" s="1"/>
  <c r="G157" i="17"/>
  <c r="G154" i="17"/>
  <c r="G151" i="17"/>
  <c r="F162" i="17"/>
  <c r="G188" i="17"/>
  <c r="G119" i="17"/>
  <c r="G217" i="17" s="1"/>
  <c r="G315" i="17" s="1"/>
  <c r="G413" i="17" s="1"/>
  <c r="G115" i="17"/>
  <c r="G213" i="17" s="1"/>
  <c r="G311" i="17" s="1"/>
  <c r="G409" i="17" s="1"/>
  <c r="G117" i="17"/>
  <c r="G215" i="17" s="1"/>
  <c r="G313" i="17" s="1"/>
  <c r="G411" i="17" s="1"/>
  <c r="F118" i="17"/>
  <c r="F216" i="17" s="1"/>
  <c r="F314" i="17" s="1"/>
  <c r="F412" i="17" s="1"/>
  <c r="F119" i="17"/>
  <c r="F217" i="17" s="1"/>
  <c r="G118" i="17"/>
  <c r="G216" i="17" s="1"/>
  <c r="G314" i="17" s="1"/>
  <c r="G412" i="17" s="1"/>
  <c r="F115" i="17"/>
  <c r="F213" i="17" s="1"/>
  <c r="F311" i="17" s="1"/>
  <c r="H17" i="17"/>
  <c r="N17" i="17" s="1"/>
  <c r="G114" i="17"/>
  <c r="G212" i="17" s="1"/>
  <c r="G310" i="17" s="1"/>
  <c r="G408" i="17" s="1"/>
  <c r="H97" i="17"/>
  <c r="N97" i="17" s="1"/>
  <c r="H93" i="17"/>
  <c r="N93" i="17" s="1"/>
  <c r="H87" i="17"/>
  <c r="N87" i="17" s="1"/>
  <c r="H84" i="17"/>
  <c r="N84" i="17" s="1"/>
  <c r="H72" i="17"/>
  <c r="N72" i="17" s="1"/>
  <c r="H76" i="17"/>
  <c r="N76" i="17" s="1"/>
  <c r="H89" i="17"/>
  <c r="N89" i="17" s="1"/>
  <c r="H20" i="17"/>
  <c r="N20" i="17" s="1"/>
  <c r="H21" i="17"/>
  <c r="N21" i="17" s="1"/>
  <c r="H95" i="17"/>
  <c r="N95" i="17" s="1"/>
  <c r="H91" i="17"/>
  <c r="N91" i="17" s="1"/>
  <c r="H85" i="17"/>
  <c r="N85" i="17" s="1"/>
  <c r="H83" i="17"/>
  <c r="N83" i="17" s="1"/>
  <c r="H73" i="17"/>
  <c r="N73" i="17" s="1"/>
  <c r="H81" i="17"/>
  <c r="N81" i="17" s="1"/>
  <c r="H82" i="17"/>
  <c r="N82" i="17" s="1"/>
  <c r="H80" i="17"/>
  <c r="N80" i="17" s="1"/>
  <c r="H79" i="17"/>
  <c r="N79" i="17" s="1"/>
  <c r="H77" i="17"/>
  <c r="N77" i="17" s="1"/>
  <c r="H86" i="17"/>
  <c r="N86" i="17" s="1"/>
  <c r="H75" i="17"/>
  <c r="N75" i="17" s="1"/>
  <c r="H71" i="17"/>
  <c r="N71" i="17" s="1"/>
  <c r="H69" i="17"/>
  <c r="N69" i="17" s="1"/>
  <c r="H67" i="17"/>
  <c r="N67" i="17" s="1"/>
  <c r="H65" i="17"/>
  <c r="N65" i="17" s="1"/>
  <c r="H63" i="17"/>
  <c r="N63" i="17" s="1"/>
  <c r="H61" i="17"/>
  <c r="N61" i="17" s="1"/>
  <c r="H59" i="17"/>
  <c r="N59" i="17" s="1"/>
  <c r="H57" i="17"/>
  <c r="N57" i="17" s="1"/>
  <c r="H55" i="17"/>
  <c r="N55" i="17" s="1"/>
  <c r="H53" i="17"/>
  <c r="N53" i="17" s="1"/>
  <c r="H96" i="17"/>
  <c r="N96" i="17" s="1"/>
  <c r="H94" i="17"/>
  <c r="N94" i="17" s="1"/>
  <c r="H92" i="17"/>
  <c r="N92" i="17" s="1"/>
  <c r="H90" i="17"/>
  <c r="N90" i="17" s="1"/>
  <c r="H88" i="17"/>
  <c r="N88" i="17" s="1"/>
  <c r="H78" i="17"/>
  <c r="N78" i="17" s="1"/>
  <c r="H74" i="17"/>
  <c r="N74" i="17" s="1"/>
  <c r="H70" i="17"/>
  <c r="N70" i="17" s="1"/>
  <c r="H68" i="17"/>
  <c r="N68" i="17" s="1"/>
  <c r="H66" i="17"/>
  <c r="N66" i="17" s="1"/>
  <c r="H64" i="17"/>
  <c r="N64" i="17" s="1"/>
  <c r="H62" i="17"/>
  <c r="N62" i="17" s="1"/>
  <c r="H60" i="17"/>
  <c r="N60" i="17" s="1"/>
  <c r="H58" i="17"/>
  <c r="N58" i="17" s="1"/>
  <c r="H56" i="17"/>
  <c r="N56" i="17" s="1"/>
  <c r="H54" i="17"/>
  <c r="N54" i="17" s="1"/>
  <c r="H52" i="17"/>
  <c r="N52" i="17" s="1"/>
  <c r="H50" i="17"/>
  <c r="N50" i="17" s="1"/>
  <c r="H48" i="17"/>
  <c r="N48" i="17" s="1"/>
  <c r="H46" i="17"/>
  <c r="N46" i="17" s="1"/>
  <c r="H44" i="17"/>
  <c r="N44" i="17" s="1"/>
  <c r="H42" i="17"/>
  <c r="N42" i="17" s="1"/>
  <c r="H51" i="17"/>
  <c r="N51" i="17" s="1"/>
  <c r="H49" i="17"/>
  <c r="N49" i="17" s="1"/>
  <c r="H47" i="17"/>
  <c r="N47" i="17" s="1"/>
  <c r="H45" i="17"/>
  <c r="N45" i="17" s="1"/>
  <c r="H43" i="17"/>
  <c r="N43" i="17" s="1"/>
  <c r="H41" i="17"/>
  <c r="N41" i="17" s="1"/>
  <c r="O390" i="14"/>
  <c r="P390" i="14" s="1"/>
  <c r="O392" i="14"/>
  <c r="P392" i="14" s="1"/>
  <c r="O401" i="14"/>
  <c r="P401" i="14" s="1"/>
  <c r="J429" i="14"/>
  <c r="M381" i="14"/>
  <c r="O383" i="14"/>
  <c r="P383" i="14" s="1"/>
  <c r="O385" i="14"/>
  <c r="P385" i="14" s="1"/>
  <c r="O387" i="14"/>
  <c r="P387" i="14" s="1"/>
  <c r="O389" i="14"/>
  <c r="P389" i="14" s="1"/>
  <c r="O394" i="14"/>
  <c r="P394" i="14" s="1"/>
  <c r="O397" i="14"/>
  <c r="P397" i="14" s="1"/>
  <c r="O382" i="14"/>
  <c r="P382" i="14" s="1"/>
  <c r="O384" i="14"/>
  <c r="P384" i="14" s="1"/>
  <c r="O386" i="14"/>
  <c r="P386" i="14" s="1"/>
  <c r="O391" i="14"/>
  <c r="P391" i="14" s="1"/>
  <c r="O393" i="14"/>
  <c r="P393" i="14" s="1"/>
  <c r="O395" i="14"/>
  <c r="P395" i="14" s="1"/>
  <c r="O400" i="14"/>
  <c r="P400" i="14" s="1"/>
  <c r="P388" i="14"/>
  <c r="O398" i="14"/>
  <c r="P398" i="14" s="1"/>
  <c r="O403" i="14"/>
  <c r="P403" i="14" s="1"/>
  <c r="O399" i="14"/>
  <c r="P399" i="14" s="1"/>
  <c r="P396" i="14"/>
  <c r="P402" i="14"/>
  <c r="I429" i="14"/>
  <c r="O347" i="14"/>
  <c r="P347" i="14" s="1"/>
  <c r="J376" i="14"/>
  <c r="O349" i="14"/>
  <c r="P349" i="14" s="1"/>
  <c r="P331" i="14"/>
  <c r="O333" i="14"/>
  <c r="P333" i="14" s="1"/>
  <c r="O329" i="14"/>
  <c r="P329" i="14" s="1"/>
  <c r="O332" i="14"/>
  <c r="P332" i="14" s="1"/>
  <c r="O343" i="14"/>
  <c r="P343" i="14" s="1"/>
  <c r="O344" i="14"/>
  <c r="P344" i="14" s="1"/>
  <c r="O346" i="14"/>
  <c r="P346" i="14" s="1"/>
  <c r="O340" i="14"/>
  <c r="P340" i="14" s="1"/>
  <c r="M328" i="14"/>
  <c r="O350" i="14"/>
  <c r="P350" i="14" s="1"/>
  <c r="O334" i="14"/>
  <c r="P334" i="14" s="1"/>
  <c r="O337" i="14"/>
  <c r="P337" i="14" s="1"/>
  <c r="P342" i="14"/>
  <c r="P345" i="14"/>
  <c r="P336" i="14"/>
  <c r="O339" i="14"/>
  <c r="P339" i="14" s="1"/>
  <c r="P348" i="14"/>
  <c r="I323" i="14"/>
  <c r="J323" i="14"/>
  <c r="O294" i="14"/>
  <c r="P294" i="14" s="1"/>
  <c r="O278" i="14"/>
  <c r="P278" i="14" s="1"/>
  <c r="O287" i="14"/>
  <c r="P287" i="14" s="1"/>
  <c r="O293" i="14"/>
  <c r="P293" i="14" s="1"/>
  <c r="M275" i="14"/>
  <c r="O280" i="14"/>
  <c r="P280" i="14" s="1"/>
  <c r="O283" i="14"/>
  <c r="P283" i="14" s="1"/>
  <c r="P297" i="14"/>
  <c r="O290" i="14"/>
  <c r="P290" i="14" s="1"/>
  <c r="P282" i="14"/>
  <c r="O286" i="14"/>
  <c r="P286" i="14" s="1"/>
  <c r="O289" i="14"/>
  <c r="P289" i="14" s="1"/>
  <c r="O292" i="14"/>
  <c r="P292" i="14" s="1"/>
  <c r="O281" i="14"/>
  <c r="P281" i="14" s="1"/>
  <c r="O285" i="14"/>
  <c r="P285" i="14" s="1"/>
  <c r="O288" i="14"/>
  <c r="P288" i="14" s="1"/>
  <c r="P291" i="14"/>
  <c r="O295" i="14"/>
  <c r="P295" i="14" s="1"/>
  <c r="O284" i="14"/>
  <c r="P284" i="14" s="1"/>
  <c r="O296" i="14"/>
  <c r="P296" i="14" s="1"/>
  <c r="P225" i="14"/>
  <c r="I270" i="14"/>
  <c r="O227" i="14"/>
  <c r="P227" i="14" s="1"/>
  <c r="O238" i="14"/>
  <c r="P238" i="14" s="1"/>
  <c r="P223" i="14"/>
  <c r="P226" i="14"/>
  <c r="O232" i="14"/>
  <c r="P232" i="14" s="1"/>
  <c r="O236" i="14"/>
  <c r="P236" i="14" s="1"/>
  <c r="O241" i="14"/>
  <c r="P241" i="14" s="1"/>
  <c r="O233" i="14"/>
  <c r="P233" i="14" s="1"/>
  <c r="O230" i="14"/>
  <c r="P230" i="14" s="1"/>
  <c r="O235" i="14"/>
  <c r="P235" i="14" s="1"/>
  <c r="O239" i="14"/>
  <c r="P239" i="14" s="1"/>
  <c r="O244" i="14"/>
  <c r="P244" i="14" s="1"/>
  <c r="O229" i="14"/>
  <c r="P229" i="14" s="1"/>
  <c r="O242" i="14"/>
  <c r="P242" i="14" s="1"/>
  <c r="M270" i="14"/>
  <c r="J270" i="14"/>
  <c r="O180" i="14"/>
  <c r="P180" i="14" s="1"/>
  <c r="O172" i="14"/>
  <c r="P172" i="14" s="1"/>
  <c r="O178" i="14"/>
  <c r="P178" i="14" s="1"/>
  <c r="O186" i="14"/>
  <c r="P186" i="14" s="1"/>
  <c r="O174" i="14"/>
  <c r="P174" i="14" s="1"/>
  <c r="O183" i="14"/>
  <c r="P183" i="14" s="1"/>
  <c r="O187" i="14"/>
  <c r="P187" i="14" s="1"/>
  <c r="O177" i="14"/>
  <c r="P177" i="14" s="1"/>
  <c r="O189" i="14"/>
  <c r="P189" i="14" s="1"/>
  <c r="O173" i="14"/>
  <c r="P173" i="14" s="1"/>
  <c r="O170" i="14"/>
  <c r="P170" i="14" s="1"/>
  <c r="M217" i="14"/>
  <c r="I217" i="14"/>
  <c r="J217" i="14"/>
  <c r="P176" i="14"/>
  <c r="P179" i="14"/>
  <c r="P182" i="14"/>
  <c r="P185" i="14"/>
  <c r="P191" i="14"/>
  <c r="O138" i="14"/>
  <c r="P138" i="14" s="1"/>
  <c r="O123" i="14"/>
  <c r="P123" i="14" s="1"/>
  <c r="O126" i="14"/>
  <c r="P126" i="14" s="1"/>
  <c r="I164" i="14"/>
  <c r="O119" i="14"/>
  <c r="P119" i="14" s="1"/>
  <c r="M164" i="14"/>
  <c r="O121" i="14"/>
  <c r="P121" i="14" s="1"/>
  <c r="O120" i="14"/>
  <c r="P120" i="14" s="1"/>
  <c r="P117" i="14"/>
  <c r="O128" i="14"/>
  <c r="P128" i="14" s="1"/>
  <c r="O137" i="14"/>
  <c r="P137" i="14" s="1"/>
  <c r="J164" i="14"/>
  <c r="F92" i="14"/>
  <c r="F145" i="14" s="1"/>
  <c r="F198" i="14" s="1"/>
  <c r="F251" i="14" s="1"/>
  <c r="F304" i="14" s="1"/>
  <c r="F357" i="14" s="1"/>
  <c r="F410" i="14" s="1"/>
  <c r="O127" i="14"/>
  <c r="P127" i="14" s="1"/>
  <c r="O130" i="14"/>
  <c r="P130" i="14" s="1"/>
  <c r="O136" i="14"/>
  <c r="P136" i="14" s="1"/>
  <c r="O122" i="14"/>
  <c r="P122" i="14" s="1"/>
  <c r="O125" i="14"/>
  <c r="P125" i="14" s="1"/>
  <c r="G92" i="14"/>
  <c r="H44" i="14"/>
  <c r="N44" i="14" s="1"/>
  <c r="H40" i="14"/>
  <c r="N40" i="14" s="1"/>
  <c r="H42" i="14"/>
  <c r="N42" i="14" s="1"/>
  <c r="H37" i="14"/>
  <c r="N37" i="14" s="1"/>
  <c r="H34" i="14"/>
  <c r="N34" i="14" s="1"/>
  <c r="H47" i="14"/>
  <c r="N47" i="14" s="1"/>
  <c r="H46" i="14"/>
  <c r="N46" i="14" s="1"/>
  <c r="H38" i="14"/>
  <c r="N38" i="14" s="1"/>
  <c r="H35" i="14"/>
  <c r="N35" i="14" s="1"/>
  <c r="H43" i="14"/>
  <c r="N43" i="14" s="1"/>
  <c r="H41" i="14"/>
  <c r="N41" i="14" s="1"/>
  <c r="H33" i="14"/>
  <c r="N33" i="14" s="1"/>
  <c r="H45" i="14"/>
  <c r="N45" i="14" s="1"/>
  <c r="H36" i="14"/>
  <c r="N36" i="14" s="1"/>
  <c r="H48" i="14"/>
  <c r="N48" i="14" s="1"/>
  <c r="H39" i="14"/>
  <c r="N39" i="14" s="1"/>
  <c r="T58" i="13"/>
  <c r="F103" i="17" l="1"/>
  <c r="M691" i="17"/>
  <c r="F117" i="17"/>
  <c r="F215" i="17" s="1"/>
  <c r="F313" i="17" s="1"/>
  <c r="F411" i="17" s="1"/>
  <c r="F509" i="17" s="1"/>
  <c r="F607" i="17" s="1"/>
  <c r="H16" i="17"/>
  <c r="N16" i="17" s="1"/>
  <c r="F583" i="17"/>
  <c r="F681" i="17" s="1"/>
  <c r="F551" i="17"/>
  <c r="F649" i="17" s="1"/>
  <c r="F552" i="17"/>
  <c r="F650" i="17" s="1"/>
  <c r="F510" i="17"/>
  <c r="F608" i="17" s="1"/>
  <c r="G577" i="17"/>
  <c r="G675" i="17" s="1"/>
  <c r="H675" i="17" s="1"/>
  <c r="N675" i="17" s="1"/>
  <c r="G544" i="17"/>
  <c r="G642" i="17" s="1"/>
  <c r="G510" i="17"/>
  <c r="G608" i="17" s="1"/>
  <c r="G511" i="17"/>
  <c r="G609" i="17" s="1"/>
  <c r="F581" i="17"/>
  <c r="F679" i="17" s="1"/>
  <c r="G551" i="17"/>
  <c r="G649" i="17" s="1"/>
  <c r="F553" i="17"/>
  <c r="F651" i="17" s="1"/>
  <c r="G584" i="17"/>
  <c r="G682" i="17" s="1"/>
  <c r="F549" i="17"/>
  <c r="F647" i="17" s="1"/>
  <c r="F579" i="17"/>
  <c r="F677" i="17" s="1"/>
  <c r="F568" i="17"/>
  <c r="F666" i="17" s="1"/>
  <c r="F561" i="17"/>
  <c r="F659" i="17" s="1"/>
  <c r="M593" i="17"/>
  <c r="O500" i="17"/>
  <c r="P500" i="17" s="1"/>
  <c r="G572" i="17"/>
  <c r="G670" i="17" s="1"/>
  <c r="F555" i="17"/>
  <c r="F653" i="17" s="1"/>
  <c r="G558" i="17"/>
  <c r="G656" i="17" s="1"/>
  <c r="G575" i="17"/>
  <c r="G673" i="17" s="1"/>
  <c r="F557" i="17"/>
  <c r="F655" i="17" s="1"/>
  <c r="F565" i="17"/>
  <c r="F663" i="17" s="1"/>
  <c r="F558" i="17"/>
  <c r="F656" i="17" s="1"/>
  <c r="F585" i="17"/>
  <c r="F683" i="17" s="1"/>
  <c r="F570" i="17"/>
  <c r="F668" i="17" s="1"/>
  <c r="F573" i="17"/>
  <c r="F671" i="17" s="1"/>
  <c r="F587" i="17"/>
  <c r="F685" i="17" s="1"/>
  <c r="G506" i="17"/>
  <c r="G604" i="17" s="1"/>
  <c r="G554" i="17"/>
  <c r="G652" i="17" s="1"/>
  <c r="G560" i="17"/>
  <c r="G658" i="17" s="1"/>
  <c r="F563" i="17"/>
  <c r="F661" i="17" s="1"/>
  <c r="F580" i="17"/>
  <c r="F678" i="17" s="1"/>
  <c r="F571" i="17"/>
  <c r="F669" i="17" s="1"/>
  <c r="F582" i="17"/>
  <c r="F680" i="17" s="1"/>
  <c r="G564" i="17"/>
  <c r="G662" i="17" s="1"/>
  <c r="G545" i="17"/>
  <c r="G643" i="17" s="1"/>
  <c r="F569" i="17"/>
  <c r="F667" i="17" s="1"/>
  <c r="F586" i="17"/>
  <c r="F684" i="17" s="1"/>
  <c r="F543" i="17"/>
  <c r="F641" i="17" s="1"/>
  <c r="F567" i="17"/>
  <c r="F665" i="17" s="1"/>
  <c r="F556" i="17"/>
  <c r="F654" i="17" s="1"/>
  <c r="G574" i="17"/>
  <c r="G672" i="17" s="1"/>
  <c r="F559" i="17"/>
  <c r="F657" i="17" s="1"/>
  <c r="G576" i="17"/>
  <c r="G674" i="17" s="1"/>
  <c r="G583" i="17"/>
  <c r="G681" i="17" s="1"/>
  <c r="G509" i="17"/>
  <c r="G607" i="17" s="1"/>
  <c r="G507" i="17"/>
  <c r="G605" i="17" s="1"/>
  <c r="G550" i="17"/>
  <c r="G548" i="17"/>
  <c r="G646" i="17" s="1"/>
  <c r="G566" i="17"/>
  <c r="G664" i="17" s="1"/>
  <c r="F575" i="17"/>
  <c r="F673" i="17" s="1"/>
  <c r="F547" i="17"/>
  <c r="F645" i="17" s="1"/>
  <c r="G578" i="17"/>
  <c r="F546" i="17"/>
  <c r="F644" i="17" s="1"/>
  <c r="F576" i="17"/>
  <c r="F674" i="17" s="1"/>
  <c r="F562" i="17"/>
  <c r="F660" i="17" s="1"/>
  <c r="H479" i="17"/>
  <c r="N479" i="17" s="1"/>
  <c r="H480" i="17"/>
  <c r="N480" i="17" s="1"/>
  <c r="H452" i="17"/>
  <c r="N452" i="17" s="1"/>
  <c r="H412" i="17"/>
  <c r="N412" i="17" s="1"/>
  <c r="H348" i="17"/>
  <c r="N348" i="17" s="1"/>
  <c r="F446" i="17"/>
  <c r="F544" i="17" s="1"/>
  <c r="F642" i="17" s="1"/>
  <c r="H460" i="17"/>
  <c r="N460" i="17" s="1"/>
  <c r="H378" i="17"/>
  <c r="N378" i="17" s="1"/>
  <c r="F476" i="17"/>
  <c r="F574" i="17" s="1"/>
  <c r="F672" i="17" s="1"/>
  <c r="M495" i="17"/>
  <c r="O402" i="17"/>
  <c r="P402" i="17" s="1"/>
  <c r="H310" i="17"/>
  <c r="N310" i="17" s="1"/>
  <c r="F408" i="17"/>
  <c r="F506" i="17" s="1"/>
  <c r="H313" i="17"/>
  <c r="N313" i="17" s="1"/>
  <c r="H368" i="17"/>
  <c r="N368" i="17" s="1"/>
  <c r="F466" i="17"/>
  <c r="F564" i="17" s="1"/>
  <c r="H311" i="17"/>
  <c r="N311" i="17" s="1"/>
  <c r="F409" i="17"/>
  <c r="F507" i="17" s="1"/>
  <c r="F605" i="17" s="1"/>
  <c r="H376" i="17"/>
  <c r="N376" i="17" s="1"/>
  <c r="F474" i="17"/>
  <c r="F572" i="17" s="1"/>
  <c r="F670" i="17" s="1"/>
  <c r="H477" i="17"/>
  <c r="N477" i="17" s="1"/>
  <c r="H478" i="17"/>
  <c r="N478" i="17" s="1"/>
  <c r="H349" i="17"/>
  <c r="N349" i="17" s="1"/>
  <c r="F447" i="17"/>
  <c r="F545" i="17" s="1"/>
  <c r="H485" i="17"/>
  <c r="N485" i="17" s="1"/>
  <c r="H453" i="17"/>
  <c r="N453" i="17" s="1"/>
  <c r="H184" i="17"/>
  <c r="N184" i="17" s="1"/>
  <c r="H381" i="17"/>
  <c r="N381" i="17" s="1"/>
  <c r="H387" i="17"/>
  <c r="N387" i="17" s="1"/>
  <c r="H362" i="17"/>
  <c r="N362" i="17" s="1"/>
  <c r="H379" i="17"/>
  <c r="N379" i="17" s="1"/>
  <c r="H258" i="17"/>
  <c r="N258" i="17" s="1"/>
  <c r="G356" i="17"/>
  <c r="H276" i="17"/>
  <c r="N276" i="17" s="1"/>
  <c r="G374" i="17"/>
  <c r="G472" i="17" s="1"/>
  <c r="G570" i="17" s="1"/>
  <c r="G668" i="17" s="1"/>
  <c r="H182" i="17"/>
  <c r="N182" i="17" s="1"/>
  <c r="H354" i="17"/>
  <c r="N354" i="17" s="1"/>
  <c r="H290" i="17"/>
  <c r="N290" i="17" s="1"/>
  <c r="F388" i="17"/>
  <c r="H355" i="17"/>
  <c r="N355" i="17" s="1"/>
  <c r="H217" i="17"/>
  <c r="N217" i="17" s="1"/>
  <c r="F315" i="17"/>
  <c r="H172" i="17"/>
  <c r="N172" i="17" s="1"/>
  <c r="H254" i="17"/>
  <c r="N254" i="17" s="1"/>
  <c r="F352" i="17"/>
  <c r="H380" i="17"/>
  <c r="N380" i="17" s="1"/>
  <c r="M397" i="17"/>
  <c r="O304" i="17"/>
  <c r="P304" i="17" s="1"/>
  <c r="H314" i="17"/>
  <c r="N314" i="17" s="1"/>
  <c r="H178" i="17"/>
  <c r="N178" i="17" s="1"/>
  <c r="H382" i="17"/>
  <c r="N382" i="17" s="1"/>
  <c r="H213" i="17"/>
  <c r="N213" i="17" s="1"/>
  <c r="H159" i="17"/>
  <c r="N159" i="17" s="1"/>
  <c r="H153" i="17"/>
  <c r="N153" i="17" s="1"/>
  <c r="H280" i="17"/>
  <c r="N280" i="17" s="1"/>
  <c r="H180" i="17"/>
  <c r="N180" i="17" s="1"/>
  <c r="H278" i="17"/>
  <c r="N278" i="17" s="1"/>
  <c r="H264" i="17"/>
  <c r="N264" i="17" s="1"/>
  <c r="H183" i="17"/>
  <c r="N183" i="17" s="1"/>
  <c r="H175" i="17"/>
  <c r="N175" i="17" s="1"/>
  <c r="G273" i="17"/>
  <c r="H170" i="17"/>
  <c r="N170" i="17" s="1"/>
  <c r="G268" i="17"/>
  <c r="H189" i="17"/>
  <c r="N189" i="17" s="1"/>
  <c r="G287" i="17"/>
  <c r="H186" i="17"/>
  <c r="N186" i="17" s="1"/>
  <c r="H283" i="17"/>
  <c r="N283" i="17" s="1"/>
  <c r="H174" i="17"/>
  <c r="N174" i="17" s="1"/>
  <c r="F272" i="17"/>
  <c r="H155" i="17"/>
  <c r="N155" i="17" s="1"/>
  <c r="G253" i="17"/>
  <c r="H173" i="17"/>
  <c r="N173" i="17" s="1"/>
  <c r="G271" i="17"/>
  <c r="H171" i="17"/>
  <c r="N171" i="17" s="1"/>
  <c r="G269" i="17"/>
  <c r="H195" i="17"/>
  <c r="N195" i="17" s="1"/>
  <c r="G293" i="17"/>
  <c r="H270" i="17"/>
  <c r="N270" i="17" s="1"/>
  <c r="H256" i="17"/>
  <c r="N256" i="17" s="1"/>
  <c r="H154" i="17"/>
  <c r="N154" i="17" s="1"/>
  <c r="G252" i="17"/>
  <c r="H192" i="17"/>
  <c r="N192" i="17" s="1"/>
  <c r="H188" i="17"/>
  <c r="N188" i="17" s="1"/>
  <c r="G286" i="17"/>
  <c r="H163" i="17"/>
  <c r="N163" i="17" s="1"/>
  <c r="G261" i="17"/>
  <c r="H181" i="17"/>
  <c r="N181" i="17" s="1"/>
  <c r="G279" i="17"/>
  <c r="H289" i="17"/>
  <c r="N289" i="17" s="1"/>
  <c r="H176" i="17"/>
  <c r="N176" i="17" s="1"/>
  <c r="G274" i="17"/>
  <c r="G372" i="17" s="1"/>
  <c r="H281" i="17"/>
  <c r="N281" i="17" s="1"/>
  <c r="H168" i="17"/>
  <c r="N168" i="17" s="1"/>
  <c r="F266" i="17"/>
  <c r="H165" i="17"/>
  <c r="N165" i="17" s="1"/>
  <c r="G263" i="17"/>
  <c r="H193" i="17"/>
  <c r="N193" i="17" s="1"/>
  <c r="G291" i="17"/>
  <c r="H216" i="17"/>
  <c r="N216" i="17" s="1"/>
  <c r="H160" i="17"/>
  <c r="N160" i="17" s="1"/>
  <c r="H156" i="17"/>
  <c r="N156" i="17" s="1"/>
  <c r="H162" i="17"/>
  <c r="N162" i="17" s="1"/>
  <c r="F260" i="17"/>
  <c r="H250" i="17"/>
  <c r="N250" i="17" s="1"/>
  <c r="H161" i="17"/>
  <c r="N161" i="17" s="1"/>
  <c r="G259" i="17"/>
  <c r="H179" i="17"/>
  <c r="N179" i="17" s="1"/>
  <c r="G277" i="17"/>
  <c r="H177" i="17"/>
  <c r="N177" i="17" s="1"/>
  <c r="G275" i="17"/>
  <c r="H251" i="17"/>
  <c r="N251" i="17" s="1"/>
  <c r="H282" i="17"/>
  <c r="N282" i="17" s="1"/>
  <c r="H190" i="17"/>
  <c r="N190" i="17" s="1"/>
  <c r="G288" i="17"/>
  <c r="H167" i="17"/>
  <c r="N167" i="17" s="1"/>
  <c r="G265" i="17"/>
  <c r="H157" i="17"/>
  <c r="N157" i="17" s="1"/>
  <c r="G255" i="17"/>
  <c r="H212" i="17"/>
  <c r="N212" i="17" s="1"/>
  <c r="H215" i="17"/>
  <c r="N215" i="17" s="1"/>
  <c r="H166" i="17"/>
  <c r="N166" i="17" s="1"/>
  <c r="H151" i="17"/>
  <c r="N151" i="17" s="1"/>
  <c r="G249" i="17"/>
  <c r="H169" i="17"/>
  <c r="N169" i="17" s="1"/>
  <c r="G267" i="17"/>
  <c r="H187" i="17"/>
  <c r="N187" i="17" s="1"/>
  <c r="G285" i="17"/>
  <c r="H158" i="17"/>
  <c r="N158" i="17" s="1"/>
  <c r="H194" i="17"/>
  <c r="N194" i="17" s="1"/>
  <c r="G292" i="17"/>
  <c r="H164" i="17"/>
  <c r="N164" i="17" s="1"/>
  <c r="G262" i="17"/>
  <c r="H257" i="17"/>
  <c r="N257" i="17" s="1"/>
  <c r="H284" i="17"/>
  <c r="N284" i="17" s="1"/>
  <c r="H185" i="17"/>
  <c r="N185" i="17" s="1"/>
  <c r="H191" i="17"/>
  <c r="N191" i="17" s="1"/>
  <c r="H152" i="17"/>
  <c r="N152" i="17" s="1"/>
  <c r="H115" i="17"/>
  <c r="N115" i="17" s="1"/>
  <c r="H119" i="17"/>
  <c r="N119" i="17" s="1"/>
  <c r="H118" i="17"/>
  <c r="N118" i="17" s="1"/>
  <c r="H114" i="17"/>
  <c r="N114" i="17" s="1"/>
  <c r="M429" i="14"/>
  <c r="O381" i="14"/>
  <c r="P381" i="14" s="1"/>
  <c r="M376" i="14"/>
  <c r="O328" i="14"/>
  <c r="P328" i="14" s="1"/>
  <c r="M323" i="14"/>
  <c r="O275" i="14"/>
  <c r="P275" i="14" s="1"/>
  <c r="H92" i="14"/>
  <c r="H670" i="17" l="1"/>
  <c r="N670" i="17" s="1"/>
  <c r="H374" i="17"/>
  <c r="N374" i="17" s="1"/>
  <c r="H117" i="17"/>
  <c r="N117" i="17" s="1"/>
  <c r="H607" i="17"/>
  <c r="N607" i="17" s="1"/>
  <c r="H656" i="17"/>
  <c r="N656" i="17" s="1"/>
  <c r="H642" i="17"/>
  <c r="N642" i="17" s="1"/>
  <c r="H577" i="17"/>
  <c r="N577" i="17" s="1"/>
  <c r="H605" i="17"/>
  <c r="N605" i="17" s="1"/>
  <c r="H673" i="17"/>
  <c r="N673" i="17" s="1"/>
  <c r="H672" i="17"/>
  <c r="N672" i="17" s="1"/>
  <c r="H578" i="17"/>
  <c r="N578" i="17" s="1"/>
  <c r="G676" i="17"/>
  <c r="H676" i="17" s="1"/>
  <c r="N676" i="17" s="1"/>
  <c r="H649" i="17"/>
  <c r="N649" i="17" s="1"/>
  <c r="H550" i="17"/>
  <c r="N550" i="17" s="1"/>
  <c r="G648" i="17"/>
  <c r="H648" i="17" s="1"/>
  <c r="N648" i="17" s="1"/>
  <c r="H681" i="17"/>
  <c r="N681" i="17" s="1"/>
  <c r="H545" i="17"/>
  <c r="N545" i="17" s="1"/>
  <c r="F643" i="17"/>
  <c r="H643" i="17" s="1"/>
  <c r="N643" i="17" s="1"/>
  <c r="H506" i="17"/>
  <c r="N506" i="17" s="1"/>
  <c r="F604" i="17"/>
  <c r="H604" i="17" s="1"/>
  <c r="N604" i="17" s="1"/>
  <c r="H564" i="17"/>
  <c r="N564" i="17" s="1"/>
  <c r="F662" i="17"/>
  <c r="H662" i="17" s="1"/>
  <c r="N662" i="17" s="1"/>
  <c r="H674" i="17"/>
  <c r="N674" i="17" s="1"/>
  <c r="H668" i="17"/>
  <c r="N668" i="17" s="1"/>
  <c r="H608" i="17"/>
  <c r="N608" i="17" s="1"/>
  <c r="H572" i="17"/>
  <c r="N572" i="17" s="1"/>
  <c r="H509" i="17"/>
  <c r="N509" i="17" s="1"/>
  <c r="H558" i="17"/>
  <c r="N558" i="17" s="1"/>
  <c r="H544" i="17"/>
  <c r="N544" i="17" s="1"/>
  <c r="H507" i="17"/>
  <c r="N507" i="17" s="1"/>
  <c r="H575" i="17"/>
  <c r="N575" i="17" s="1"/>
  <c r="H551" i="17"/>
  <c r="N551" i="17" s="1"/>
  <c r="H574" i="17"/>
  <c r="N574" i="17" s="1"/>
  <c r="H576" i="17"/>
  <c r="N576" i="17" s="1"/>
  <c r="H510" i="17"/>
  <c r="N510" i="17" s="1"/>
  <c r="H583" i="17"/>
  <c r="N583" i="17" s="1"/>
  <c r="H570" i="17"/>
  <c r="N570" i="17" s="1"/>
  <c r="H447" i="17"/>
  <c r="N447" i="17" s="1"/>
  <c r="H409" i="17"/>
  <c r="N409" i="17" s="1"/>
  <c r="H408" i="17"/>
  <c r="N408" i="17" s="1"/>
  <c r="H472" i="17"/>
  <c r="N472" i="17" s="1"/>
  <c r="H446" i="17"/>
  <c r="N446" i="17" s="1"/>
  <c r="H466" i="17"/>
  <c r="N466" i="17" s="1"/>
  <c r="H474" i="17"/>
  <c r="N474" i="17" s="1"/>
  <c r="H411" i="17"/>
  <c r="N411" i="17" s="1"/>
  <c r="H476" i="17"/>
  <c r="N476" i="17" s="1"/>
  <c r="H274" i="17"/>
  <c r="N274" i="17" s="1"/>
  <c r="H352" i="17"/>
  <c r="N352" i="17" s="1"/>
  <c r="F450" i="17"/>
  <c r="F548" i="17" s="1"/>
  <c r="H388" i="17"/>
  <c r="N388" i="17" s="1"/>
  <c r="F486" i="17"/>
  <c r="F584" i="17" s="1"/>
  <c r="H356" i="17"/>
  <c r="N356" i="17" s="1"/>
  <c r="G454" i="17"/>
  <c r="G552" i="17" s="1"/>
  <c r="H372" i="17"/>
  <c r="N372" i="17" s="1"/>
  <c r="G470" i="17"/>
  <c r="G568" i="17" s="1"/>
  <c r="H315" i="17"/>
  <c r="N315" i="17" s="1"/>
  <c r="F413" i="17"/>
  <c r="F511" i="17" s="1"/>
  <c r="H277" i="17"/>
  <c r="N277" i="17" s="1"/>
  <c r="G375" i="17"/>
  <c r="H286" i="17"/>
  <c r="N286" i="17" s="1"/>
  <c r="G384" i="17"/>
  <c r="H267" i="17"/>
  <c r="N267" i="17" s="1"/>
  <c r="G365" i="17"/>
  <c r="H293" i="17"/>
  <c r="N293" i="17" s="1"/>
  <c r="G391" i="17"/>
  <c r="H253" i="17"/>
  <c r="N253" i="17" s="1"/>
  <c r="G351" i="17"/>
  <c r="H287" i="17"/>
  <c r="N287" i="17" s="1"/>
  <c r="G385" i="17"/>
  <c r="H262" i="17"/>
  <c r="N262" i="17" s="1"/>
  <c r="G360" i="17"/>
  <c r="H288" i="17"/>
  <c r="N288" i="17" s="1"/>
  <c r="G386" i="17"/>
  <c r="H263" i="17"/>
  <c r="N263" i="17" s="1"/>
  <c r="G361" i="17"/>
  <c r="H292" i="17"/>
  <c r="N292" i="17" s="1"/>
  <c r="G390" i="17"/>
  <c r="H255" i="17"/>
  <c r="N255" i="17" s="1"/>
  <c r="G353" i="17"/>
  <c r="H259" i="17"/>
  <c r="N259" i="17" s="1"/>
  <c r="G357" i="17"/>
  <c r="H266" i="17"/>
  <c r="N266" i="17" s="1"/>
  <c r="F364" i="17"/>
  <c r="H279" i="17"/>
  <c r="N279" i="17" s="1"/>
  <c r="G377" i="17"/>
  <c r="H249" i="17"/>
  <c r="N249" i="17" s="1"/>
  <c r="G347" i="17"/>
  <c r="H252" i="17"/>
  <c r="N252" i="17" s="1"/>
  <c r="G350" i="17"/>
  <c r="H269" i="17"/>
  <c r="N269" i="17" s="1"/>
  <c r="G367" i="17"/>
  <c r="H272" i="17"/>
  <c r="N272" i="17" s="1"/>
  <c r="F370" i="17"/>
  <c r="H268" i="17"/>
  <c r="N268" i="17" s="1"/>
  <c r="G366" i="17"/>
  <c r="H265" i="17"/>
  <c r="N265" i="17" s="1"/>
  <c r="G363" i="17"/>
  <c r="H275" i="17"/>
  <c r="N275" i="17" s="1"/>
  <c r="G373" i="17"/>
  <c r="H291" i="17"/>
  <c r="N291" i="17" s="1"/>
  <c r="G389" i="17"/>
  <c r="H261" i="17"/>
  <c r="N261" i="17" s="1"/>
  <c r="G359" i="17"/>
  <c r="H285" i="17"/>
  <c r="N285" i="17" s="1"/>
  <c r="G383" i="17"/>
  <c r="H260" i="17"/>
  <c r="N260" i="17" s="1"/>
  <c r="F358" i="17"/>
  <c r="H271" i="17"/>
  <c r="N271" i="17" s="1"/>
  <c r="G369" i="17"/>
  <c r="H273" i="17"/>
  <c r="N273" i="17" s="1"/>
  <c r="G371" i="17"/>
  <c r="H548" i="17" l="1"/>
  <c r="N548" i="17" s="1"/>
  <c r="F646" i="17"/>
  <c r="H646" i="17" s="1"/>
  <c r="N646" i="17" s="1"/>
  <c r="H568" i="17"/>
  <c r="N568" i="17" s="1"/>
  <c r="G666" i="17"/>
  <c r="H666" i="17" s="1"/>
  <c r="N666" i="17" s="1"/>
  <c r="H552" i="17"/>
  <c r="N552" i="17" s="1"/>
  <c r="G650" i="17"/>
  <c r="H650" i="17" s="1"/>
  <c r="N650" i="17" s="1"/>
  <c r="H511" i="17"/>
  <c r="N511" i="17" s="1"/>
  <c r="F609" i="17"/>
  <c r="H609" i="17" s="1"/>
  <c r="N609" i="17" s="1"/>
  <c r="H584" i="17"/>
  <c r="N584" i="17" s="1"/>
  <c r="F682" i="17"/>
  <c r="H682" i="17" s="1"/>
  <c r="N682" i="17" s="1"/>
  <c r="H413" i="17"/>
  <c r="N413" i="17" s="1"/>
  <c r="H486" i="17"/>
  <c r="N486" i="17" s="1"/>
  <c r="H470" i="17"/>
  <c r="N470" i="17" s="1"/>
  <c r="H450" i="17"/>
  <c r="N450" i="17" s="1"/>
  <c r="H454" i="17"/>
  <c r="N454" i="17" s="1"/>
  <c r="H373" i="17"/>
  <c r="N373" i="17" s="1"/>
  <c r="G471" i="17"/>
  <c r="G569" i="17" s="1"/>
  <c r="H365" i="17"/>
  <c r="N365" i="17" s="1"/>
  <c r="G463" i="17"/>
  <c r="G561" i="17" s="1"/>
  <c r="H357" i="17"/>
  <c r="N357" i="17" s="1"/>
  <c r="G455" i="17"/>
  <c r="G553" i="17" s="1"/>
  <c r="H383" i="17"/>
  <c r="N383" i="17" s="1"/>
  <c r="G481" i="17"/>
  <c r="G579" i="17" s="1"/>
  <c r="H370" i="17"/>
  <c r="N370" i="17" s="1"/>
  <c r="F468" i="17"/>
  <c r="F566" i="17" s="1"/>
  <c r="H361" i="17"/>
  <c r="N361" i="17" s="1"/>
  <c r="G459" i="17"/>
  <c r="G557" i="17" s="1"/>
  <c r="H359" i="17"/>
  <c r="N359" i="17" s="1"/>
  <c r="G457" i="17"/>
  <c r="G555" i="17" s="1"/>
  <c r="H363" i="17"/>
  <c r="N363" i="17" s="1"/>
  <c r="G461" i="17"/>
  <c r="G559" i="17" s="1"/>
  <c r="H377" i="17"/>
  <c r="N377" i="17" s="1"/>
  <c r="G475" i="17"/>
  <c r="G573" i="17" s="1"/>
  <c r="H353" i="17"/>
  <c r="N353" i="17" s="1"/>
  <c r="G451" i="17"/>
  <c r="G549" i="17" s="1"/>
  <c r="H386" i="17"/>
  <c r="N386" i="17" s="1"/>
  <c r="G484" i="17"/>
  <c r="G582" i="17" s="1"/>
  <c r="H384" i="17"/>
  <c r="N384" i="17" s="1"/>
  <c r="G482" i="17"/>
  <c r="G580" i="17" s="1"/>
  <c r="H371" i="17"/>
  <c r="N371" i="17" s="1"/>
  <c r="G469" i="17"/>
  <c r="G567" i="17" s="1"/>
  <c r="H347" i="17"/>
  <c r="N347" i="17" s="1"/>
  <c r="G445" i="17"/>
  <c r="G543" i="17" s="1"/>
  <c r="H385" i="17"/>
  <c r="N385" i="17" s="1"/>
  <c r="G483" i="17"/>
  <c r="G581" i="17" s="1"/>
  <c r="H369" i="17"/>
  <c r="N369" i="17" s="1"/>
  <c r="G467" i="17"/>
  <c r="G565" i="17" s="1"/>
  <c r="H367" i="17"/>
  <c r="N367" i="17" s="1"/>
  <c r="G465" i="17"/>
  <c r="G563" i="17" s="1"/>
  <c r="H351" i="17"/>
  <c r="N351" i="17" s="1"/>
  <c r="G449" i="17"/>
  <c r="G547" i="17" s="1"/>
  <c r="H358" i="17"/>
  <c r="N358" i="17" s="1"/>
  <c r="F456" i="17"/>
  <c r="F554" i="17" s="1"/>
  <c r="H389" i="17"/>
  <c r="N389" i="17" s="1"/>
  <c r="G487" i="17"/>
  <c r="G585" i="17" s="1"/>
  <c r="H366" i="17"/>
  <c r="N366" i="17" s="1"/>
  <c r="G464" i="17"/>
  <c r="G562" i="17" s="1"/>
  <c r="H350" i="17"/>
  <c r="N350" i="17" s="1"/>
  <c r="G448" i="17"/>
  <c r="G546" i="17" s="1"/>
  <c r="H364" i="17"/>
  <c r="N364" i="17" s="1"/>
  <c r="F462" i="17"/>
  <c r="F560" i="17" s="1"/>
  <c r="H390" i="17"/>
  <c r="N390" i="17" s="1"/>
  <c r="G488" i="17"/>
  <c r="G586" i="17" s="1"/>
  <c r="H360" i="17"/>
  <c r="N360" i="17" s="1"/>
  <c r="G458" i="17"/>
  <c r="G556" i="17" s="1"/>
  <c r="H391" i="17"/>
  <c r="N391" i="17" s="1"/>
  <c r="G489" i="17"/>
  <c r="G587" i="17" s="1"/>
  <c r="H375" i="17"/>
  <c r="N375" i="17" s="1"/>
  <c r="G473" i="17"/>
  <c r="G571" i="17" s="1"/>
  <c r="H546" i="17" l="1"/>
  <c r="N546" i="17" s="1"/>
  <c r="G644" i="17"/>
  <c r="H644" i="17" s="1"/>
  <c r="N644" i="17" s="1"/>
  <c r="H565" i="17"/>
  <c r="N565" i="17" s="1"/>
  <c r="G663" i="17"/>
  <c r="H663" i="17" s="1"/>
  <c r="N663" i="17" s="1"/>
  <c r="H567" i="17"/>
  <c r="N567" i="17" s="1"/>
  <c r="G665" i="17"/>
  <c r="H665" i="17" s="1"/>
  <c r="N665" i="17" s="1"/>
  <c r="H549" i="17"/>
  <c r="N549" i="17" s="1"/>
  <c r="G647" i="17"/>
  <c r="H647" i="17" s="1"/>
  <c r="N647" i="17" s="1"/>
  <c r="H555" i="17"/>
  <c r="N555" i="17" s="1"/>
  <c r="G653" i="17"/>
  <c r="H653" i="17" s="1"/>
  <c r="N653" i="17" s="1"/>
  <c r="H579" i="17"/>
  <c r="N579" i="17" s="1"/>
  <c r="G677" i="17"/>
  <c r="H677" i="17" s="1"/>
  <c r="N677" i="17" s="1"/>
  <c r="H569" i="17"/>
  <c r="N569" i="17" s="1"/>
  <c r="G667" i="17"/>
  <c r="H667" i="17" s="1"/>
  <c r="N667" i="17" s="1"/>
  <c r="H556" i="17"/>
  <c r="N556" i="17" s="1"/>
  <c r="G654" i="17"/>
  <c r="H654" i="17" s="1"/>
  <c r="N654" i="17" s="1"/>
  <c r="H554" i="17"/>
  <c r="N554" i="17" s="1"/>
  <c r="F652" i="17"/>
  <c r="H652" i="17" s="1"/>
  <c r="N652" i="17" s="1"/>
  <c r="H571" i="17"/>
  <c r="N571" i="17" s="1"/>
  <c r="G669" i="17"/>
  <c r="H669" i="17" s="1"/>
  <c r="N669" i="17" s="1"/>
  <c r="H547" i="17"/>
  <c r="N547" i="17" s="1"/>
  <c r="G645" i="17"/>
  <c r="H645" i="17" s="1"/>
  <c r="N645" i="17" s="1"/>
  <c r="H573" i="17"/>
  <c r="N573" i="17" s="1"/>
  <c r="G671" i="17"/>
  <c r="H671" i="17" s="1"/>
  <c r="N671" i="17" s="1"/>
  <c r="H586" i="17"/>
  <c r="N586" i="17" s="1"/>
  <c r="G684" i="17"/>
  <c r="H684" i="17" s="1"/>
  <c r="N684" i="17" s="1"/>
  <c r="H562" i="17"/>
  <c r="N562" i="17" s="1"/>
  <c r="G660" i="17"/>
  <c r="H660" i="17" s="1"/>
  <c r="N660" i="17" s="1"/>
  <c r="H581" i="17"/>
  <c r="N581" i="17" s="1"/>
  <c r="G679" i="17"/>
  <c r="H679" i="17" s="1"/>
  <c r="N679" i="17" s="1"/>
  <c r="H580" i="17"/>
  <c r="N580" i="17" s="1"/>
  <c r="G678" i="17"/>
  <c r="H678" i="17" s="1"/>
  <c r="N678" i="17" s="1"/>
  <c r="H557" i="17"/>
  <c r="N557" i="17" s="1"/>
  <c r="G655" i="17"/>
  <c r="H655" i="17" s="1"/>
  <c r="N655" i="17" s="1"/>
  <c r="H553" i="17"/>
  <c r="N553" i="17" s="1"/>
  <c r="G651" i="17"/>
  <c r="H651" i="17" s="1"/>
  <c r="N651" i="17" s="1"/>
  <c r="H587" i="17"/>
  <c r="N587" i="17" s="1"/>
  <c r="G685" i="17"/>
  <c r="H685" i="17" s="1"/>
  <c r="N685" i="17" s="1"/>
  <c r="H560" i="17"/>
  <c r="N560" i="17" s="1"/>
  <c r="F658" i="17"/>
  <c r="H658" i="17" s="1"/>
  <c r="N658" i="17" s="1"/>
  <c r="H585" i="17"/>
  <c r="N585" i="17" s="1"/>
  <c r="G683" i="17"/>
  <c r="H683" i="17" s="1"/>
  <c r="N683" i="17" s="1"/>
  <c r="H563" i="17"/>
  <c r="N563" i="17" s="1"/>
  <c r="G661" i="17"/>
  <c r="H661" i="17" s="1"/>
  <c r="N661" i="17" s="1"/>
  <c r="H543" i="17"/>
  <c r="N543" i="17" s="1"/>
  <c r="G641" i="17"/>
  <c r="H641" i="17" s="1"/>
  <c r="N641" i="17" s="1"/>
  <c r="H582" i="17"/>
  <c r="N582" i="17" s="1"/>
  <c r="G680" i="17"/>
  <c r="H680" i="17" s="1"/>
  <c r="N680" i="17" s="1"/>
  <c r="H559" i="17"/>
  <c r="N559" i="17" s="1"/>
  <c r="G657" i="17"/>
  <c r="H657" i="17" s="1"/>
  <c r="N657" i="17" s="1"/>
  <c r="H566" i="17"/>
  <c r="N566" i="17" s="1"/>
  <c r="F664" i="17"/>
  <c r="H664" i="17" s="1"/>
  <c r="N664" i="17" s="1"/>
  <c r="H561" i="17"/>
  <c r="N561" i="17" s="1"/>
  <c r="G659" i="17"/>
  <c r="H659" i="17" s="1"/>
  <c r="N659" i="17" s="1"/>
  <c r="H458" i="17"/>
  <c r="N458" i="17" s="1"/>
  <c r="H448" i="17"/>
  <c r="N448" i="17" s="1"/>
  <c r="H456" i="17"/>
  <c r="N456" i="17" s="1"/>
  <c r="H467" i="17"/>
  <c r="N467" i="17" s="1"/>
  <c r="H469" i="17"/>
  <c r="N469" i="17" s="1"/>
  <c r="H451" i="17"/>
  <c r="N451" i="17" s="1"/>
  <c r="H457" i="17"/>
  <c r="N457" i="17" s="1"/>
  <c r="H481" i="17"/>
  <c r="N481" i="17" s="1"/>
  <c r="H471" i="17"/>
  <c r="N471" i="17" s="1"/>
  <c r="H488" i="17"/>
  <c r="N488" i="17" s="1"/>
  <c r="H449" i="17"/>
  <c r="N449" i="17" s="1"/>
  <c r="H482" i="17"/>
  <c r="N482" i="17" s="1"/>
  <c r="H459" i="17"/>
  <c r="N459" i="17" s="1"/>
  <c r="H473" i="17"/>
  <c r="N473" i="17" s="1"/>
  <c r="H464" i="17"/>
  <c r="N464" i="17" s="1"/>
  <c r="H483" i="17"/>
  <c r="N483" i="17" s="1"/>
  <c r="H475" i="17"/>
  <c r="N475" i="17" s="1"/>
  <c r="H455" i="17"/>
  <c r="N455" i="17" s="1"/>
  <c r="H489" i="17"/>
  <c r="N489" i="17" s="1"/>
  <c r="H462" i="17"/>
  <c r="N462" i="17" s="1"/>
  <c r="H487" i="17"/>
  <c r="N487" i="17" s="1"/>
  <c r="H465" i="17"/>
  <c r="N465" i="17" s="1"/>
  <c r="H445" i="17"/>
  <c r="N445" i="17" s="1"/>
  <c r="H484" i="17"/>
  <c r="N484" i="17" s="1"/>
  <c r="H461" i="17"/>
  <c r="N461" i="17" s="1"/>
  <c r="H468" i="17"/>
  <c r="N468" i="17" s="1"/>
  <c r="H463" i="17"/>
  <c r="N463" i="17" s="1"/>
  <c r="I235" i="11" l="1"/>
  <c r="J235" i="11"/>
  <c r="M235" i="11" s="1"/>
  <c r="I236" i="11"/>
  <c r="J236" i="11"/>
  <c r="M236" i="11" s="1"/>
  <c r="I237" i="11"/>
  <c r="J237" i="11"/>
  <c r="M237" i="11" s="1"/>
  <c r="I238" i="11"/>
  <c r="J238" i="11"/>
  <c r="M238" i="11" s="1"/>
  <c r="I239" i="11"/>
  <c r="J239" i="11"/>
  <c r="M239" i="11" s="1"/>
  <c r="I240" i="11"/>
  <c r="J240" i="11"/>
  <c r="M240" i="11" s="1"/>
  <c r="I241" i="11"/>
  <c r="J241" i="11"/>
  <c r="I242" i="11"/>
  <c r="J242" i="11"/>
  <c r="M242" i="11" s="1"/>
  <c r="I243" i="11"/>
  <c r="J243" i="11"/>
  <c r="M243" i="11" s="1"/>
  <c r="I244" i="11"/>
  <c r="J244" i="11"/>
  <c r="M244" i="11" s="1"/>
  <c r="I245" i="11"/>
  <c r="J245" i="11"/>
  <c r="M245" i="11" s="1"/>
  <c r="I246" i="11"/>
  <c r="J246" i="11"/>
  <c r="I247" i="11"/>
  <c r="J247" i="11"/>
  <c r="M247" i="11" s="1"/>
  <c r="O247" i="11" s="1"/>
  <c r="P247" i="11" s="1"/>
  <c r="I248" i="11"/>
  <c r="J248" i="11"/>
  <c r="M248" i="11" s="1"/>
  <c r="I249" i="11"/>
  <c r="J249" i="11"/>
  <c r="M249" i="11" s="1"/>
  <c r="I250" i="11"/>
  <c r="J250" i="11"/>
  <c r="M250" i="11" s="1"/>
  <c r="O250" i="11" s="1"/>
  <c r="P250" i="11" s="1"/>
  <c r="I251" i="11"/>
  <c r="J251" i="11"/>
  <c r="I252" i="11"/>
  <c r="J252" i="11"/>
  <c r="M252" i="11" s="1"/>
  <c r="I253" i="11"/>
  <c r="J253" i="11"/>
  <c r="M253" i="11" s="1"/>
  <c r="O253" i="11" s="1"/>
  <c r="P253" i="11" s="1"/>
  <c r="I254" i="11"/>
  <c r="J254" i="11"/>
  <c r="M254" i="11" s="1"/>
  <c r="I255" i="11"/>
  <c r="J255" i="11"/>
  <c r="M255" i="11" s="1"/>
  <c r="I256" i="11"/>
  <c r="J256" i="11"/>
  <c r="I257" i="11"/>
  <c r="J257" i="11"/>
  <c r="M257" i="11" s="1"/>
  <c r="I258" i="11"/>
  <c r="J258" i="11"/>
  <c r="M258" i="11" s="1"/>
  <c r="I259" i="11"/>
  <c r="J259" i="11"/>
  <c r="M259" i="11" s="1"/>
  <c r="I260" i="11"/>
  <c r="J260" i="11"/>
  <c r="J234" i="11"/>
  <c r="M234" i="11" s="1"/>
  <c r="I234" i="11"/>
  <c r="L261" i="11"/>
  <c r="K261" i="11"/>
  <c r="B261" i="11"/>
  <c r="M260" i="11"/>
  <c r="M256" i="11"/>
  <c r="O256" i="11" s="1"/>
  <c r="P256" i="11" s="1"/>
  <c r="M251" i="11"/>
  <c r="M246" i="11"/>
  <c r="M241" i="11"/>
  <c r="O241" i="11" s="1"/>
  <c r="P241" i="11" s="1"/>
  <c r="I203" i="11"/>
  <c r="J203" i="11"/>
  <c r="M203" i="11" s="1"/>
  <c r="I204" i="11"/>
  <c r="J204" i="11"/>
  <c r="M204" i="11" s="1"/>
  <c r="I205" i="11"/>
  <c r="J205" i="11"/>
  <c r="M205" i="11" s="1"/>
  <c r="I206" i="11"/>
  <c r="J206" i="11"/>
  <c r="M206" i="11" s="1"/>
  <c r="I207" i="11"/>
  <c r="J207" i="11"/>
  <c r="M207" i="11" s="1"/>
  <c r="I208" i="11"/>
  <c r="J208" i="11"/>
  <c r="I209" i="11"/>
  <c r="J209" i="11"/>
  <c r="M209" i="11" s="1"/>
  <c r="I210" i="11"/>
  <c r="J210" i="11"/>
  <c r="M210" i="11" s="1"/>
  <c r="I211" i="11"/>
  <c r="J211" i="11"/>
  <c r="M211" i="11" s="1"/>
  <c r="I212" i="11"/>
  <c r="J212" i="11"/>
  <c r="M212" i="11" s="1"/>
  <c r="I213" i="11"/>
  <c r="J213" i="11"/>
  <c r="M213" i="11" s="1"/>
  <c r="I214" i="11"/>
  <c r="J214" i="11"/>
  <c r="M214" i="11" s="1"/>
  <c r="I215" i="11"/>
  <c r="J215" i="11"/>
  <c r="M215" i="11" s="1"/>
  <c r="I216" i="11"/>
  <c r="J216" i="11"/>
  <c r="M216" i="11" s="1"/>
  <c r="I217" i="11"/>
  <c r="J217" i="11"/>
  <c r="M217" i="11" s="1"/>
  <c r="O217" i="11" s="1"/>
  <c r="P217" i="11" s="1"/>
  <c r="I218" i="11"/>
  <c r="J218" i="11"/>
  <c r="M218" i="11" s="1"/>
  <c r="I219" i="11"/>
  <c r="J219" i="11"/>
  <c r="M219" i="11" s="1"/>
  <c r="I220" i="11"/>
  <c r="J220" i="11"/>
  <c r="M220" i="11" s="1"/>
  <c r="I221" i="11"/>
  <c r="J221" i="11"/>
  <c r="M221" i="11" s="1"/>
  <c r="I222" i="11"/>
  <c r="J222" i="11"/>
  <c r="M222" i="11" s="1"/>
  <c r="I223" i="11"/>
  <c r="J223" i="11"/>
  <c r="M223" i="11" s="1"/>
  <c r="I224" i="11"/>
  <c r="J224" i="11"/>
  <c r="M224" i="11" s="1"/>
  <c r="I225" i="11"/>
  <c r="J225" i="11"/>
  <c r="M225" i="11" s="1"/>
  <c r="I226" i="11"/>
  <c r="J226" i="11"/>
  <c r="M226" i="11" s="1"/>
  <c r="I227" i="11"/>
  <c r="J227" i="11"/>
  <c r="M227" i="11" s="1"/>
  <c r="I228" i="11"/>
  <c r="J228" i="11"/>
  <c r="J202" i="11"/>
  <c r="M202" i="11" s="1"/>
  <c r="I202" i="11"/>
  <c r="L229" i="11"/>
  <c r="K229" i="11"/>
  <c r="B229" i="11"/>
  <c r="M228" i="11"/>
  <c r="M208" i="11"/>
  <c r="O208" i="11" s="1"/>
  <c r="P208" i="11" s="1"/>
  <c r="I171" i="11"/>
  <c r="J171" i="11"/>
  <c r="M171" i="11" s="1"/>
  <c r="O171" i="11" s="1"/>
  <c r="I172" i="11"/>
  <c r="J172" i="11"/>
  <c r="M172" i="11" s="1"/>
  <c r="I173" i="11"/>
  <c r="J173" i="11"/>
  <c r="M173" i="11" s="1"/>
  <c r="I174" i="11"/>
  <c r="J174" i="11"/>
  <c r="M174" i="11" s="1"/>
  <c r="O174" i="11" s="1"/>
  <c r="I175" i="11"/>
  <c r="J175" i="11"/>
  <c r="M175" i="11" s="1"/>
  <c r="I176" i="11"/>
  <c r="J176" i="11"/>
  <c r="M176" i="11" s="1"/>
  <c r="I177" i="11"/>
  <c r="J177" i="11"/>
  <c r="M177" i="11" s="1"/>
  <c r="O177" i="11" s="1"/>
  <c r="I178" i="11"/>
  <c r="J178" i="11"/>
  <c r="M178" i="11" s="1"/>
  <c r="I179" i="11"/>
  <c r="J179" i="11"/>
  <c r="M179" i="11" s="1"/>
  <c r="I180" i="11"/>
  <c r="J180" i="11"/>
  <c r="M180" i="11" s="1"/>
  <c r="O180" i="11" s="1"/>
  <c r="I181" i="11"/>
  <c r="J181" i="11"/>
  <c r="M181" i="11" s="1"/>
  <c r="I182" i="11"/>
  <c r="J182" i="11"/>
  <c r="M182" i="11" s="1"/>
  <c r="I183" i="11"/>
  <c r="J183" i="11"/>
  <c r="M183" i="11" s="1"/>
  <c r="O183" i="11" s="1"/>
  <c r="I184" i="11"/>
  <c r="J184" i="11"/>
  <c r="M184" i="11" s="1"/>
  <c r="I185" i="11"/>
  <c r="J185" i="11"/>
  <c r="M185" i="11" s="1"/>
  <c r="I186" i="11"/>
  <c r="J186" i="11"/>
  <c r="I187" i="11"/>
  <c r="J187" i="11"/>
  <c r="M187" i="11" s="1"/>
  <c r="I188" i="11"/>
  <c r="J188" i="11"/>
  <c r="M188" i="11" s="1"/>
  <c r="I189" i="11"/>
  <c r="J189" i="11"/>
  <c r="M189" i="11" s="1"/>
  <c r="O189" i="11" s="1"/>
  <c r="I190" i="11"/>
  <c r="J190" i="11"/>
  <c r="M190" i="11" s="1"/>
  <c r="I191" i="11"/>
  <c r="J191" i="11"/>
  <c r="I192" i="11"/>
  <c r="J192" i="11"/>
  <c r="M192" i="11" s="1"/>
  <c r="O192" i="11" s="1"/>
  <c r="I193" i="11"/>
  <c r="J193" i="11"/>
  <c r="I194" i="11"/>
  <c r="J194" i="11"/>
  <c r="M194" i="11" s="1"/>
  <c r="I195" i="11"/>
  <c r="J195" i="11"/>
  <c r="M195" i="11" s="1"/>
  <c r="I196" i="11"/>
  <c r="J196" i="11"/>
  <c r="M196" i="11" s="1"/>
  <c r="J170" i="11"/>
  <c r="M170" i="11" s="1"/>
  <c r="I170" i="11"/>
  <c r="L197" i="11"/>
  <c r="K197" i="11"/>
  <c r="M193" i="11"/>
  <c r="M191" i="11"/>
  <c r="M186" i="11"/>
  <c r="O186" i="11" s="1"/>
  <c r="I139" i="11"/>
  <c r="J139" i="11"/>
  <c r="M139" i="11" s="1"/>
  <c r="I140" i="11"/>
  <c r="J140" i="11"/>
  <c r="I141" i="11"/>
  <c r="J141" i="11"/>
  <c r="M141" i="11" s="1"/>
  <c r="I142" i="11"/>
  <c r="J142" i="11"/>
  <c r="M142" i="11" s="1"/>
  <c r="I143" i="11"/>
  <c r="J143" i="11"/>
  <c r="M143" i="11" s="1"/>
  <c r="I144" i="11"/>
  <c r="J144" i="11"/>
  <c r="M144" i="11" s="1"/>
  <c r="I145" i="11"/>
  <c r="J145" i="11"/>
  <c r="M145" i="11" s="1"/>
  <c r="I146" i="11"/>
  <c r="J146" i="11"/>
  <c r="M146" i="11" s="1"/>
  <c r="I147" i="11"/>
  <c r="J147" i="11"/>
  <c r="M147" i="11" s="1"/>
  <c r="I148" i="11"/>
  <c r="J148" i="11"/>
  <c r="M148" i="11" s="1"/>
  <c r="O148" i="11" s="1"/>
  <c r="P148" i="11" s="1"/>
  <c r="I149" i="11"/>
  <c r="J149" i="11"/>
  <c r="M149" i="11" s="1"/>
  <c r="I150" i="11"/>
  <c r="J150" i="11"/>
  <c r="M150" i="11" s="1"/>
  <c r="I151" i="11"/>
  <c r="J151" i="11"/>
  <c r="M151" i="11" s="1"/>
  <c r="O151" i="11" s="1"/>
  <c r="P151" i="11" s="1"/>
  <c r="I152" i="11"/>
  <c r="J152" i="11"/>
  <c r="M152" i="11" s="1"/>
  <c r="I153" i="11"/>
  <c r="J153" i="11"/>
  <c r="M153" i="11" s="1"/>
  <c r="I154" i="11"/>
  <c r="J154" i="11"/>
  <c r="M154" i="11" s="1"/>
  <c r="I155" i="11"/>
  <c r="J155" i="11"/>
  <c r="M155" i="11" s="1"/>
  <c r="I156" i="11"/>
  <c r="J156" i="11"/>
  <c r="M156" i="11" s="1"/>
  <c r="I157" i="11"/>
  <c r="J157" i="11"/>
  <c r="M157" i="11" s="1"/>
  <c r="O157" i="11" s="1"/>
  <c r="P157" i="11" s="1"/>
  <c r="I158" i="11"/>
  <c r="J158" i="11"/>
  <c r="M158" i="11" s="1"/>
  <c r="I159" i="11"/>
  <c r="J159" i="11"/>
  <c r="M159" i="11" s="1"/>
  <c r="I160" i="11"/>
  <c r="J160" i="11"/>
  <c r="M160" i="11" s="1"/>
  <c r="O160" i="11" s="1"/>
  <c r="P160" i="11" s="1"/>
  <c r="I161" i="11"/>
  <c r="J161" i="11"/>
  <c r="M161" i="11" s="1"/>
  <c r="I162" i="11"/>
  <c r="J162" i="11"/>
  <c r="M162" i="11" s="1"/>
  <c r="I163" i="11"/>
  <c r="J163" i="11"/>
  <c r="M163" i="11" s="1"/>
  <c r="I164" i="11"/>
  <c r="J164" i="11"/>
  <c r="M164" i="11" s="1"/>
  <c r="J138" i="11"/>
  <c r="M138" i="11" s="1"/>
  <c r="I138" i="11"/>
  <c r="L165" i="11"/>
  <c r="K165" i="11"/>
  <c r="M140"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06" i="11"/>
  <c r="J107" i="11"/>
  <c r="M107" i="11" s="1"/>
  <c r="J108" i="11"/>
  <c r="M108" i="11" s="1"/>
  <c r="J109" i="11"/>
  <c r="M109" i="11" s="1"/>
  <c r="J110" i="11"/>
  <c r="M110" i="11" s="1"/>
  <c r="J111" i="11"/>
  <c r="M111" i="11" s="1"/>
  <c r="J112" i="11"/>
  <c r="M112" i="11" s="1"/>
  <c r="J113" i="11"/>
  <c r="M113" i="11" s="1"/>
  <c r="J114" i="11"/>
  <c r="M114" i="11" s="1"/>
  <c r="J115" i="11"/>
  <c r="M115" i="11" s="1"/>
  <c r="J116" i="11"/>
  <c r="M116" i="11" s="1"/>
  <c r="O116" i="11" s="1"/>
  <c r="P116" i="11" s="1"/>
  <c r="J117" i="11"/>
  <c r="M117" i="11" s="1"/>
  <c r="J118" i="11"/>
  <c r="M118" i="11" s="1"/>
  <c r="J119" i="11"/>
  <c r="M119" i="11" s="1"/>
  <c r="J120" i="11"/>
  <c r="M120" i="11" s="1"/>
  <c r="J121" i="11"/>
  <c r="M121" i="11" s="1"/>
  <c r="J122" i="11"/>
  <c r="M122" i="11" s="1"/>
  <c r="J123" i="11"/>
  <c r="M123" i="11" s="1"/>
  <c r="J124" i="11"/>
  <c r="M124" i="11" s="1"/>
  <c r="J125" i="11"/>
  <c r="M125" i="11" s="1"/>
  <c r="J126" i="11"/>
  <c r="M126" i="11" s="1"/>
  <c r="J127" i="11"/>
  <c r="M127" i="11" s="1"/>
  <c r="J128" i="11"/>
  <c r="M128" i="11" s="1"/>
  <c r="J129" i="11"/>
  <c r="M129" i="11" s="1"/>
  <c r="J130" i="11"/>
  <c r="M130" i="11" s="1"/>
  <c r="J131" i="11"/>
  <c r="M131" i="11" s="1"/>
  <c r="J132" i="11"/>
  <c r="M132" i="11" s="1"/>
  <c r="J106" i="11"/>
  <c r="M106" i="11" s="1"/>
  <c r="L133" i="11"/>
  <c r="K133" i="11"/>
  <c r="I75" i="11"/>
  <c r="J75" i="11"/>
  <c r="M75" i="11" s="1"/>
  <c r="I76" i="11"/>
  <c r="J76" i="11"/>
  <c r="M76" i="11" s="1"/>
  <c r="O76" i="11" s="1"/>
  <c r="I77" i="11"/>
  <c r="J77" i="11"/>
  <c r="M77" i="11" s="1"/>
  <c r="O77" i="11" s="1"/>
  <c r="I78" i="11"/>
  <c r="J78" i="11"/>
  <c r="M78" i="11" s="1"/>
  <c r="I79" i="11"/>
  <c r="J79" i="11"/>
  <c r="M79" i="11" s="1"/>
  <c r="O79" i="11" s="1"/>
  <c r="I80" i="11"/>
  <c r="J80" i="11"/>
  <c r="M80" i="11" s="1"/>
  <c r="O80" i="11" s="1"/>
  <c r="I81" i="11"/>
  <c r="J81" i="11"/>
  <c r="M81" i="11" s="1"/>
  <c r="I82" i="11"/>
  <c r="J82" i="11"/>
  <c r="M82" i="11" s="1"/>
  <c r="I83" i="11"/>
  <c r="J83" i="11"/>
  <c r="M83" i="11" s="1"/>
  <c r="I84" i="11"/>
  <c r="J84" i="11"/>
  <c r="M84" i="11" s="1"/>
  <c r="I85" i="11"/>
  <c r="J85" i="11"/>
  <c r="M85" i="11" s="1"/>
  <c r="I86" i="11"/>
  <c r="J86" i="11"/>
  <c r="M86" i="11" s="1"/>
  <c r="I87" i="11"/>
  <c r="J87" i="11"/>
  <c r="M87" i="11" s="1"/>
  <c r="O87" i="11" s="1"/>
  <c r="I88" i="11"/>
  <c r="J88" i="11"/>
  <c r="M88" i="11" s="1"/>
  <c r="I89" i="11"/>
  <c r="J89" i="11"/>
  <c r="M89" i="11" s="1"/>
  <c r="I90" i="11"/>
  <c r="J90" i="11"/>
  <c r="M90" i="11" s="1"/>
  <c r="O90" i="11" s="1"/>
  <c r="I91" i="11"/>
  <c r="J91" i="11"/>
  <c r="M91" i="11" s="1"/>
  <c r="I92" i="11"/>
  <c r="J92" i="11"/>
  <c r="M92" i="11" s="1"/>
  <c r="I93" i="11"/>
  <c r="J93" i="11"/>
  <c r="M93" i="11" s="1"/>
  <c r="O93" i="11" s="1"/>
  <c r="I94" i="11"/>
  <c r="J94" i="11"/>
  <c r="M94" i="11" s="1"/>
  <c r="I95" i="11"/>
  <c r="J95" i="11"/>
  <c r="M95" i="11" s="1"/>
  <c r="I96" i="11"/>
  <c r="J96" i="11"/>
  <c r="M96" i="11" s="1"/>
  <c r="O96" i="11" s="1"/>
  <c r="I97" i="11"/>
  <c r="J97" i="11"/>
  <c r="M97" i="11" s="1"/>
  <c r="I98" i="11"/>
  <c r="J98" i="11"/>
  <c r="M98" i="11" s="1"/>
  <c r="I99" i="11"/>
  <c r="J99" i="11"/>
  <c r="M99" i="11" s="1"/>
  <c r="I100" i="11"/>
  <c r="J100" i="11"/>
  <c r="M100" i="11" s="1"/>
  <c r="J74" i="11"/>
  <c r="M74" i="11" s="1"/>
  <c r="I74" i="11"/>
  <c r="L101" i="11"/>
  <c r="K101" i="11"/>
  <c r="I43" i="11"/>
  <c r="J43" i="11"/>
  <c r="I44" i="11"/>
  <c r="J44" i="11"/>
  <c r="I45" i="11"/>
  <c r="J45" i="11"/>
  <c r="I46" i="11"/>
  <c r="J46" i="11"/>
  <c r="I47" i="11"/>
  <c r="J47" i="11"/>
  <c r="I48" i="11"/>
  <c r="J48" i="11"/>
  <c r="I49" i="11"/>
  <c r="J49" i="11"/>
  <c r="I50" i="11"/>
  <c r="J50" i="11"/>
  <c r="I51" i="11"/>
  <c r="J51" i="11"/>
  <c r="I52" i="11"/>
  <c r="J52" i="11"/>
  <c r="I53" i="11"/>
  <c r="J53" i="11"/>
  <c r="I54" i="11"/>
  <c r="J54" i="11"/>
  <c r="I55" i="11"/>
  <c r="J55" i="11"/>
  <c r="I56" i="11"/>
  <c r="J56" i="11"/>
  <c r="I57" i="11"/>
  <c r="J57" i="11"/>
  <c r="I58" i="11"/>
  <c r="J58" i="11"/>
  <c r="I59" i="11"/>
  <c r="J59" i="11"/>
  <c r="I60" i="11"/>
  <c r="J60" i="11"/>
  <c r="I61" i="11"/>
  <c r="J61" i="11"/>
  <c r="I62" i="11"/>
  <c r="J62" i="11"/>
  <c r="I63" i="11"/>
  <c r="J63" i="11"/>
  <c r="I64" i="11"/>
  <c r="J64" i="11"/>
  <c r="M64" i="11" s="1"/>
  <c r="I65" i="11"/>
  <c r="J65" i="11"/>
  <c r="I66" i="11"/>
  <c r="J66" i="11"/>
  <c r="I67" i="11"/>
  <c r="J67" i="11"/>
  <c r="I68" i="11"/>
  <c r="J68" i="11"/>
  <c r="J42" i="11"/>
  <c r="I42" i="11"/>
  <c r="AO37" i="10"/>
  <c r="AN14" i="10"/>
  <c r="AN15" i="10"/>
  <c r="AN16" i="10"/>
  <c r="AN17" i="10"/>
  <c r="AN18" i="10"/>
  <c r="AN19" i="10"/>
  <c r="AN20" i="10"/>
  <c r="AN21" i="10"/>
  <c r="AN22" i="10"/>
  <c r="AN23" i="10"/>
  <c r="AN24" i="10"/>
  <c r="AN25" i="10"/>
  <c r="AN26" i="10"/>
  <c r="AN27" i="10"/>
  <c r="AN28" i="10"/>
  <c r="AN29" i="10"/>
  <c r="AN30" i="10"/>
  <c r="AN31" i="10"/>
  <c r="AN32" i="10"/>
  <c r="AN33" i="10"/>
  <c r="AN34" i="10"/>
  <c r="AN35" i="10"/>
  <c r="AN36" i="10"/>
  <c r="AN11" i="10"/>
  <c r="AN12" i="10"/>
  <c r="AN13" i="10"/>
  <c r="AN10" i="10"/>
  <c r="T12" i="10"/>
  <c r="N12" i="9" s="1"/>
  <c r="T13" i="10"/>
  <c r="N13" i="9" s="1"/>
  <c r="T14" i="10"/>
  <c r="N14" i="9" s="1"/>
  <c r="T15" i="10"/>
  <c r="N15" i="9" s="1"/>
  <c r="T16" i="10"/>
  <c r="N16" i="9" s="1"/>
  <c r="T17" i="10"/>
  <c r="N17" i="9" s="1"/>
  <c r="T18" i="10"/>
  <c r="N18" i="9" s="1"/>
  <c r="T19" i="10"/>
  <c r="N19" i="9" s="1"/>
  <c r="T20" i="10"/>
  <c r="N20" i="9" s="1"/>
  <c r="T21" i="10"/>
  <c r="N21" i="9" s="1"/>
  <c r="T22" i="10"/>
  <c r="T23" i="10"/>
  <c r="T24" i="10"/>
  <c r="T25" i="10"/>
  <c r="T26" i="10"/>
  <c r="T27" i="10"/>
  <c r="T28" i="10"/>
  <c r="T29" i="10"/>
  <c r="T30" i="10"/>
  <c r="T31" i="10"/>
  <c r="T32" i="10"/>
  <c r="T33" i="10"/>
  <c r="T34" i="10"/>
  <c r="T35" i="10"/>
  <c r="T36" i="10"/>
  <c r="T10" i="10"/>
  <c r="N10" i="9" s="1"/>
  <c r="AN37" i="10" l="1"/>
  <c r="I261" i="11"/>
  <c r="O252" i="11"/>
  <c r="P252" i="11" s="1"/>
  <c r="O244" i="11"/>
  <c r="P244" i="11" s="1"/>
  <c r="O235" i="11"/>
  <c r="P235" i="11" s="1"/>
  <c r="O240" i="11"/>
  <c r="P240" i="11" s="1"/>
  <c r="O243" i="11"/>
  <c r="P243" i="11" s="1"/>
  <c r="M261" i="11"/>
  <c r="O234" i="11"/>
  <c r="P234" i="11" s="1"/>
  <c r="O246" i="11"/>
  <c r="P246" i="11" s="1"/>
  <c r="O237" i="11"/>
  <c r="P237" i="11" s="1"/>
  <c r="O238" i="11"/>
  <c r="P238" i="11" s="1"/>
  <c r="O249" i="11"/>
  <c r="P249" i="11" s="1"/>
  <c r="O255" i="11"/>
  <c r="P255" i="11" s="1"/>
  <c r="J261" i="11"/>
  <c r="O236" i="11"/>
  <c r="P236" i="11" s="1"/>
  <c r="O239" i="11"/>
  <c r="P239" i="11" s="1"/>
  <c r="O242" i="11"/>
  <c r="P242" i="11" s="1"/>
  <c r="O245" i="11"/>
  <c r="P245" i="11" s="1"/>
  <c r="O248" i="11"/>
  <c r="P248" i="11" s="1"/>
  <c r="O251" i="11"/>
  <c r="P251" i="11" s="1"/>
  <c r="O254" i="11"/>
  <c r="P254" i="11" s="1"/>
  <c r="O214" i="11"/>
  <c r="P214" i="11" s="1"/>
  <c r="O223" i="11"/>
  <c r="P223" i="11" s="1"/>
  <c r="O205" i="11"/>
  <c r="P205" i="11" s="1"/>
  <c r="O211" i="11"/>
  <c r="P211" i="11" s="1"/>
  <c r="I229" i="11"/>
  <c r="O220" i="11"/>
  <c r="P220" i="11" s="1"/>
  <c r="O202" i="11"/>
  <c r="P202" i="11" s="1"/>
  <c r="J229" i="11"/>
  <c r="O204" i="11"/>
  <c r="P204" i="11" s="1"/>
  <c r="O213" i="11"/>
  <c r="P213" i="11" s="1"/>
  <c r="O210" i="11"/>
  <c r="P210" i="11" s="1"/>
  <c r="O219" i="11"/>
  <c r="P219" i="11" s="1"/>
  <c r="M229" i="11"/>
  <c r="O207" i="11"/>
  <c r="P207" i="11" s="1"/>
  <c r="O216" i="11"/>
  <c r="P216" i="11" s="1"/>
  <c r="O203" i="11"/>
  <c r="P203" i="11" s="1"/>
  <c r="O206" i="11"/>
  <c r="P206" i="11" s="1"/>
  <c r="O209" i="11"/>
  <c r="P209" i="11" s="1"/>
  <c r="O212" i="11"/>
  <c r="P212" i="11" s="1"/>
  <c r="O215" i="11"/>
  <c r="P215" i="11" s="1"/>
  <c r="O218" i="11"/>
  <c r="P218" i="11" s="1"/>
  <c r="O221" i="11"/>
  <c r="P221" i="11" s="1"/>
  <c r="O224" i="11"/>
  <c r="P224" i="11" s="1"/>
  <c r="I197" i="11"/>
  <c r="O172" i="11"/>
  <c r="P172" i="11" s="1"/>
  <c r="O175" i="11"/>
  <c r="P175" i="11" s="1"/>
  <c r="O178" i="11"/>
  <c r="P178" i="11" s="1"/>
  <c r="O181" i="11"/>
  <c r="P181" i="11" s="1"/>
  <c r="O184" i="11"/>
  <c r="P184" i="11" s="1"/>
  <c r="O187" i="11"/>
  <c r="P187" i="11" s="1"/>
  <c r="O190" i="11"/>
  <c r="P190" i="11" s="1"/>
  <c r="P171" i="11"/>
  <c r="P174" i="11"/>
  <c r="P177" i="11"/>
  <c r="P180" i="11"/>
  <c r="P183" i="11"/>
  <c r="P186" i="11"/>
  <c r="P189" i="11"/>
  <c r="P192" i="11"/>
  <c r="M197" i="11"/>
  <c r="O170" i="11"/>
  <c r="P170" i="11" s="1"/>
  <c r="O173" i="11"/>
  <c r="P173" i="11" s="1"/>
  <c r="O176" i="11"/>
  <c r="P176" i="11" s="1"/>
  <c r="O179" i="11"/>
  <c r="P179" i="11" s="1"/>
  <c r="O182" i="11"/>
  <c r="P182" i="11" s="1"/>
  <c r="O185" i="11"/>
  <c r="P185" i="11" s="1"/>
  <c r="O191" i="11"/>
  <c r="P191" i="11" s="1"/>
  <c r="J197" i="11"/>
  <c r="I165" i="11"/>
  <c r="O139" i="11"/>
  <c r="P139" i="11" s="1"/>
  <c r="O142" i="11"/>
  <c r="P142" i="11" s="1"/>
  <c r="O153" i="11"/>
  <c r="P153" i="11" s="1"/>
  <c r="M165" i="11"/>
  <c r="O138" i="11"/>
  <c r="P138" i="11" s="1"/>
  <c r="O150" i="11"/>
  <c r="P150" i="11" s="1"/>
  <c r="O144" i="11"/>
  <c r="P144" i="11" s="1"/>
  <c r="O147" i="11"/>
  <c r="P147" i="11" s="1"/>
  <c r="O145" i="11"/>
  <c r="P145" i="11" s="1"/>
  <c r="O156" i="11"/>
  <c r="P156" i="11" s="1"/>
  <c r="O154" i="11"/>
  <c r="P154" i="11" s="1"/>
  <c r="O141" i="11"/>
  <c r="P141" i="11" s="1"/>
  <c r="O159" i="11"/>
  <c r="P159" i="11" s="1"/>
  <c r="J165" i="11"/>
  <c r="O140" i="11"/>
  <c r="P140" i="11" s="1"/>
  <c r="O143" i="11"/>
  <c r="P143" i="11" s="1"/>
  <c r="O146" i="11"/>
  <c r="P146" i="11" s="1"/>
  <c r="O149" i="11"/>
  <c r="P149" i="11" s="1"/>
  <c r="O152" i="11"/>
  <c r="P152" i="11" s="1"/>
  <c r="O155" i="11"/>
  <c r="P155" i="11" s="1"/>
  <c r="O158" i="11"/>
  <c r="P158" i="11" s="1"/>
  <c r="O125" i="11"/>
  <c r="P125" i="11" s="1"/>
  <c r="O128" i="11"/>
  <c r="P128" i="11" s="1"/>
  <c r="O107" i="11"/>
  <c r="P107" i="11" s="1"/>
  <c r="O110" i="11"/>
  <c r="P110" i="11" s="1"/>
  <c r="O113" i="11"/>
  <c r="P113" i="11" s="1"/>
  <c r="I133" i="11"/>
  <c r="M133" i="11"/>
  <c r="O106" i="11"/>
  <c r="P106" i="11" s="1"/>
  <c r="O112" i="11"/>
  <c r="P112" i="11" s="1"/>
  <c r="O109" i="11"/>
  <c r="P109" i="11" s="1"/>
  <c r="O119" i="11"/>
  <c r="P119" i="11" s="1"/>
  <c r="J133" i="11"/>
  <c r="O108" i="11"/>
  <c r="P108" i="11" s="1"/>
  <c r="O111" i="11"/>
  <c r="P111" i="11" s="1"/>
  <c r="O114" i="11"/>
  <c r="P114" i="11" s="1"/>
  <c r="O117" i="11"/>
  <c r="P117" i="11" s="1"/>
  <c r="O120" i="11"/>
  <c r="P120" i="11" s="1"/>
  <c r="O123" i="11"/>
  <c r="P123" i="11" s="1"/>
  <c r="O126" i="11"/>
  <c r="P126" i="11" s="1"/>
  <c r="O115" i="11"/>
  <c r="P115" i="11" s="1"/>
  <c r="O118" i="11"/>
  <c r="P118" i="11" s="1"/>
  <c r="O121" i="11"/>
  <c r="P121" i="11" s="1"/>
  <c r="O124" i="11"/>
  <c r="P124" i="11" s="1"/>
  <c r="O127" i="11"/>
  <c r="P127" i="11" s="1"/>
  <c r="O82" i="11"/>
  <c r="P82" i="11" s="1"/>
  <c r="I101" i="11"/>
  <c r="M101" i="11"/>
  <c r="O74" i="11"/>
  <c r="P74" i="11" s="1"/>
  <c r="P79" i="11"/>
  <c r="O83" i="11"/>
  <c r="P83" i="11" s="1"/>
  <c r="O85" i="11"/>
  <c r="P85" i="11" s="1"/>
  <c r="O88" i="11"/>
  <c r="P88" i="11" s="1"/>
  <c r="O91" i="11"/>
  <c r="P91" i="11" s="1"/>
  <c r="O94" i="11"/>
  <c r="P94" i="11" s="1"/>
  <c r="P77" i="11"/>
  <c r="P80" i="11"/>
  <c r="O81" i="11"/>
  <c r="P81" i="11" s="1"/>
  <c r="O84" i="11"/>
  <c r="P84" i="11" s="1"/>
  <c r="P87" i="11"/>
  <c r="P90" i="11"/>
  <c r="P93" i="11"/>
  <c r="P96" i="11"/>
  <c r="P76" i="11"/>
  <c r="O75" i="11"/>
  <c r="P75" i="11" s="1"/>
  <c r="O78" i="11"/>
  <c r="P78" i="11" s="1"/>
  <c r="O86" i="11"/>
  <c r="P86" i="11" s="1"/>
  <c r="O89" i="11"/>
  <c r="P89" i="11" s="1"/>
  <c r="O92" i="11"/>
  <c r="P92" i="11" s="1"/>
  <c r="O95" i="11"/>
  <c r="P95" i="11" s="1"/>
  <c r="J101" i="11"/>
  <c r="C27" i="11"/>
  <c r="C28" i="11"/>
  <c r="C29" i="11"/>
  <c r="A23" i="11"/>
  <c r="B23" i="11"/>
  <c r="C23" i="11"/>
  <c r="D23" i="11"/>
  <c r="E23" i="11"/>
  <c r="F23" i="11"/>
  <c r="G23" i="11"/>
  <c r="I23" i="11"/>
  <c r="J23" i="11"/>
  <c r="M23" i="11" s="1"/>
  <c r="A24" i="11"/>
  <c r="B24" i="11"/>
  <c r="C24" i="11"/>
  <c r="D24" i="11"/>
  <c r="E24" i="11"/>
  <c r="F24" i="11"/>
  <c r="G24" i="11"/>
  <c r="I24" i="11"/>
  <c r="J24" i="11"/>
  <c r="M24" i="11" s="1"/>
  <c r="A25" i="11"/>
  <c r="B25" i="11"/>
  <c r="D25" i="11"/>
  <c r="E25" i="11"/>
  <c r="F25" i="11"/>
  <c r="G25" i="11"/>
  <c r="I25" i="11"/>
  <c r="J25" i="11"/>
  <c r="M25" i="11" s="1"/>
  <c r="A26" i="11"/>
  <c r="B26" i="11"/>
  <c r="C26" i="11"/>
  <c r="D26" i="11"/>
  <c r="E26" i="11"/>
  <c r="F26" i="11"/>
  <c r="G26" i="11"/>
  <c r="I26" i="11"/>
  <c r="J26" i="11"/>
  <c r="M26" i="11" s="1"/>
  <c r="A27" i="11"/>
  <c r="B27" i="11"/>
  <c r="D27" i="11"/>
  <c r="E27" i="11"/>
  <c r="F27" i="11"/>
  <c r="G27" i="11"/>
  <c r="I27" i="11"/>
  <c r="J27" i="11"/>
  <c r="M27" i="11" s="1"/>
  <c r="A28" i="11"/>
  <c r="B28" i="11"/>
  <c r="D28" i="11"/>
  <c r="E28" i="11"/>
  <c r="F28" i="11"/>
  <c r="G28" i="11"/>
  <c r="I28" i="11"/>
  <c r="J28" i="11"/>
  <c r="M28" i="11" s="1"/>
  <c r="A29" i="11"/>
  <c r="B29" i="11"/>
  <c r="D29" i="11"/>
  <c r="E29" i="11"/>
  <c r="F29" i="11"/>
  <c r="G29" i="11"/>
  <c r="I29" i="11"/>
  <c r="J29" i="11"/>
  <c r="M29" i="11" s="1"/>
  <c r="A30" i="11"/>
  <c r="B30" i="11"/>
  <c r="C30" i="11"/>
  <c r="D30" i="11"/>
  <c r="E30" i="11"/>
  <c r="F30" i="11"/>
  <c r="G30" i="11"/>
  <c r="I30" i="11"/>
  <c r="J30" i="11"/>
  <c r="M30" i="11" s="1"/>
  <c r="A31" i="11"/>
  <c r="B31" i="11"/>
  <c r="C31" i="11"/>
  <c r="D31" i="11"/>
  <c r="E31" i="11"/>
  <c r="F31" i="11"/>
  <c r="G31" i="11"/>
  <c r="I31" i="11"/>
  <c r="J31" i="11"/>
  <c r="M31" i="11" s="1"/>
  <c r="A32" i="11"/>
  <c r="A64" i="11" s="1"/>
  <c r="A96" i="11" s="1"/>
  <c r="A128" i="11" s="1"/>
  <c r="A160" i="11" s="1"/>
  <c r="A192" i="11" s="1"/>
  <c r="A224" i="11" s="1"/>
  <c r="A256" i="11" s="1"/>
  <c r="B32" i="11"/>
  <c r="B64" i="11" s="1"/>
  <c r="B96" i="11" s="1"/>
  <c r="B128" i="11" s="1"/>
  <c r="B160" i="11" s="1"/>
  <c r="B192" i="11" s="1"/>
  <c r="B224" i="11" s="1"/>
  <c r="B256" i="11" s="1"/>
  <c r="C32" i="11"/>
  <c r="C64" i="11" s="1"/>
  <c r="C96" i="11" s="1"/>
  <c r="C128" i="11" s="1"/>
  <c r="C160" i="11" s="1"/>
  <c r="C192" i="11" s="1"/>
  <c r="C224" i="11" s="1"/>
  <c r="C256" i="11" s="1"/>
  <c r="D32" i="11"/>
  <c r="D64" i="11" s="1"/>
  <c r="D96" i="11" s="1"/>
  <c r="D128" i="11" s="1"/>
  <c r="D160" i="11" s="1"/>
  <c r="D192" i="11" s="1"/>
  <c r="D224" i="11" s="1"/>
  <c r="D256" i="11" s="1"/>
  <c r="E32" i="11"/>
  <c r="E64" i="11" s="1"/>
  <c r="E96" i="11" s="1"/>
  <c r="E128" i="11" s="1"/>
  <c r="E160" i="11" s="1"/>
  <c r="E192" i="11" s="1"/>
  <c r="E224" i="11" s="1"/>
  <c r="E256" i="11" s="1"/>
  <c r="F32" i="11"/>
  <c r="G32" i="11"/>
  <c r="I32" i="11"/>
  <c r="J32" i="11"/>
  <c r="M32" i="11" s="1"/>
  <c r="AQ37" i="10"/>
  <c r="AR37" i="10"/>
  <c r="AS37" i="10"/>
  <c r="AT37" i="10"/>
  <c r="AU37" i="10"/>
  <c r="AV37" i="10"/>
  <c r="G64" i="11" l="1"/>
  <c r="G96" i="11" s="1"/>
  <c r="G128" i="11" s="1"/>
  <c r="G160" i="11" s="1"/>
  <c r="G192" i="11" s="1"/>
  <c r="G224" i="11" s="1"/>
  <c r="G256" i="11" s="1"/>
  <c r="F64" i="11"/>
  <c r="F96" i="11" s="1"/>
  <c r="F128" i="11" s="1"/>
  <c r="H32" i="11"/>
  <c r="N32" i="11" s="1"/>
  <c r="H30" i="11"/>
  <c r="N30" i="11" s="1"/>
  <c r="H28" i="11"/>
  <c r="N28" i="11" s="1"/>
  <c r="H26" i="11"/>
  <c r="N26" i="11" s="1"/>
  <c r="H24" i="11"/>
  <c r="N24" i="11" s="1"/>
  <c r="H31" i="11"/>
  <c r="N31" i="11" s="1"/>
  <c r="H29" i="11"/>
  <c r="N29" i="11" s="1"/>
  <c r="H27" i="11"/>
  <c r="N27" i="11" s="1"/>
  <c r="H25" i="11"/>
  <c r="N25" i="11" s="1"/>
  <c r="H23" i="11"/>
  <c r="N23" i="11" s="1"/>
  <c r="H128" i="11" l="1"/>
  <c r="N128" i="11" s="1"/>
  <c r="F160" i="11"/>
  <c r="H96" i="11"/>
  <c r="N96" i="11" s="1"/>
  <c r="H64" i="11"/>
  <c r="N64" i="11" s="1"/>
  <c r="I284" i="8"/>
  <c r="J284" i="8"/>
  <c r="I285" i="8"/>
  <c r="J285" i="8"/>
  <c r="I286" i="8"/>
  <c r="J286" i="8"/>
  <c r="M286" i="8" s="1"/>
  <c r="O286" i="8" s="1"/>
  <c r="I287" i="8"/>
  <c r="J287" i="8"/>
  <c r="M287" i="8" s="1"/>
  <c r="I288" i="8"/>
  <c r="J288" i="8"/>
  <c r="I289" i="8"/>
  <c r="J289" i="8"/>
  <c r="M289" i="8" s="1"/>
  <c r="I290" i="8"/>
  <c r="J290" i="8"/>
  <c r="M290" i="8" s="1"/>
  <c r="I291" i="8"/>
  <c r="J291" i="8"/>
  <c r="I292" i="8"/>
  <c r="J292" i="8"/>
  <c r="M292" i="8" s="1"/>
  <c r="I293" i="8"/>
  <c r="J293" i="8"/>
  <c r="M293" i="8" s="1"/>
  <c r="I294" i="8"/>
  <c r="J294" i="8"/>
  <c r="I295" i="8"/>
  <c r="J295" i="8"/>
  <c r="M295" i="8" s="1"/>
  <c r="I296" i="8"/>
  <c r="J296" i="8"/>
  <c r="M296" i="8" s="1"/>
  <c r="I297" i="8"/>
  <c r="J297" i="8"/>
  <c r="I298" i="8"/>
  <c r="J298" i="8"/>
  <c r="M298" i="8" s="1"/>
  <c r="O298" i="8" s="1"/>
  <c r="I299" i="8"/>
  <c r="J299" i="8"/>
  <c r="M299" i="8" s="1"/>
  <c r="I300" i="8"/>
  <c r="J300" i="8"/>
  <c r="I301" i="8"/>
  <c r="J301" i="8"/>
  <c r="M301" i="8" s="1"/>
  <c r="I302" i="8"/>
  <c r="J302" i="8"/>
  <c r="M302" i="8" s="1"/>
  <c r="I303" i="8"/>
  <c r="J303" i="8"/>
  <c r="I304" i="8"/>
  <c r="J304" i="8"/>
  <c r="I305" i="8"/>
  <c r="J305" i="8"/>
  <c r="M305" i="8" s="1"/>
  <c r="I306" i="8"/>
  <c r="J306" i="8"/>
  <c r="I307" i="8"/>
  <c r="J307" i="8"/>
  <c r="M307" i="8" s="1"/>
  <c r="I308" i="8"/>
  <c r="J308" i="8"/>
  <c r="M308" i="8" s="1"/>
  <c r="I309" i="8"/>
  <c r="J309" i="8"/>
  <c r="I310" i="8"/>
  <c r="J310" i="8"/>
  <c r="I311" i="8"/>
  <c r="J311" i="8"/>
  <c r="M311" i="8" s="1"/>
  <c r="I312" i="8"/>
  <c r="J312" i="8"/>
  <c r="I313" i="8"/>
  <c r="J313" i="8"/>
  <c r="M313" i="8" s="1"/>
  <c r="I314" i="8"/>
  <c r="J314" i="8"/>
  <c r="M314" i="8" s="1"/>
  <c r="I315" i="8"/>
  <c r="J315" i="8"/>
  <c r="I316" i="8"/>
  <c r="J316" i="8"/>
  <c r="M316" i="8" s="1"/>
  <c r="J283" i="8"/>
  <c r="M283" i="8" s="1"/>
  <c r="I283" i="8"/>
  <c r="L317" i="8"/>
  <c r="K317" i="8"/>
  <c r="M315" i="8"/>
  <c r="M312" i="8"/>
  <c r="M310" i="8"/>
  <c r="M309" i="8"/>
  <c r="M306" i="8"/>
  <c r="M304" i="8"/>
  <c r="M303" i="8"/>
  <c r="M300" i="8"/>
  <c r="M297" i="8"/>
  <c r="M294" i="8"/>
  <c r="M291" i="8"/>
  <c r="M288" i="8"/>
  <c r="M285" i="8"/>
  <c r="M284" i="8"/>
  <c r="I245" i="8"/>
  <c r="J245" i="8"/>
  <c r="M245" i="8" s="1"/>
  <c r="O245" i="8" s="1"/>
  <c r="I246" i="8"/>
  <c r="J246" i="8"/>
  <c r="M246" i="8" s="1"/>
  <c r="I247" i="8"/>
  <c r="J247" i="8"/>
  <c r="M247" i="8" s="1"/>
  <c r="I248" i="8"/>
  <c r="J248" i="8"/>
  <c r="M248" i="8" s="1"/>
  <c r="I249" i="8"/>
  <c r="J249" i="8"/>
  <c r="M249" i="8" s="1"/>
  <c r="I250" i="8"/>
  <c r="J250" i="8"/>
  <c r="I251" i="8"/>
  <c r="J251" i="8"/>
  <c r="M251" i="8" s="1"/>
  <c r="I252" i="8"/>
  <c r="J252" i="8"/>
  <c r="M252" i="8" s="1"/>
  <c r="I253" i="8"/>
  <c r="J253" i="8"/>
  <c r="M253" i="8" s="1"/>
  <c r="I254" i="8"/>
  <c r="J254" i="8"/>
  <c r="M254" i="8" s="1"/>
  <c r="I255" i="8"/>
  <c r="J255" i="8"/>
  <c r="I256" i="8"/>
  <c r="J256" i="8"/>
  <c r="I257" i="8"/>
  <c r="J257" i="8"/>
  <c r="M257" i="8" s="1"/>
  <c r="I258" i="8"/>
  <c r="J258" i="8"/>
  <c r="M258" i="8" s="1"/>
  <c r="I259" i="8"/>
  <c r="J259" i="8"/>
  <c r="M259" i="8" s="1"/>
  <c r="I260" i="8"/>
  <c r="J260" i="8"/>
  <c r="M260" i="8" s="1"/>
  <c r="I261" i="8"/>
  <c r="J261" i="8"/>
  <c r="M261" i="8" s="1"/>
  <c r="I262" i="8"/>
  <c r="J262" i="8"/>
  <c r="I263" i="8"/>
  <c r="J263" i="8"/>
  <c r="M263" i="8" s="1"/>
  <c r="I264" i="8"/>
  <c r="J264" i="8"/>
  <c r="M264" i="8" s="1"/>
  <c r="I265" i="8"/>
  <c r="J265" i="8"/>
  <c r="M265" i="8" s="1"/>
  <c r="I266" i="8"/>
  <c r="J266" i="8"/>
  <c r="M266" i="8" s="1"/>
  <c r="I267" i="8"/>
  <c r="J267" i="8"/>
  <c r="M267" i="8" s="1"/>
  <c r="I268" i="8"/>
  <c r="J268" i="8"/>
  <c r="I269" i="8"/>
  <c r="J269" i="8"/>
  <c r="M269" i="8" s="1"/>
  <c r="I270" i="8"/>
  <c r="J270" i="8"/>
  <c r="M270" i="8" s="1"/>
  <c r="I271" i="8"/>
  <c r="J271" i="8"/>
  <c r="M271" i="8" s="1"/>
  <c r="I272" i="8"/>
  <c r="J272" i="8"/>
  <c r="M272" i="8" s="1"/>
  <c r="I273" i="8"/>
  <c r="J273" i="8"/>
  <c r="M273" i="8" s="1"/>
  <c r="I274" i="8"/>
  <c r="J274" i="8"/>
  <c r="M274" i="8" s="1"/>
  <c r="I275" i="8"/>
  <c r="J275" i="8"/>
  <c r="M275" i="8" s="1"/>
  <c r="I276" i="8"/>
  <c r="J276" i="8"/>
  <c r="M276" i="8" s="1"/>
  <c r="I277" i="8"/>
  <c r="J277" i="8"/>
  <c r="M277" i="8" s="1"/>
  <c r="J244" i="8"/>
  <c r="I244" i="8"/>
  <c r="L278" i="8"/>
  <c r="K278" i="8"/>
  <c r="M268" i="8"/>
  <c r="M262" i="8"/>
  <c r="O262" i="8" s="1"/>
  <c r="P262" i="8" s="1"/>
  <c r="M256" i="8"/>
  <c r="O256" i="8" s="1"/>
  <c r="P256" i="8" s="1"/>
  <c r="M255" i="8"/>
  <c r="M250"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H160" i="11" l="1"/>
  <c r="N160" i="11" s="1"/>
  <c r="F192" i="11"/>
  <c r="O301" i="8"/>
  <c r="P301" i="8" s="1"/>
  <c r="O292" i="8"/>
  <c r="P292" i="8" s="1"/>
  <c r="O289" i="8"/>
  <c r="P289" i="8" s="1"/>
  <c r="O295" i="8"/>
  <c r="P295" i="8" s="1"/>
  <c r="P298" i="8"/>
  <c r="O283" i="8"/>
  <c r="P283" i="8" s="1"/>
  <c r="O290" i="8"/>
  <c r="P290" i="8" s="1"/>
  <c r="O291" i="8"/>
  <c r="P291" i="8" s="1"/>
  <c r="O303" i="8"/>
  <c r="P303" i="8" s="1"/>
  <c r="I317" i="8"/>
  <c r="O293" i="8"/>
  <c r="P293" i="8" s="1"/>
  <c r="O294" i="8"/>
  <c r="P294" i="8" s="1"/>
  <c r="J317" i="8"/>
  <c r="O296" i="8"/>
  <c r="P296" i="8" s="1"/>
  <c r="O297" i="8"/>
  <c r="P297" i="8" s="1"/>
  <c r="O299" i="8"/>
  <c r="P299" i="8" s="1"/>
  <c r="O300" i="8"/>
  <c r="P300" i="8" s="1"/>
  <c r="O284" i="8"/>
  <c r="P284" i="8" s="1"/>
  <c r="O285" i="8"/>
  <c r="P285" i="8" s="1"/>
  <c r="P286" i="8"/>
  <c r="O287" i="8"/>
  <c r="P287" i="8" s="1"/>
  <c r="O288" i="8"/>
  <c r="P288" i="8" s="1"/>
  <c r="M317" i="8"/>
  <c r="O302" i="8"/>
  <c r="P302" i="8" s="1"/>
  <c r="O259" i="8"/>
  <c r="P259" i="8" s="1"/>
  <c r="J278" i="8"/>
  <c r="O246" i="8"/>
  <c r="P246" i="8" s="1"/>
  <c r="O258" i="8"/>
  <c r="P258" i="8" s="1"/>
  <c r="O249" i="8"/>
  <c r="P249" i="8" s="1"/>
  <c r="O247" i="8"/>
  <c r="P247" i="8" s="1"/>
  <c r="O252" i="8"/>
  <c r="P252" i="8" s="1"/>
  <c r="O250" i="8"/>
  <c r="P250" i="8" s="1"/>
  <c r="O255" i="8"/>
  <c r="P255" i="8" s="1"/>
  <c r="O253" i="8"/>
  <c r="P253" i="8" s="1"/>
  <c r="O261" i="8"/>
  <c r="P261" i="8" s="1"/>
  <c r="M244" i="8"/>
  <c r="O248" i="8"/>
  <c r="P248" i="8" s="1"/>
  <c r="O257" i="8"/>
  <c r="P257" i="8" s="1"/>
  <c r="I278" i="8"/>
  <c r="P245" i="8"/>
  <c r="O263" i="8"/>
  <c r="P263" i="8" s="1"/>
  <c r="O260" i="8"/>
  <c r="P260" i="8" s="1"/>
  <c r="O264" i="8"/>
  <c r="P264" i="8" s="1"/>
  <c r="O251" i="8"/>
  <c r="P251" i="8" s="1"/>
  <c r="O254" i="8"/>
  <c r="P254" i="8" s="1"/>
  <c r="H192" i="11" l="1"/>
  <c r="N192" i="11" s="1"/>
  <c r="F224" i="11"/>
  <c r="M278" i="8"/>
  <c r="O244" i="8"/>
  <c r="P244" i="8" s="1"/>
  <c r="H224" i="11" l="1"/>
  <c r="N224" i="11" s="1"/>
  <c r="F256" i="11"/>
  <c r="H256" i="11" s="1"/>
  <c r="N256" i="11" s="1"/>
  <c r="J239" i="8"/>
  <c r="M211" i="8"/>
  <c r="M216" i="8"/>
  <c r="O216" i="8" s="1"/>
  <c r="M217" i="8"/>
  <c r="M223" i="8"/>
  <c r="M228" i="8"/>
  <c r="M229" i="8"/>
  <c r="M234" i="8"/>
  <c r="M235" i="8"/>
  <c r="M206" i="8"/>
  <c r="M208" i="8"/>
  <c r="M214" i="8"/>
  <c r="M215" i="8"/>
  <c r="M224" i="8"/>
  <c r="M226" i="8"/>
  <c r="M232" i="8"/>
  <c r="M238" i="8"/>
  <c r="I205" i="8"/>
  <c r="I167" i="8"/>
  <c r="J167" i="8"/>
  <c r="I168" i="8"/>
  <c r="J168" i="8"/>
  <c r="M168" i="8" s="1"/>
  <c r="I169" i="8"/>
  <c r="J169" i="8"/>
  <c r="M169" i="8" s="1"/>
  <c r="I170" i="8"/>
  <c r="J170" i="8"/>
  <c r="M170" i="8" s="1"/>
  <c r="I171" i="8"/>
  <c r="J171" i="8"/>
  <c r="M171" i="8" s="1"/>
  <c r="I172" i="8"/>
  <c r="J172" i="8"/>
  <c r="M172" i="8" s="1"/>
  <c r="I173" i="8"/>
  <c r="J173" i="8"/>
  <c r="M173" i="8" s="1"/>
  <c r="I174" i="8"/>
  <c r="J174" i="8"/>
  <c r="M174" i="8" s="1"/>
  <c r="I175" i="8"/>
  <c r="J175" i="8"/>
  <c r="M175" i="8" s="1"/>
  <c r="I176" i="8"/>
  <c r="J176" i="8"/>
  <c r="I177" i="8"/>
  <c r="J177" i="8"/>
  <c r="M177" i="8" s="1"/>
  <c r="I178" i="8"/>
  <c r="J178" i="8"/>
  <c r="M178" i="8" s="1"/>
  <c r="O178" i="8" s="1"/>
  <c r="I179" i="8"/>
  <c r="J179" i="8"/>
  <c r="M179" i="8" s="1"/>
  <c r="I180" i="8"/>
  <c r="J180" i="8"/>
  <c r="M180" i="8" s="1"/>
  <c r="I181" i="8"/>
  <c r="J181" i="8"/>
  <c r="M181" i="8" s="1"/>
  <c r="I182" i="8"/>
  <c r="J182" i="8"/>
  <c r="M182" i="8" s="1"/>
  <c r="I183" i="8"/>
  <c r="J183" i="8"/>
  <c r="M183" i="8" s="1"/>
  <c r="I184" i="8"/>
  <c r="J184" i="8"/>
  <c r="M184" i="8" s="1"/>
  <c r="I185" i="8"/>
  <c r="J185" i="8"/>
  <c r="I186" i="8"/>
  <c r="J186" i="8"/>
  <c r="I187" i="8"/>
  <c r="J187" i="8"/>
  <c r="M187" i="8" s="1"/>
  <c r="I188" i="8"/>
  <c r="J188" i="8"/>
  <c r="M188" i="8" s="1"/>
  <c r="I189" i="8"/>
  <c r="J189" i="8"/>
  <c r="M189" i="8" s="1"/>
  <c r="I190" i="8"/>
  <c r="J190" i="8"/>
  <c r="M190" i="8" s="1"/>
  <c r="I191" i="8"/>
  <c r="J191" i="8"/>
  <c r="M191" i="8" s="1"/>
  <c r="I192" i="8"/>
  <c r="J192" i="8"/>
  <c r="I193" i="8"/>
  <c r="J193" i="8"/>
  <c r="M193" i="8" s="1"/>
  <c r="I194" i="8"/>
  <c r="J194" i="8"/>
  <c r="I195" i="8"/>
  <c r="J195" i="8"/>
  <c r="I196" i="8"/>
  <c r="J196" i="8"/>
  <c r="M196" i="8" s="1"/>
  <c r="I197" i="8"/>
  <c r="J197" i="8"/>
  <c r="I198" i="8"/>
  <c r="J198" i="8"/>
  <c r="M198" i="8" s="1"/>
  <c r="I199" i="8"/>
  <c r="J199" i="8"/>
  <c r="J166" i="8"/>
  <c r="I166" i="8"/>
  <c r="L239" i="8"/>
  <c r="K239" i="8"/>
  <c r="M237" i="8"/>
  <c r="M236" i="8"/>
  <c r="M233" i="8"/>
  <c r="M231" i="8"/>
  <c r="M230" i="8"/>
  <c r="M227" i="8"/>
  <c r="M225" i="8"/>
  <c r="O225" i="8" s="1"/>
  <c r="M222" i="8"/>
  <c r="O222" i="8" s="1"/>
  <c r="M221" i="8"/>
  <c r="M220" i="8"/>
  <c r="M219" i="8"/>
  <c r="O219" i="8" s="1"/>
  <c r="M218" i="8"/>
  <c r="M213" i="8"/>
  <c r="O213" i="8" s="1"/>
  <c r="M212" i="8"/>
  <c r="M209" i="8"/>
  <c r="M207" i="8"/>
  <c r="O207" i="8" s="1"/>
  <c r="M205" i="8"/>
  <c r="L200" i="8"/>
  <c r="K200" i="8"/>
  <c r="M199" i="8"/>
  <c r="M197" i="8"/>
  <c r="M195" i="8"/>
  <c r="M194" i="8"/>
  <c r="M192" i="8"/>
  <c r="M186" i="8"/>
  <c r="M185" i="8"/>
  <c r="M176" i="8"/>
  <c r="M167" i="8"/>
  <c r="I128" i="8"/>
  <c r="J128" i="8"/>
  <c r="M128" i="8" s="1"/>
  <c r="O128" i="8" s="1"/>
  <c r="I129" i="8"/>
  <c r="J129" i="8"/>
  <c r="M129" i="8" s="1"/>
  <c r="I130" i="8"/>
  <c r="J130" i="8"/>
  <c r="M130" i="8" s="1"/>
  <c r="I131" i="8"/>
  <c r="J131" i="8"/>
  <c r="M131" i="8" s="1"/>
  <c r="O131" i="8" s="1"/>
  <c r="I132" i="8"/>
  <c r="J132" i="8"/>
  <c r="M132" i="8" s="1"/>
  <c r="O132" i="8" s="1"/>
  <c r="P132" i="8" s="1"/>
  <c r="I133" i="8"/>
  <c r="J133" i="8"/>
  <c r="M133" i="8" s="1"/>
  <c r="I134" i="8"/>
  <c r="J134" i="8"/>
  <c r="M134" i="8" s="1"/>
  <c r="I135" i="8"/>
  <c r="J135" i="8"/>
  <c r="I136" i="8"/>
  <c r="J136" i="8"/>
  <c r="M136" i="8" s="1"/>
  <c r="O136" i="8" s="1"/>
  <c r="I137" i="8"/>
  <c r="J137" i="8"/>
  <c r="M137" i="8" s="1"/>
  <c r="I138" i="8"/>
  <c r="J138" i="8"/>
  <c r="M138" i="8" s="1"/>
  <c r="O138" i="8" s="1"/>
  <c r="P138" i="8" s="1"/>
  <c r="I139" i="8"/>
  <c r="J139" i="8"/>
  <c r="M139" i="8" s="1"/>
  <c r="O139" i="8" s="1"/>
  <c r="I140" i="8"/>
  <c r="J140" i="8"/>
  <c r="M140" i="8" s="1"/>
  <c r="I141" i="8"/>
  <c r="J141" i="8"/>
  <c r="M141" i="8" s="1"/>
  <c r="I142" i="8"/>
  <c r="J142" i="8"/>
  <c r="M142" i="8" s="1"/>
  <c r="I143" i="8"/>
  <c r="J143" i="8"/>
  <c r="M143" i="8" s="1"/>
  <c r="O143" i="8" s="1"/>
  <c r="I144" i="8"/>
  <c r="J144" i="8"/>
  <c r="M144" i="8" s="1"/>
  <c r="O144" i="8" s="1"/>
  <c r="P144" i="8" s="1"/>
  <c r="I145" i="8"/>
  <c r="J145" i="8"/>
  <c r="M145" i="8" s="1"/>
  <c r="I146" i="8"/>
  <c r="J146" i="8"/>
  <c r="M146" i="8" s="1"/>
  <c r="O146" i="8" s="1"/>
  <c r="I147" i="8"/>
  <c r="J147" i="8"/>
  <c r="M147" i="8" s="1"/>
  <c r="I148" i="8"/>
  <c r="J148" i="8"/>
  <c r="M148" i="8" s="1"/>
  <c r="I149" i="8"/>
  <c r="J149" i="8"/>
  <c r="M149" i="8" s="1"/>
  <c r="I150" i="8"/>
  <c r="J150" i="8"/>
  <c r="M150" i="8" s="1"/>
  <c r="I151" i="8"/>
  <c r="J151" i="8"/>
  <c r="M151" i="8" s="1"/>
  <c r="I152" i="8"/>
  <c r="J152" i="8"/>
  <c r="M152" i="8" s="1"/>
  <c r="I153" i="8"/>
  <c r="J153" i="8"/>
  <c r="M153" i="8" s="1"/>
  <c r="I154" i="8"/>
  <c r="J154" i="8"/>
  <c r="M154" i="8" s="1"/>
  <c r="I155" i="8"/>
  <c r="J155" i="8"/>
  <c r="M155" i="8" s="1"/>
  <c r="I156" i="8"/>
  <c r="J156" i="8"/>
  <c r="M156" i="8" s="1"/>
  <c r="I157" i="8"/>
  <c r="J157" i="8"/>
  <c r="M157" i="8" s="1"/>
  <c r="I158" i="8"/>
  <c r="J158" i="8"/>
  <c r="M158" i="8" s="1"/>
  <c r="I159" i="8"/>
  <c r="J159" i="8"/>
  <c r="M159" i="8" s="1"/>
  <c r="I160" i="8"/>
  <c r="J160" i="8"/>
  <c r="M160" i="8" s="1"/>
  <c r="J127" i="8"/>
  <c r="M127" i="8" s="1"/>
  <c r="I127" i="8"/>
  <c r="L161" i="8"/>
  <c r="K161" i="8"/>
  <c r="M135" i="8"/>
  <c r="O135" i="8" s="1"/>
  <c r="P135" i="8" s="1"/>
  <c r="M210" i="8" l="1"/>
  <c r="O210" i="8" s="1"/>
  <c r="P210" i="8" s="1"/>
  <c r="O205" i="8"/>
  <c r="P205" i="8" s="1"/>
  <c r="O208" i="8"/>
  <c r="P208" i="8" s="1"/>
  <c r="O211" i="8"/>
  <c r="P211" i="8" s="1"/>
  <c r="O214" i="8"/>
  <c r="P214" i="8" s="1"/>
  <c r="O217" i="8"/>
  <c r="P217" i="8" s="1"/>
  <c r="O220" i="8"/>
  <c r="P220" i="8" s="1"/>
  <c r="O223" i="8"/>
  <c r="P223" i="8" s="1"/>
  <c r="O221" i="8"/>
  <c r="P221" i="8" s="1"/>
  <c r="O224" i="8"/>
  <c r="P224" i="8" s="1"/>
  <c r="O206" i="8"/>
  <c r="P206" i="8" s="1"/>
  <c r="O209" i="8"/>
  <c r="P209" i="8" s="1"/>
  <c r="O212" i="8"/>
  <c r="P212" i="8" s="1"/>
  <c r="O215" i="8"/>
  <c r="P215" i="8" s="1"/>
  <c r="P207" i="8"/>
  <c r="P213" i="8"/>
  <c r="P216" i="8"/>
  <c r="P219" i="8"/>
  <c r="P222" i="8"/>
  <c r="P225" i="8"/>
  <c r="I239" i="8"/>
  <c r="O169" i="8"/>
  <c r="P169" i="8" s="1"/>
  <c r="O181" i="8"/>
  <c r="P181" i="8" s="1"/>
  <c r="J200" i="8"/>
  <c r="O175" i="8"/>
  <c r="P175" i="8" s="1"/>
  <c r="O172" i="8"/>
  <c r="P172" i="8" s="1"/>
  <c r="M166" i="8"/>
  <c r="O166" i="8" s="1"/>
  <c r="I200" i="8"/>
  <c r="P178" i="8"/>
  <c r="O171" i="8"/>
  <c r="P171" i="8" s="1"/>
  <c r="O174" i="8"/>
  <c r="P174" i="8" s="1"/>
  <c r="O184" i="8"/>
  <c r="P184" i="8" s="1"/>
  <c r="O177" i="8"/>
  <c r="P177" i="8" s="1"/>
  <c r="O180" i="8"/>
  <c r="P180" i="8" s="1"/>
  <c r="O186" i="8"/>
  <c r="P186" i="8" s="1"/>
  <c r="O183" i="8"/>
  <c r="P183" i="8" s="1"/>
  <c r="O168" i="8"/>
  <c r="P168" i="8" s="1"/>
  <c r="O167" i="8"/>
  <c r="P167" i="8" s="1"/>
  <c r="O170" i="8"/>
  <c r="P170" i="8" s="1"/>
  <c r="O173" i="8"/>
  <c r="P173" i="8" s="1"/>
  <c r="O176" i="8"/>
  <c r="P176" i="8" s="1"/>
  <c r="O179" i="8"/>
  <c r="P179" i="8" s="1"/>
  <c r="O182" i="8"/>
  <c r="P182" i="8" s="1"/>
  <c r="O185" i="8"/>
  <c r="P185" i="8" s="1"/>
  <c r="I161" i="8"/>
  <c r="M161" i="8"/>
  <c r="J161" i="8"/>
  <c r="O129" i="8"/>
  <c r="P129" i="8" s="1"/>
  <c r="O141" i="8"/>
  <c r="P141" i="8" s="1"/>
  <c r="P128" i="8"/>
  <c r="P143" i="8"/>
  <c r="O147" i="8"/>
  <c r="P147" i="8" s="1"/>
  <c r="O127" i="8"/>
  <c r="P127" i="8" s="1"/>
  <c r="O134" i="8"/>
  <c r="P134" i="8" s="1"/>
  <c r="P139" i="8"/>
  <c r="O133" i="8"/>
  <c r="P133" i="8" s="1"/>
  <c r="O142" i="8"/>
  <c r="P142" i="8" s="1"/>
  <c r="O130" i="8"/>
  <c r="P130" i="8" s="1"/>
  <c r="P131" i="8"/>
  <c r="O137" i="8"/>
  <c r="P137" i="8" s="1"/>
  <c r="O145" i="8"/>
  <c r="P145" i="8" s="1"/>
  <c r="P136" i="8"/>
  <c r="P146" i="8"/>
  <c r="M239" i="8" l="1"/>
  <c r="P166" i="8"/>
  <c r="M200" i="8"/>
  <c r="I89" i="8" l="1"/>
  <c r="J89" i="8"/>
  <c r="I90" i="8"/>
  <c r="J90" i="8"/>
  <c r="M90" i="8" s="1"/>
  <c r="O90" i="8" s="1"/>
  <c r="P90" i="8" s="1"/>
  <c r="I91" i="8"/>
  <c r="J91" i="8"/>
  <c r="M91" i="8" s="1"/>
  <c r="I92" i="8"/>
  <c r="J92" i="8"/>
  <c r="I93" i="8"/>
  <c r="J93" i="8"/>
  <c r="M93" i="8" s="1"/>
  <c r="O93" i="8" s="1"/>
  <c r="P93" i="8" s="1"/>
  <c r="I94" i="8"/>
  <c r="J94" i="8"/>
  <c r="M94" i="8" s="1"/>
  <c r="I95" i="8"/>
  <c r="J95" i="8"/>
  <c r="I96" i="8"/>
  <c r="J96" i="8"/>
  <c r="M96" i="8" s="1"/>
  <c r="O96" i="8" s="1"/>
  <c r="P96" i="8" s="1"/>
  <c r="I97" i="8"/>
  <c r="J97" i="8"/>
  <c r="M97" i="8" s="1"/>
  <c r="I98" i="8"/>
  <c r="J98" i="8"/>
  <c r="I99" i="8"/>
  <c r="J99" i="8"/>
  <c r="M99" i="8" s="1"/>
  <c r="O99" i="8" s="1"/>
  <c r="P99" i="8" s="1"/>
  <c r="I100" i="8"/>
  <c r="J100" i="8"/>
  <c r="M100" i="8" s="1"/>
  <c r="I101" i="8"/>
  <c r="J101" i="8"/>
  <c r="I102" i="8"/>
  <c r="J102" i="8"/>
  <c r="M102" i="8" s="1"/>
  <c r="O102" i="8" s="1"/>
  <c r="P102" i="8" s="1"/>
  <c r="I103" i="8"/>
  <c r="J103" i="8"/>
  <c r="M103" i="8" s="1"/>
  <c r="I104" i="8"/>
  <c r="J104" i="8"/>
  <c r="M104" i="8" s="1"/>
  <c r="I105" i="8"/>
  <c r="J105" i="8"/>
  <c r="M105" i="8" s="1"/>
  <c r="O105" i="8" s="1"/>
  <c r="P105" i="8" s="1"/>
  <c r="I106" i="8"/>
  <c r="J106" i="8"/>
  <c r="M106" i="8" s="1"/>
  <c r="I107" i="8"/>
  <c r="J107" i="8"/>
  <c r="I108" i="8"/>
  <c r="J108" i="8"/>
  <c r="M108" i="8" s="1"/>
  <c r="O108" i="8" s="1"/>
  <c r="P108" i="8" s="1"/>
  <c r="I109" i="8"/>
  <c r="J109" i="8"/>
  <c r="M109" i="8" s="1"/>
  <c r="I110" i="8"/>
  <c r="J110" i="8"/>
  <c r="M110" i="8" s="1"/>
  <c r="I111" i="8"/>
  <c r="J111" i="8"/>
  <c r="M111" i="8" s="1"/>
  <c r="I112" i="8"/>
  <c r="J112" i="8"/>
  <c r="M112" i="8" s="1"/>
  <c r="I113" i="8"/>
  <c r="J113" i="8"/>
  <c r="I114" i="8"/>
  <c r="J114" i="8"/>
  <c r="M114" i="8" s="1"/>
  <c r="I115" i="8"/>
  <c r="J115" i="8"/>
  <c r="M115" i="8" s="1"/>
  <c r="I116" i="8"/>
  <c r="J116" i="8"/>
  <c r="I117" i="8"/>
  <c r="J117" i="8"/>
  <c r="M117" i="8" s="1"/>
  <c r="I118" i="8"/>
  <c r="J118" i="8"/>
  <c r="M118" i="8" s="1"/>
  <c r="I119" i="8"/>
  <c r="J119" i="8"/>
  <c r="M119" i="8" s="1"/>
  <c r="I120" i="8"/>
  <c r="J120" i="8"/>
  <c r="M120" i="8" s="1"/>
  <c r="I121" i="8"/>
  <c r="J121" i="8"/>
  <c r="M121" i="8" s="1"/>
  <c r="J88" i="8"/>
  <c r="M88" i="8" s="1"/>
  <c r="I88" i="8"/>
  <c r="L122" i="8"/>
  <c r="K122" i="8"/>
  <c r="M116" i="8"/>
  <c r="M113" i="8"/>
  <c r="M107" i="8"/>
  <c r="O107" i="8" s="1"/>
  <c r="M101" i="8"/>
  <c r="O101" i="8" s="1"/>
  <c r="M98" i="8"/>
  <c r="O98" i="8" s="1"/>
  <c r="M95" i="8"/>
  <c r="O95" i="8" s="1"/>
  <c r="M92" i="8"/>
  <c r="O92" i="8" s="1"/>
  <c r="M89" i="8"/>
  <c r="O89" i="8" s="1"/>
  <c r="I50" i="8"/>
  <c r="J50" i="8"/>
  <c r="I51" i="8"/>
  <c r="J51" i="8"/>
  <c r="I52" i="8"/>
  <c r="J52" i="8"/>
  <c r="I53" i="8"/>
  <c r="J53" i="8"/>
  <c r="I54" i="8"/>
  <c r="J54" i="8"/>
  <c r="I55" i="8"/>
  <c r="J55" i="8"/>
  <c r="I56" i="8"/>
  <c r="J56" i="8"/>
  <c r="I57" i="8"/>
  <c r="J57" i="8"/>
  <c r="I58" i="8"/>
  <c r="J58" i="8"/>
  <c r="I59" i="8"/>
  <c r="J59" i="8"/>
  <c r="I60" i="8"/>
  <c r="J60" i="8"/>
  <c r="I61" i="8"/>
  <c r="J61" i="8"/>
  <c r="I62" i="8"/>
  <c r="J62" i="8"/>
  <c r="I63" i="8"/>
  <c r="J63" i="8"/>
  <c r="I64" i="8"/>
  <c r="J64" i="8"/>
  <c r="I65" i="8"/>
  <c r="J65" i="8"/>
  <c r="I66" i="8"/>
  <c r="J66" i="8"/>
  <c r="I67" i="8"/>
  <c r="J67" i="8"/>
  <c r="I68" i="8"/>
  <c r="J68" i="8"/>
  <c r="I69" i="8"/>
  <c r="J69" i="8"/>
  <c r="I70" i="8"/>
  <c r="J70" i="8"/>
  <c r="I71" i="8"/>
  <c r="J71" i="8"/>
  <c r="I72" i="8"/>
  <c r="J72" i="8"/>
  <c r="I73" i="8"/>
  <c r="J73" i="8"/>
  <c r="I74" i="8"/>
  <c r="J74" i="8"/>
  <c r="I75" i="8"/>
  <c r="J75" i="8"/>
  <c r="I76" i="8"/>
  <c r="J76" i="8"/>
  <c r="M76" i="8" s="1"/>
  <c r="I77" i="8"/>
  <c r="J77" i="8"/>
  <c r="M77" i="8" s="1"/>
  <c r="I78" i="8"/>
  <c r="J78" i="8"/>
  <c r="I79" i="8"/>
  <c r="J79" i="8"/>
  <c r="I80" i="8"/>
  <c r="J80" i="8"/>
  <c r="I81" i="8"/>
  <c r="J81" i="8"/>
  <c r="I82" i="8"/>
  <c r="J82" i="8"/>
  <c r="T11" i="7"/>
  <c r="N11" i="6" s="1"/>
  <c r="T12" i="7"/>
  <c r="N12" i="6" s="1"/>
  <c r="T13" i="7"/>
  <c r="N13" i="6" s="1"/>
  <c r="T14" i="7"/>
  <c r="N14" i="6" s="1"/>
  <c r="T15" i="7"/>
  <c r="N15" i="6" s="1"/>
  <c r="T16" i="7"/>
  <c r="N16" i="6" s="1"/>
  <c r="T17" i="7"/>
  <c r="N17" i="6" s="1"/>
  <c r="T18" i="7"/>
  <c r="N18" i="6" s="1"/>
  <c r="T19" i="7"/>
  <c r="N19" i="6" s="1"/>
  <c r="T20" i="7"/>
  <c r="N20" i="6" s="1"/>
  <c r="T21" i="7"/>
  <c r="N21" i="6" s="1"/>
  <c r="T22" i="7"/>
  <c r="N22" i="6" s="1"/>
  <c r="T23" i="7"/>
  <c r="N23" i="6" s="1"/>
  <c r="T24" i="7"/>
  <c r="N24" i="6" s="1"/>
  <c r="T25" i="7"/>
  <c r="N25" i="6" s="1"/>
  <c r="T26" i="7"/>
  <c r="N26" i="6" s="1"/>
  <c r="T27" i="7"/>
  <c r="N27" i="6" s="1"/>
  <c r="T28" i="7"/>
  <c r="N28" i="6" s="1"/>
  <c r="T29" i="7"/>
  <c r="N29" i="6" s="1"/>
  <c r="T30" i="7"/>
  <c r="T31" i="7"/>
  <c r="T32" i="7"/>
  <c r="T33" i="7"/>
  <c r="T34" i="7"/>
  <c r="T35" i="7"/>
  <c r="T36" i="7"/>
  <c r="T37" i="7"/>
  <c r="T38" i="7"/>
  <c r="T39" i="7"/>
  <c r="T40" i="7"/>
  <c r="T41" i="7"/>
  <c r="T42" i="7"/>
  <c r="T43" i="7"/>
  <c r="T10" i="7"/>
  <c r="N10" i="6" s="1"/>
  <c r="AN11" i="7"/>
  <c r="AN12" i="7"/>
  <c r="AN13" i="7"/>
  <c r="AN14" i="7"/>
  <c r="AN15" i="7"/>
  <c r="AN16" i="7"/>
  <c r="AN17" i="7"/>
  <c r="AN18" i="7"/>
  <c r="AN19" i="7"/>
  <c r="AN20" i="7"/>
  <c r="AN21" i="7"/>
  <c r="AN22" i="7"/>
  <c r="AN23" i="7"/>
  <c r="AN24" i="7"/>
  <c r="AN25" i="7"/>
  <c r="AN26" i="7"/>
  <c r="AN27" i="7"/>
  <c r="AN28" i="7"/>
  <c r="AN29" i="7"/>
  <c r="AN30" i="7"/>
  <c r="AN31" i="7"/>
  <c r="AN32" i="7"/>
  <c r="AN33" i="7"/>
  <c r="AN34" i="7"/>
  <c r="AN35" i="7"/>
  <c r="AN36" i="7"/>
  <c r="AN37" i="7"/>
  <c r="AN38" i="7"/>
  <c r="AN39" i="7"/>
  <c r="AN40" i="7"/>
  <c r="AN41" i="7"/>
  <c r="AN42" i="7"/>
  <c r="AN43" i="7"/>
  <c r="AN10" i="7"/>
  <c r="A31" i="8"/>
  <c r="B31" i="8"/>
  <c r="C31" i="8"/>
  <c r="D31" i="8"/>
  <c r="E31" i="8"/>
  <c r="F31" i="8"/>
  <c r="G31" i="8"/>
  <c r="I31" i="8"/>
  <c r="J31" i="8"/>
  <c r="M31" i="8" s="1"/>
  <c r="A32" i="8"/>
  <c r="B32" i="8"/>
  <c r="C32" i="8"/>
  <c r="D32" i="8"/>
  <c r="E32" i="8"/>
  <c r="F32" i="8"/>
  <c r="G32" i="8"/>
  <c r="I32" i="8"/>
  <c r="J32" i="8"/>
  <c r="M32" i="8" s="1"/>
  <c r="A33" i="8"/>
  <c r="B33" i="8"/>
  <c r="C33" i="8"/>
  <c r="D33" i="8"/>
  <c r="E33" i="8"/>
  <c r="F33" i="8"/>
  <c r="G33" i="8"/>
  <c r="I33" i="8"/>
  <c r="J33" i="8"/>
  <c r="M33" i="8" s="1"/>
  <c r="A34" i="8"/>
  <c r="B34" i="8"/>
  <c r="C34" i="8"/>
  <c r="D34" i="8"/>
  <c r="E34" i="8"/>
  <c r="F34" i="8"/>
  <c r="G34" i="8"/>
  <c r="I34" i="8"/>
  <c r="J34" i="8"/>
  <c r="M34" i="8" s="1"/>
  <c r="A35" i="8"/>
  <c r="B35" i="8"/>
  <c r="C35" i="8"/>
  <c r="D35" i="8"/>
  <c r="E35" i="8"/>
  <c r="F35" i="8"/>
  <c r="G35" i="8"/>
  <c r="I35" i="8"/>
  <c r="J35" i="8"/>
  <c r="M35" i="8" s="1"/>
  <c r="A36" i="8"/>
  <c r="B36" i="8"/>
  <c r="C36" i="8"/>
  <c r="D36" i="8"/>
  <c r="E36" i="8"/>
  <c r="F36" i="8"/>
  <c r="G36" i="8"/>
  <c r="I36" i="8"/>
  <c r="J36" i="8"/>
  <c r="M36" i="8" s="1"/>
  <c r="A37" i="8"/>
  <c r="A76" i="8" s="1"/>
  <c r="A115" i="8" s="1"/>
  <c r="A154" i="8" s="1"/>
  <c r="A193" i="8" s="1"/>
  <c r="A232" i="8" s="1"/>
  <c r="A271" i="8" s="1"/>
  <c r="A310" i="8" s="1"/>
  <c r="B37" i="8"/>
  <c r="B76" i="8" s="1"/>
  <c r="B115" i="8" s="1"/>
  <c r="B154" i="8" s="1"/>
  <c r="B193" i="8" s="1"/>
  <c r="B232" i="8" s="1"/>
  <c r="B271" i="8" s="1"/>
  <c r="B310" i="8" s="1"/>
  <c r="C37" i="8"/>
  <c r="C76" i="8" s="1"/>
  <c r="C115" i="8" s="1"/>
  <c r="C154" i="8" s="1"/>
  <c r="C193" i="8" s="1"/>
  <c r="C232" i="8" s="1"/>
  <c r="C271" i="8" s="1"/>
  <c r="C310" i="8" s="1"/>
  <c r="D37" i="8"/>
  <c r="D76" i="8" s="1"/>
  <c r="D115" i="8" s="1"/>
  <c r="D154" i="8" s="1"/>
  <c r="D193" i="8" s="1"/>
  <c r="D232" i="8" s="1"/>
  <c r="D271" i="8" s="1"/>
  <c r="D310" i="8" s="1"/>
  <c r="E37" i="8"/>
  <c r="E76" i="8" s="1"/>
  <c r="E115" i="8" s="1"/>
  <c r="E154" i="8" s="1"/>
  <c r="E193" i="8" s="1"/>
  <c r="E232" i="8" s="1"/>
  <c r="E271" i="8" s="1"/>
  <c r="E310" i="8" s="1"/>
  <c r="F37" i="8"/>
  <c r="G37" i="8"/>
  <c r="I37" i="8"/>
  <c r="J37" i="8"/>
  <c r="M37" i="8" s="1"/>
  <c r="A38" i="8"/>
  <c r="A77" i="8" s="1"/>
  <c r="A116" i="8" s="1"/>
  <c r="A155" i="8" s="1"/>
  <c r="A194" i="8" s="1"/>
  <c r="A233" i="8" s="1"/>
  <c r="A272" i="8" s="1"/>
  <c r="A311" i="8" s="1"/>
  <c r="B38" i="8"/>
  <c r="B77" i="8" s="1"/>
  <c r="B116" i="8" s="1"/>
  <c r="B155" i="8" s="1"/>
  <c r="B194" i="8" s="1"/>
  <c r="B233" i="8" s="1"/>
  <c r="B272" i="8" s="1"/>
  <c r="B311" i="8" s="1"/>
  <c r="C38" i="8"/>
  <c r="C77" i="8" s="1"/>
  <c r="C116" i="8" s="1"/>
  <c r="C155" i="8" s="1"/>
  <c r="C194" i="8" s="1"/>
  <c r="C233" i="8" s="1"/>
  <c r="C272" i="8" s="1"/>
  <c r="C311" i="8" s="1"/>
  <c r="D38" i="8"/>
  <c r="D77" i="8" s="1"/>
  <c r="D116" i="8" s="1"/>
  <c r="D155" i="8" s="1"/>
  <c r="D194" i="8" s="1"/>
  <c r="D233" i="8" s="1"/>
  <c r="D272" i="8" s="1"/>
  <c r="D311" i="8" s="1"/>
  <c r="E38" i="8"/>
  <c r="E77" i="8" s="1"/>
  <c r="E116" i="8" s="1"/>
  <c r="E155" i="8" s="1"/>
  <c r="E194" i="8" s="1"/>
  <c r="E233" i="8" s="1"/>
  <c r="E272" i="8" s="1"/>
  <c r="E311" i="8" s="1"/>
  <c r="F38" i="8"/>
  <c r="G38" i="8"/>
  <c r="I38" i="8"/>
  <c r="J38" i="8"/>
  <c r="M38" i="8" s="1"/>
  <c r="AN44" i="7" l="1"/>
  <c r="T44" i="7"/>
  <c r="G77" i="8"/>
  <c r="G116" i="8" s="1"/>
  <c r="G155" i="8" s="1"/>
  <c r="G194" i="8" s="1"/>
  <c r="G233" i="8" s="1"/>
  <c r="G272" i="8" s="1"/>
  <c r="G311" i="8" s="1"/>
  <c r="I122" i="8"/>
  <c r="O100" i="8"/>
  <c r="P100" i="8" s="1"/>
  <c r="O94" i="8"/>
  <c r="P94" i="8" s="1"/>
  <c r="O106" i="8"/>
  <c r="P106" i="8" s="1"/>
  <c r="O97" i="8"/>
  <c r="P97" i="8" s="1"/>
  <c r="O103" i="8"/>
  <c r="P103" i="8" s="1"/>
  <c r="O91" i="8"/>
  <c r="P91" i="8" s="1"/>
  <c r="P89" i="8"/>
  <c r="P92" i="8"/>
  <c r="P101" i="8"/>
  <c r="P95" i="8"/>
  <c r="P98" i="8"/>
  <c r="J122" i="8"/>
  <c r="P107" i="8"/>
  <c r="M122" i="8"/>
  <c r="O88" i="8"/>
  <c r="P88" i="8" s="1"/>
  <c r="F77" i="8"/>
  <c r="F116" i="8" s="1"/>
  <c r="F76" i="8"/>
  <c r="F115" i="8" s="1"/>
  <c r="H32" i="8"/>
  <c r="N32" i="8" s="1"/>
  <c r="G76" i="8"/>
  <c r="G115" i="8" s="1"/>
  <c r="G154" i="8" s="1"/>
  <c r="G193" i="8" s="1"/>
  <c r="G232" i="8" s="1"/>
  <c r="G271" i="8" s="1"/>
  <c r="G310" i="8" s="1"/>
  <c r="H34" i="8"/>
  <c r="N34" i="8" s="1"/>
  <c r="H36" i="8"/>
  <c r="N36" i="8" s="1"/>
  <c r="H31" i="8"/>
  <c r="N31" i="8" s="1"/>
  <c r="H35" i="8"/>
  <c r="N35" i="8" s="1"/>
  <c r="H38" i="8"/>
  <c r="N38" i="8" s="1"/>
  <c r="H33" i="8"/>
  <c r="N33" i="8" s="1"/>
  <c r="H37" i="8"/>
  <c r="N37" i="8" s="1"/>
  <c r="H115" i="8" l="1"/>
  <c r="N115" i="8" s="1"/>
  <c r="F154" i="8"/>
  <c r="H116" i="8"/>
  <c r="N116" i="8" s="1"/>
  <c r="F155" i="8"/>
  <c r="H77" i="8"/>
  <c r="N77" i="8" s="1"/>
  <c r="H76" i="8"/>
  <c r="N76" i="8" s="1"/>
  <c r="H155" i="8" l="1"/>
  <c r="N155" i="8" s="1"/>
  <c r="F194" i="8"/>
  <c r="H154" i="8"/>
  <c r="N154" i="8" s="1"/>
  <c r="F193" i="8"/>
  <c r="H194" i="8" l="1"/>
  <c r="N194" i="8" s="1"/>
  <c r="F233" i="8"/>
  <c r="H193" i="8"/>
  <c r="N193" i="8" s="1"/>
  <c r="F232" i="8"/>
  <c r="H232" i="8" l="1"/>
  <c r="N232" i="8" s="1"/>
  <c r="F271" i="8"/>
  <c r="H233" i="8"/>
  <c r="N233" i="8" s="1"/>
  <c r="F272" i="8"/>
  <c r="A75" i="2"/>
  <c r="B75" i="2"/>
  <c r="C75" i="2"/>
  <c r="M75" i="2" s="1"/>
  <c r="D75" i="2"/>
  <c r="E75" i="2"/>
  <c r="G75" i="2" s="1"/>
  <c r="F75" i="2"/>
  <c r="I75" i="2"/>
  <c r="J75" i="2"/>
  <c r="L75" i="2"/>
  <c r="I1432" i="4"/>
  <c r="J1432" i="4"/>
  <c r="I1433" i="4"/>
  <c r="J1433" i="4"/>
  <c r="I1434" i="4"/>
  <c r="J1434" i="4"/>
  <c r="M1434" i="4" s="1"/>
  <c r="O1434" i="4" s="1"/>
  <c r="I1435" i="4"/>
  <c r="J1435" i="4"/>
  <c r="I1436" i="4"/>
  <c r="J1436" i="4"/>
  <c r="M1436" i="4" s="1"/>
  <c r="O1436" i="4" s="1"/>
  <c r="P1436" i="4" s="1"/>
  <c r="I1437" i="4"/>
  <c r="J1437" i="4"/>
  <c r="I1438" i="4"/>
  <c r="J1438" i="4"/>
  <c r="I1439" i="4"/>
  <c r="J1439" i="4"/>
  <c r="I1440" i="4"/>
  <c r="J1440" i="4"/>
  <c r="M1440" i="4" s="1"/>
  <c r="I1441" i="4"/>
  <c r="J1441" i="4"/>
  <c r="I1442" i="4"/>
  <c r="J1442" i="4"/>
  <c r="M1442" i="4" s="1"/>
  <c r="O1442" i="4" s="1"/>
  <c r="P1442" i="4" s="1"/>
  <c r="I1443" i="4"/>
  <c r="J1443" i="4"/>
  <c r="M1443" i="4" s="1"/>
  <c r="I1444" i="4"/>
  <c r="J1444" i="4"/>
  <c r="I1445" i="4"/>
  <c r="J1445" i="4"/>
  <c r="M1445" i="4" s="1"/>
  <c r="O1445" i="4" s="1"/>
  <c r="P1445" i="4" s="1"/>
  <c r="I1446" i="4"/>
  <c r="J1446" i="4"/>
  <c r="M1446" i="4" s="1"/>
  <c r="O1446" i="4" s="1"/>
  <c r="I1447" i="4"/>
  <c r="J1447" i="4"/>
  <c r="I1448" i="4"/>
  <c r="J1448" i="4"/>
  <c r="I1449" i="4"/>
  <c r="J1449" i="4"/>
  <c r="M1449" i="4" s="1"/>
  <c r="O1449" i="4" s="1"/>
  <c r="I1450" i="4"/>
  <c r="J1450" i="4"/>
  <c r="I1451" i="4"/>
  <c r="J1451" i="4"/>
  <c r="M1451" i="4" s="1"/>
  <c r="O1451" i="4" s="1"/>
  <c r="P1451" i="4" s="1"/>
  <c r="I1452" i="4"/>
  <c r="J1452" i="4"/>
  <c r="M1452" i="4" s="1"/>
  <c r="O1452" i="4" s="1"/>
  <c r="I1453" i="4"/>
  <c r="J1453" i="4"/>
  <c r="I1454" i="4"/>
  <c r="J1454" i="4"/>
  <c r="I1455" i="4"/>
  <c r="J1455" i="4"/>
  <c r="M1455" i="4" s="1"/>
  <c r="I1456" i="4"/>
  <c r="J1456" i="4"/>
  <c r="I1457" i="4"/>
  <c r="J1457" i="4"/>
  <c r="M1457" i="4" s="1"/>
  <c r="O1457" i="4" s="1"/>
  <c r="P1457" i="4" s="1"/>
  <c r="I1458" i="4"/>
  <c r="J1458" i="4"/>
  <c r="M1458" i="4" s="1"/>
  <c r="I1459" i="4"/>
  <c r="J1459" i="4"/>
  <c r="I1460" i="4"/>
  <c r="J1460" i="4"/>
  <c r="M1460" i="4" s="1"/>
  <c r="O1460" i="4" s="1"/>
  <c r="I1461" i="4"/>
  <c r="J1461" i="4"/>
  <c r="M1461" i="4" s="1"/>
  <c r="I1462" i="4"/>
  <c r="J1462" i="4"/>
  <c r="I1463" i="4"/>
  <c r="J1463" i="4"/>
  <c r="I1464" i="4"/>
  <c r="J1464" i="4"/>
  <c r="I1465" i="4"/>
  <c r="J1465" i="4"/>
  <c r="I1466" i="4"/>
  <c r="J1466" i="4"/>
  <c r="M1466" i="4" s="1"/>
  <c r="O1466" i="4" s="1"/>
  <c r="I1467" i="4"/>
  <c r="J1467" i="4"/>
  <c r="M1467" i="4" s="1"/>
  <c r="I1468" i="4"/>
  <c r="J1468" i="4"/>
  <c r="I1469" i="4"/>
  <c r="J1469" i="4"/>
  <c r="I1470" i="4"/>
  <c r="J1470" i="4"/>
  <c r="M1470" i="4" s="1"/>
  <c r="I1471" i="4"/>
  <c r="J1471" i="4"/>
  <c r="I1472" i="4"/>
  <c r="J1472" i="4"/>
  <c r="M1472" i="4" s="1"/>
  <c r="O1472" i="4" s="1"/>
  <c r="I1473" i="4"/>
  <c r="J1473" i="4"/>
  <c r="M1473" i="4" s="1"/>
  <c r="I1474" i="4"/>
  <c r="J1474" i="4"/>
  <c r="I1475" i="4"/>
  <c r="J1475" i="4"/>
  <c r="M1475" i="4" s="1"/>
  <c r="O1475" i="4" s="1"/>
  <c r="I1476" i="4"/>
  <c r="J1476" i="4"/>
  <c r="M1476" i="4" s="1"/>
  <c r="I1477" i="4"/>
  <c r="J1477" i="4"/>
  <c r="I1478" i="4"/>
  <c r="J1478" i="4"/>
  <c r="I1479" i="4"/>
  <c r="J1479" i="4"/>
  <c r="M1479" i="4" s="1"/>
  <c r="O1479" i="4" s="1"/>
  <c r="I1480" i="4"/>
  <c r="J1480" i="4"/>
  <c r="I1481" i="4"/>
  <c r="J1481" i="4"/>
  <c r="M1481" i="4" s="1"/>
  <c r="I1482" i="4"/>
  <c r="J1482" i="4"/>
  <c r="M1482" i="4" s="1"/>
  <c r="O1482" i="4" s="1"/>
  <c r="I1483" i="4"/>
  <c r="J1483" i="4"/>
  <c r="I1484" i="4"/>
  <c r="J1484" i="4"/>
  <c r="M1484" i="4" s="1"/>
  <c r="I1485" i="4"/>
  <c r="J1485" i="4"/>
  <c r="M1485" i="4" s="1"/>
  <c r="O1485" i="4" s="1"/>
  <c r="I1486" i="4"/>
  <c r="J1486" i="4"/>
  <c r="I1487" i="4"/>
  <c r="J1487" i="4"/>
  <c r="M1487" i="4" s="1"/>
  <c r="O1487" i="4" s="1"/>
  <c r="I1488" i="4"/>
  <c r="J1488" i="4"/>
  <c r="M1488" i="4" s="1"/>
  <c r="I1489" i="4"/>
  <c r="J1489" i="4"/>
  <c r="I1490" i="4"/>
  <c r="J1490" i="4"/>
  <c r="I1491" i="4"/>
  <c r="J1491" i="4"/>
  <c r="M1491" i="4" s="1"/>
  <c r="I1492" i="4"/>
  <c r="J1492" i="4"/>
  <c r="I1493" i="4"/>
  <c r="J1493" i="4"/>
  <c r="M1493" i="4" s="1"/>
  <c r="O1493" i="4" s="1"/>
  <c r="I1494" i="4"/>
  <c r="J1494" i="4"/>
  <c r="M1494" i="4" s="1"/>
  <c r="I1495" i="4"/>
  <c r="J1495" i="4"/>
  <c r="I1496" i="4"/>
  <c r="J1496" i="4"/>
  <c r="I1497" i="4"/>
  <c r="J1497" i="4"/>
  <c r="M1497" i="4" s="1"/>
  <c r="I1498" i="4"/>
  <c r="J1498" i="4"/>
  <c r="I1499" i="4"/>
  <c r="J1499" i="4"/>
  <c r="I1500" i="4"/>
  <c r="J1500" i="4"/>
  <c r="I1501" i="4"/>
  <c r="J1501" i="4"/>
  <c r="M1501" i="4" s="1"/>
  <c r="I1502" i="4"/>
  <c r="J1502" i="4"/>
  <c r="I1503" i="4"/>
  <c r="J1503" i="4"/>
  <c r="M1503" i="4" s="1"/>
  <c r="I1504" i="4"/>
  <c r="J1504" i="4"/>
  <c r="I1505" i="4"/>
  <c r="J1505" i="4"/>
  <c r="I1506" i="4"/>
  <c r="J1506" i="4"/>
  <c r="I1507" i="4"/>
  <c r="J1507" i="4"/>
  <c r="M1507" i="4" s="1"/>
  <c r="I1508" i="4"/>
  <c r="J1508" i="4"/>
  <c r="I1509" i="4"/>
  <c r="J1509" i="4"/>
  <c r="M1509" i="4" s="1"/>
  <c r="I1510" i="4"/>
  <c r="J1510" i="4"/>
  <c r="I1511" i="4"/>
  <c r="J1511" i="4"/>
  <c r="I1512" i="4"/>
  <c r="J1512" i="4"/>
  <c r="I1513" i="4"/>
  <c r="J1513" i="4"/>
  <c r="M1513" i="4" s="1"/>
  <c r="I1514" i="4"/>
  <c r="J1514" i="4"/>
  <c r="I1515" i="4"/>
  <c r="J1515" i="4"/>
  <c r="M1515" i="4" s="1"/>
  <c r="I1516" i="4"/>
  <c r="J1516" i="4"/>
  <c r="I1517" i="4"/>
  <c r="J1517" i="4"/>
  <c r="I1518" i="4"/>
  <c r="J1518" i="4"/>
  <c r="I1519" i="4"/>
  <c r="J1519" i="4"/>
  <c r="M1519" i="4" s="1"/>
  <c r="I1520" i="4"/>
  <c r="J1520" i="4"/>
  <c r="I1521" i="4"/>
  <c r="J1521" i="4"/>
  <c r="M1521" i="4" s="1"/>
  <c r="I1522" i="4"/>
  <c r="J1522" i="4"/>
  <c r="I1523" i="4"/>
  <c r="J1523" i="4"/>
  <c r="I1524" i="4"/>
  <c r="J1524" i="4"/>
  <c r="I1525" i="4"/>
  <c r="J1525" i="4"/>
  <c r="M1525" i="4" s="1"/>
  <c r="I1526" i="4"/>
  <c r="J1526" i="4"/>
  <c r="I1527" i="4"/>
  <c r="J1527" i="4"/>
  <c r="M1527" i="4" s="1"/>
  <c r="I1528" i="4"/>
  <c r="J1528" i="4"/>
  <c r="I1529" i="4"/>
  <c r="J1529" i="4"/>
  <c r="I1530" i="4"/>
  <c r="J1530" i="4"/>
  <c r="I1531" i="4"/>
  <c r="J1531" i="4"/>
  <c r="M1531" i="4" s="1"/>
  <c r="I1532" i="4"/>
  <c r="J1532" i="4"/>
  <c r="I1533" i="4"/>
  <c r="J1533" i="4"/>
  <c r="M1533" i="4" s="1"/>
  <c r="I1534" i="4"/>
  <c r="J1534" i="4"/>
  <c r="I1535" i="4"/>
  <c r="J1535" i="4"/>
  <c r="I1536" i="4"/>
  <c r="J1536" i="4"/>
  <c r="I1537" i="4"/>
  <c r="J1537" i="4"/>
  <c r="M1537" i="4" s="1"/>
  <c r="I1538" i="4"/>
  <c r="J1538" i="4"/>
  <c r="I1539" i="4"/>
  <c r="J1539" i="4"/>
  <c r="M1539" i="4" s="1"/>
  <c r="I1540" i="4"/>
  <c r="J1540" i="4"/>
  <c r="I1541" i="4"/>
  <c r="J1541" i="4"/>
  <c r="M1541" i="4" s="1"/>
  <c r="I1542" i="4"/>
  <c r="J1542" i="4"/>
  <c r="I1543" i="4"/>
  <c r="J1543" i="4"/>
  <c r="M1543" i="4" s="1"/>
  <c r="I1544" i="4"/>
  <c r="J1544" i="4"/>
  <c r="I1545" i="4"/>
  <c r="J1545" i="4"/>
  <c r="M1545" i="4" s="1"/>
  <c r="I1546" i="4"/>
  <c r="J1546" i="4"/>
  <c r="I1547" i="4"/>
  <c r="J1547" i="4"/>
  <c r="M1547" i="4" s="1"/>
  <c r="I1548" i="4"/>
  <c r="J1548" i="4"/>
  <c r="I1549" i="4"/>
  <c r="J1549" i="4"/>
  <c r="M1549" i="4" s="1"/>
  <c r="I1550" i="4"/>
  <c r="J1550" i="4"/>
  <c r="I1551" i="4"/>
  <c r="J1551" i="4"/>
  <c r="M1551" i="4" s="1"/>
  <c r="I1552" i="4"/>
  <c r="J1552" i="4"/>
  <c r="I1553" i="4"/>
  <c r="J1553" i="4"/>
  <c r="M1553" i="4" s="1"/>
  <c r="I1554" i="4"/>
  <c r="J1554" i="4"/>
  <c r="I1555" i="4"/>
  <c r="J1555" i="4"/>
  <c r="M1555" i="4" s="1"/>
  <c r="I1556" i="4"/>
  <c r="J1556" i="4"/>
  <c r="I1557" i="4"/>
  <c r="J1557" i="4"/>
  <c r="M1557" i="4" s="1"/>
  <c r="I1558" i="4"/>
  <c r="J1558" i="4"/>
  <c r="I1559" i="4"/>
  <c r="J1559" i="4"/>
  <c r="M1559" i="4" s="1"/>
  <c r="I1560" i="4"/>
  <c r="J1560" i="4"/>
  <c r="I1561" i="4"/>
  <c r="J1561" i="4"/>
  <c r="M1561" i="4" s="1"/>
  <c r="I1562" i="4"/>
  <c r="J1562" i="4"/>
  <c r="I1563" i="4"/>
  <c r="J1563" i="4"/>
  <c r="M1563" i="4" s="1"/>
  <c r="I1564" i="4"/>
  <c r="J1564" i="4"/>
  <c r="I1565" i="4"/>
  <c r="J1565" i="4"/>
  <c r="M1565" i="4" s="1"/>
  <c r="I1566" i="4"/>
  <c r="J1566" i="4"/>
  <c r="I1567" i="4"/>
  <c r="J1567" i="4"/>
  <c r="M1567" i="4" s="1"/>
  <c r="I1568" i="4"/>
  <c r="J1568" i="4"/>
  <c r="I1569" i="4"/>
  <c r="J1569" i="4"/>
  <c r="M1569" i="4" s="1"/>
  <c r="I1570" i="4"/>
  <c r="J1570" i="4"/>
  <c r="I1571" i="4"/>
  <c r="J1571" i="4"/>
  <c r="M1571" i="4" s="1"/>
  <c r="I1572" i="4"/>
  <c r="J1572" i="4"/>
  <c r="I1573" i="4"/>
  <c r="J1573" i="4"/>
  <c r="M1573" i="4" s="1"/>
  <c r="I1574" i="4"/>
  <c r="J1574" i="4"/>
  <c r="I1575" i="4"/>
  <c r="J1575" i="4"/>
  <c r="M1575" i="4" s="1"/>
  <c r="I1576" i="4"/>
  <c r="J1576" i="4"/>
  <c r="I1577" i="4"/>
  <c r="J1577" i="4"/>
  <c r="M1577" i="4" s="1"/>
  <c r="I1578" i="4"/>
  <c r="J1578" i="4"/>
  <c r="M1578" i="4" s="1"/>
  <c r="I1579" i="4"/>
  <c r="J1579" i="4"/>
  <c r="M1579" i="4" s="1"/>
  <c r="I1580" i="4"/>
  <c r="J1580" i="4"/>
  <c r="I1581" i="4"/>
  <c r="J1581" i="4"/>
  <c r="M1581" i="4" s="1"/>
  <c r="I1582" i="4"/>
  <c r="J1582" i="4"/>
  <c r="I1583" i="4"/>
  <c r="J1583" i="4"/>
  <c r="M1583" i="4" s="1"/>
  <c r="I1584" i="4"/>
  <c r="J1584" i="4"/>
  <c r="I1585" i="4"/>
  <c r="J1585" i="4"/>
  <c r="M1585" i="4" s="1"/>
  <c r="I1586" i="4"/>
  <c r="J1586" i="4"/>
  <c r="I1587" i="4"/>
  <c r="J1587" i="4"/>
  <c r="M1587" i="4" s="1"/>
  <c r="I1588" i="4"/>
  <c r="J1588" i="4"/>
  <c r="I1589" i="4"/>
  <c r="J1589" i="4"/>
  <c r="M1589" i="4" s="1"/>
  <c r="I1590" i="4"/>
  <c r="J1590" i="4"/>
  <c r="M1590" i="4" s="1"/>
  <c r="I1591" i="4"/>
  <c r="J1591" i="4"/>
  <c r="M1591" i="4" s="1"/>
  <c r="I1592" i="4"/>
  <c r="J1592" i="4"/>
  <c r="I1593" i="4"/>
  <c r="J1593" i="4"/>
  <c r="M1593" i="4" s="1"/>
  <c r="I1594" i="4"/>
  <c r="J1594" i="4"/>
  <c r="I1595" i="4"/>
  <c r="J1595" i="4"/>
  <c r="M1595" i="4" s="1"/>
  <c r="I1596" i="4"/>
  <c r="J1596" i="4"/>
  <c r="I1597" i="4"/>
  <c r="J1597" i="4"/>
  <c r="M1597" i="4" s="1"/>
  <c r="I1598" i="4"/>
  <c r="J1598" i="4"/>
  <c r="I1599" i="4"/>
  <c r="J1599" i="4"/>
  <c r="M1599" i="4" s="1"/>
  <c r="I1600" i="4"/>
  <c r="J1600" i="4"/>
  <c r="I1601" i="4"/>
  <c r="J1601" i="4"/>
  <c r="M1601" i="4" s="1"/>
  <c r="I1602" i="4"/>
  <c r="J1602" i="4"/>
  <c r="M1602" i="4" s="1"/>
  <c r="I1603" i="4"/>
  <c r="J1603" i="4"/>
  <c r="M1603" i="4" s="1"/>
  <c r="I1604" i="4"/>
  <c r="J1604" i="4"/>
  <c r="I1605" i="4"/>
  <c r="J1605" i="4"/>
  <c r="M1605" i="4" s="1"/>
  <c r="I1606" i="4"/>
  <c r="J1606" i="4"/>
  <c r="I1607" i="4"/>
  <c r="J1607" i="4"/>
  <c r="M1607" i="4" s="1"/>
  <c r="I1608" i="4"/>
  <c r="J1608" i="4"/>
  <c r="I1609" i="4"/>
  <c r="J1609" i="4"/>
  <c r="M1609" i="4" s="1"/>
  <c r="I1610" i="4"/>
  <c r="J1610" i="4"/>
  <c r="M1610" i="4" s="1"/>
  <c r="I1611" i="4"/>
  <c r="J1611" i="4"/>
  <c r="M1611" i="4" s="1"/>
  <c r="I1612" i="4"/>
  <c r="J1612" i="4"/>
  <c r="I1613" i="4"/>
  <c r="J1613" i="4"/>
  <c r="M1613" i="4" s="1"/>
  <c r="I1614" i="4"/>
  <c r="J1614" i="4"/>
  <c r="M1614" i="4" s="1"/>
  <c r="I1615" i="4"/>
  <c r="J1615" i="4"/>
  <c r="M1615" i="4" s="1"/>
  <c r="I1616" i="4"/>
  <c r="J1616" i="4"/>
  <c r="I1617" i="4"/>
  <c r="J1617" i="4"/>
  <c r="M1617" i="4" s="1"/>
  <c r="I1618" i="4"/>
  <c r="J1618" i="4"/>
  <c r="M1618" i="4" s="1"/>
  <c r="I1619" i="4"/>
  <c r="J1619" i="4"/>
  <c r="M1619" i="4" s="1"/>
  <c r="I1620" i="4"/>
  <c r="J1620" i="4"/>
  <c r="I1621" i="4"/>
  <c r="J1621" i="4"/>
  <c r="M1621" i="4" s="1"/>
  <c r="I1622" i="4"/>
  <c r="J1622" i="4"/>
  <c r="M1622" i="4" s="1"/>
  <c r="I1623" i="4"/>
  <c r="J1623" i="4"/>
  <c r="M1623" i="4" s="1"/>
  <c r="I1624" i="4"/>
  <c r="J1624" i="4"/>
  <c r="I1625" i="4"/>
  <c r="J1625" i="4"/>
  <c r="M1625" i="4" s="1"/>
  <c r="I1626" i="4"/>
  <c r="J1626" i="4"/>
  <c r="M1626" i="4" s="1"/>
  <c r="I1627" i="4"/>
  <c r="J1627" i="4"/>
  <c r="M1627" i="4" s="1"/>
  <c r="I1628" i="4"/>
  <c r="J1628" i="4"/>
  <c r="M1628" i="4" s="1"/>
  <c r="J1431" i="4"/>
  <c r="I1431" i="4"/>
  <c r="L1629" i="4"/>
  <c r="K1629" i="4"/>
  <c r="M1624" i="4"/>
  <c r="M1620" i="4"/>
  <c r="M1616" i="4"/>
  <c r="M1612" i="4"/>
  <c r="M1608" i="4"/>
  <c r="M1606" i="4"/>
  <c r="M1604" i="4"/>
  <c r="M1600" i="4"/>
  <c r="M1598" i="4"/>
  <c r="M1596" i="4"/>
  <c r="M1594" i="4"/>
  <c r="M1592" i="4"/>
  <c r="M1588" i="4"/>
  <c r="M1586" i="4"/>
  <c r="M1584" i="4"/>
  <c r="M1582" i="4"/>
  <c r="M1580" i="4"/>
  <c r="M1576" i="4"/>
  <c r="M1574" i="4"/>
  <c r="M1572" i="4"/>
  <c r="M1570" i="4"/>
  <c r="M1568" i="4"/>
  <c r="M1566" i="4"/>
  <c r="M1564" i="4"/>
  <c r="M1562" i="4"/>
  <c r="M1560" i="4"/>
  <c r="M1558" i="4"/>
  <c r="M1556" i="4"/>
  <c r="M1554" i="4"/>
  <c r="M1552" i="4"/>
  <c r="M1550" i="4"/>
  <c r="M1548" i="4"/>
  <c r="M1546" i="4"/>
  <c r="M1544" i="4"/>
  <c r="M1542" i="4"/>
  <c r="M1540" i="4"/>
  <c r="M1538" i="4"/>
  <c r="M1536" i="4"/>
  <c r="M1535" i="4"/>
  <c r="M1534" i="4"/>
  <c r="M1532" i="4"/>
  <c r="M1530" i="4"/>
  <c r="M1529" i="4"/>
  <c r="M1528" i="4"/>
  <c r="M1526" i="4"/>
  <c r="M1524" i="4"/>
  <c r="M1523" i="4"/>
  <c r="M1522" i="4"/>
  <c r="M1520" i="4"/>
  <c r="M1518" i="4"/>
  <c r="M1517" i="4"/>
  <c r="M1516" i="4"/>
  <c r="M1514" i="4"/>
  <c r="M1512" i="4"/>
  <c r="M1511" i="4"/>
  <c r="M1510" i="4"/>
  <c r="M1508" i="4"/>
  <c r="M1506" i="4"/>
  <c r="M1505" i="4"/>
  <c r="M1504" i="4"/>
  <c r="M1502" i="4"/>
  <c r="M1500" i="4"/>
  <c r="M1499" i="4"/>
  <c r="M1498" i="4"/>
  <c r="M1495" i="4"/>
  <c r="M1492" i="4"/>
  <c r="O1492" i="4" s="1"/>
  <c r="M1490" i="4"/>
  <c r="O1490" i="4" s="1"/>
  <c r="M1489" i="4"/>
  <c r="O1489" i="4" s="1"/>
  <c r="M1486" i="4"/>
  <c r="O1486" i="4" s="1"/>
  <c r="M1483" i="4"/>
  <c r="M1480" i="4"/>
  <c r="M1478" i="4"/>
  <c r="M1477" i="4"/>
  <c r="M1474" i="4"/>
  <c r="O1474" i="4" s="1"/>
  <c r="M1471" i="4"/>
  <c r="O1471" i="4" s="1"/>
  <c r="M1469" i="4"/>
  <c r="O1469" i="4" s="1"/>
  <c r="M1468" i="4"/>
  <c r="M1465" i="4"/>
  <c r="O1465" i="4" s="1"/>
  <c r="M1464" i="4"/>
  <c r="M1463" i="4"/>
  <c r="O1463" i="4" s="1"/>
  <c r="M1462" i="4"/>
  <c r="O1462" i="4" s="1"/>
  <c r="M1459" i="4"/>
  <c r="O1459" i="4" s="1"/>
  <c r="M1456" i="4"/>
  <c r="O1456" i="4" s="1"/>
  <c r="P1456" i="4" s="1"/>
  <c r="M1454" i="4"/>
  <c r="O1454" i="4" s="1"/>
  <c r="P1454" i="4" s="1"/>
  <c r="M1453" i="4"/>
  <c r="O1453" i="4" s="1"/>
  <c r="P1453" i="4" s="1"/>
  <c r="M1450" i="4"/>
  <c r="M1448" i="4"/>
  <c r="O1448" i="4" s="1"/>
  <c r="P1448" i="4" s="1"/>
  <c r="M1447" i="4"/>
  <c r="O1447" i="4" s="1"/>
  <c r="P1447" i="4" s="1"/>
  <c r="M1444" i="4"/>
  <c r="O1444" i="4" s="1"/>
  <c r="M1441" i="4"/>
  <c r="O1441" i="4" s="1"/>
  <c r="P1441" i="4" s="1"/>
  <c r="M1439" i="4"/>
  <c r="O1439" i="4" s="1"/>
  <c r="P1439" i="4" s="1"/>
  <c r="M1438" i="4"/>
  <c r="M1437" i="4"/>
  <c r="O1437" i="4" s="1"/>
  <c r="M1435" i="4"/>
  <c r="M1433" i="4"/>
  <c r="O1433" i="4" s="1"/>
  <c r="P1433" i="4" s="1"/>
  <c r="M1432" i="4"/>
  <c r="I1229" i="4"/>
  <c r="J1229" i="4"/>
  <c r="I1230" i="4"/>
  <c r="J1230" i="4"/>
  <c r="M1230" i="4" s="1"/>
  <c r="I1231" i="4"/>
  <c r="J1231" i="4"/>
  <c r="M1231" i="4" s="1"/>
  <c r="I1232" i="4"/>
  <c r="J1232" i="4"/>
  <c r="I1233" i="4"/>
  <c r="J1233" i="4"/>
  <c r="I1234" i="4"/>
  <c r="J1234" i="4"/>
  <c r="I1235" i="4"/>
  <c r="J1235" i="4"/>
  <c r="I1236" i="4"/>
  <c r="J1236" i="4"/>
  <c r="M1236" i="4" s="1"/>
  <c r="I1237" i="4"/>
  <c r="J1237" i="4"/>
  <c r="M1237" i="4" s="1"/>
  <c r="I1238" i="4"/>
  <c r="J1238" i="4"/>
  <c r="I1239" i="4"/>
  <c r="J1239" i="4"/>
  <c r="M1239" i="4" s="1"/>
  <c r="O1239" i="4" s="1"/>
  <c r="P1239" i="4" s="1"/>
  <c r="I1240" i="4"/>
  <c r="J1240" i="4"/>
  <c r="M1240" i="4" s="1"/>
  <c r="I1241" i="4"/>
  <c r="J1241" i="4"/>
  <c r="I1242" i="4"/>
  <c r="J1242" i="4"/>
  <c r="M1242" i="4" s="1"/>
  <c r="O1242" i="4" s="1"/>
  <c r="P1242" i="4" s="1"/>
  <c r="I1243" i="4"/>
  <c r="J1243" i="4"/>
  <c r="M1243" i="4" s="1"/>
  <c r="I1244" i="4"/>
  <c r="J1244" i="4"/>
  <c r="I1245" i="4"/>
  <c r="J1245" i="4"/>
  <c r="M1245" i="4" s="1"/>
  <c r="O1245" i="4" s="1"/>
  <c r="P1245" i="4" s="1"/>
  <c r="I1246" i="4"/>
  <c r="J1246" i="4"/>
  <c r="I1247" i="4"/>
  <c r="J1247" i="4"/>
  <c r="I1248" i="4"/>
  <c r="J1248" i="4"/>
  <c r="M1248" i="4" s="1"/>
  <c r="I1249" i="4"/>
  <c r="J1249" i="4"/>
  <c r="M1249" i="4" s="1"/>
  <c r="I1250" i="4"/>
  <c r="J1250" i="4"/>
  <c r="I1251" i="4"/>
  <c r="J1251" i="4"/>
  <c r="M1251" i="4" s="1"/>
  <c r="O1251" i="4" s="1"/>
  <c r="P1251" i="4" s="1"/>
  <c r="I1252" i="4"/>
  <c r="J1252" i="4"/>
  <c r="M1252" i="4" s="1"/>
  <c r="I1253" i="4"/>
  <c r="J1253" i="4"/>
  <c r="I1254" i="4"/>
  <c r="J1254" i="4"/>
  <c r="M1254" i="4" s="1"/>
  <c r="O1254" i="4" s="1"/>
  <c r="P1254" i="4" s="1"/>
  <c r="I1255" i="4"/>
  <c r="J1255" i="4"/>
  <c r="M1255" i="4" s="1"/>
  <c r="I1256" i="4"/>
  <c r="J1256" i="4"/>
  <c r="I1257" i="4"/>
  <c r="J1257" i="4"/>
  <c r="M1257" i="4" s="1"/>
  <c r="I1258" i="4"/>
  <c r="J1258" i="4"/>
  <c r="I1259" i="4"/>
  <c r="J1259" i="4"/>
  <c r="I1260" i="4"/>
  <c r="J1260" i="4"/>
  <c r="M1260" i="4" s="1"/>
  <c r="O1260" i="4" s="1"/>
  <c r="P1260" i="4" s="1"/>
  <c r="I1261" i="4"/>
  <c r="J1261" i="4"/>
  <c r="M1261" i="4" s="1"/>
  <c r="I1262" i="4"/>
  <c r="J1262" i="4"/>
  <c r="I1263" i="4"/>
  <c r="J1263" i="4"/>
  <c r="M1263" i="4" s="1"/>
  <c r="O1263" i="4" s="1"/>
  <c r="P1263" i="4" s="1"/>
  <c r="I1264" i="4"/>
  <c r="J1264" i="4"/>
  <c r="M1264" i="4" s="1"/>
  <c r="I1265" i="4"/>
  <c r="J1265" i="4"/>
  <c r="I1266" i="4"/>
  <c r="J1266" i="4"/>
  <c r="M1266" i="4" s="1"/>
  <c r="O1266" i="4" s="1"/>
  <c r="P1266" i="4" s="1"/>
  <c r="I1267" i="4"/>
  <c r="J1267" i="4"/>
  <c r="M1267" i="4" s="1"/>
  <c r="I1268" i="4"/>
  <c r="J1268" i="4"/>
  <c r="I1269" i="4"/>
  <c r="J1269" i="4"/>
  <c r="M1269" i="4" s="1"/>
  <c r="O1269" i="4" s="1"/>
  <c r="I1270" i="4"/>
  <c r="J1270" i="4"/>
  <c r="M1270" i="4" s="1"/>
  <c r="I1271" i="4"/>
  <c r="J1271" i="4"/>
  <c r="I1272" i="4"/>
  <c r="J1272" i="4"/>
  <c r="M1272" i="4" s="1"/>
  <c r="I1273" i="4"/>
  <c r="J1273" i="4"/>
  <c r="M1273" i="4" s="1"/>
  <c r="I1274" i="4"/>
  <c r="J1274" i="4"/>
  <c r="I1275" i="4"/>
  <c r="J1275" i="4"/>
  <c r="M1275" i="4" s="1"/>
  <c r="I1276" i="4"/>
  <c r="J1276" i="4"/>
  <c r="M1276" i="4" s="1"/>
  <c r="I1277" i="4"/>
  <c r="J1277" i="4"/>
  <c r="I1278" i="4"/>
  <c r="J1278" i="4"/>
  <c r="M1278" i="4" s="1"/>
  <c r="I1279" i="4"/>
  <c r="J1279" i="4"/>
  <c r="M1279" i="4" s="1"/>
  <c r="I1280" i="4"/>
  <c r="J1280" i="4"/>
  <c r="I1281" i="4"/>
  <c r="J1281" i="4"/>
  <c r="M1281" i="4" s="1"/>
  <c r="I1282" i="4"/>
  <c r="J1282" i="4"/>
  <c r="M1282" i="4" s="1"/>
  <c r="I1283" i="4"/>
  <c r="J1283" i="4"/>
  <c r="I1284" i="4"/>
  <c r="J1284" i="4"/>
  <c r="M1284" i="4" s="1"/>
  <c r="I1285" i="4"/>
  <c r="J1285" i="4"/>
  <c r="M1285" i="4" s="1"/>
  <c r="I1286" i="4"/>
  <c r="J1286" i="4"/>
  <c r="I1287" i="4"/>
  <c r="J1287" i="4"/>
  <c r="M1287" i="4" s="1"/>
  <c r="I1288" i="4"/>
  <c r="J1288" i="4"/>
  <c r="M1288" i="4" s="1"/>
  <c r="I1289" i="4"/>
  <c r="J1289" i="4"/>
  <c r="I1290" i="4"/>
  <c r="J1290" i="4"/>
  <c r="M1290" i="4" s="1"/>
  <c r="O1290" i="4" s="1"/>
  <c r="I1291" i="4"/>
  <c r="J1291" i="4"/>
  <c r="M1291" i="4" s="1"/>
  <c r="I1292" i="4"/>
  <c r="J1292" i="4"/>
  <c r="I1293" i="4"/>
  <c r="J1293" i="4"/>
  <c r="I1294" i="4"/>
  <c r="J1294" i="4"/>
  <c r="M1294" i="4" s="1"/>
  <c r="I1295" i="4"/>
  <c r="J1295" i="4"/>
  <c r="I1296" i="4"/>
  <c r="J1296" i="4"/>
  <c r="M1296" i="4" s="1"/>
  <c r="I1297" i="4"/>
  <c r="J1297" i="4"/>
  <c r="I1298" i="4"/>
  <c r="J1298" i="4"/>
  <c r="I1299" i="4"/>
  <c r="J1299" i="4"/>
  <c r="M1299" i="4" s="1"/>
  <c r="I1300" i="4"/>
  <c r="J1300" i="4"/>
  <c r="M1300" i="4" s="1"/>
  <c r="I1301" i="4"/>
  <c r="J1301" i="4"/>
  <c r="I1302" i="4"/>
  <c r="J1302" i="4"/>
  <c r="M1302" i="4" s="1"/>
  <c r="I1303" i="4"/>
  <c r="J1303" i="4"/>
  <c r="M1303" i="4" s="1"/>
  <c r="I1304" i="4"/>
  <c r="J1304" i="4"/>
  <c r="M1304" i="4" s="1"/>
  <c r="I1305" i="4"/>
  <c r="J1305" i="4"/>
  <c r="M1305" i="4" s="1"/>
  <c r="I1306" i="4"/>
  <c r="J1306" i="4"/>
  <c r="M1306" i="4" s="1"/>
  <c r="I1307" i="4"/>
  <c r="J1307" i="4"/>
  <c r="I1308" i="4"/>
  <c r="J1308" i="4"/>
  <c r="I1309" i="4"/>
  <c r="J1309" i="4"/>
  <c r="I1310" i="4"/>
  <c r="J1310" i="4"/>
  <c r="I1311" i="4"/>
  <c r="J1311" i="4"/>
  <c r="M1311" i="4" s="1"/>
  <c r="I1312" i="4"/>
  <c r="J1312" i="4"/>
  <c r="M1312" i="4" s="1"/>
  <c r="I1313" i="4"/>
  <c r="J1313" i="4"/>
  <c r="I1314" i="4"/>
  <c r="J1314" i="4"/>
  <c r="M1314" i="4" s="1"/>
  <c r="I1315" i="4"/>
  <c r="J1315" i="4"/>
  <c r="I1316" i="4"/>
  <c r="J1316" i="4"/>
  <c r="I1317" i="4"/>
  <c r="J1317" i="4"/>
  <c r="M1317" i="4" s="1"/>
  <c r="I1318" i="4"/>
  <c r="J1318" i="4"/>
  <c r="M1318" i="4" s="1"/>
  <c r="I1319" i="4"/>
  <c r="J1319" i="4"/>
  <c r="M1319" i="4" s="1"/>
  <c r="I1320" i="4"/>
  <c r="J1320" i="4"/>
  <c r="M1320" i="4" s="1"/>
  <c r="I1321" i="4"/>
  <c r="J1321" i="4"/>
  <c r="M1321" i="4" s="1"/>
  <c r="I1322" i="4"/>
  <c r="J1322" i="4"/>
  <c r="I1323" i="4"/>
  <c r="J1323" i="4"/>
  <c r="M1323" i="4" s="1"/>
  <c r="I1324" i="4"/>
  <c r="J1324" i="4"/>
  <c r="M1324" i="4" s="1"/>
  <c r="I1325" i="4"/>
  <c r="J1325" i="4"/>
  <c r="I1326" i="4"/>
  <c r="J1326" i="4"/>
  <c r="M1326" i="4" s="1"/>
  <c r="I1327" i="4"/>
  <c r="J1327" i="4"/>
  <c r="M1327" i="4" s="1"/>
  <c r="I1328" i="4"/>
  <c r="J1328" i="4"/>
  <c r="I1329" i="4"/>
  <c r="J1329" i="4"/>
  <c r="M1329" i="4" s="1"/>
  <c r="I1330" i="4"/>
  <c r="J1330" i="4"/>
  <c r="M1330" i="4" s="1"/>
  <c r="I1331" i="4"/>
  <c r="J1331" i="4"/>
  <c r="I1332" i="4"/>
  <c r="J1332" i="4"/>
  <c r="M1332" i="4" s="1"/>
  <c r="I1333" i="4"/>
  <c r="J1333" i="4"/>
  <c r="I1334" i="4"/>
  <c r="J1334" i="4"/>
  <c r="I1335" i="4"/>
  <c r="J1335" i="4"/>
  <c r="M1335" i="4" s="1"/>
  <c r="I1336" i="4"/>
  <c r="J1336" i="4"/>
  <c r="M1336" i="4" s="1"/>
  <c r="I1337" i="4"/>
  <c r="J1337" i="4"/>
  <c r="I1338" i="4"/>
  <c r="J1338" i="4"/>
  <c r="M1338" i="4" s="1"/>
  <c r="I1339" i="4"/>
  <c r="J1339" i="4"/>
  <c r="M1339" i="4" s="1"/>
  <c r="I1340" i="4"/>
  <c r="J1340" i="4"/>
  <c r="I1341" i="4"/>
  <c r="J1341" i="4"/>
  <c r="M1341" i="4" s="1"/>
  <c r="I1342" i="4"/>
  <c r="J1342" i="4"/>
  <c r="M1342" i="4" s="1"/>
  <c r="I1343" i="4"/>
  <c r="J1343" i="4"/>
  <c r="I1344" i="4"/>
  <c r="J1344" i="4"/>
  <c r="M1344" i="4" s="1"/>
  <c r="I1345" i="4"/>
  <c r="J1345" i="4"/>
  <c r="M1345" i="4" s="1"/>
  <c r="I1346" i="4"/>
  <c r="J1346" i="4"/>
  <c r="I1347" i="4"/>
  <c r="J1347" i="4"/>
  <c r="M1347" i="4" s="1"/>
  <c r="I1348" i="4"/>
  <c r="J1348" i="4"/>
  <c r="M1348" i="4" s="1"/>
  <c r="I1349" i="4"/>
  <c r="J1349" i="4"/>
  <c r="I1350" i="4"/>
  <c r="J1350" i="4"/>
  <c r="M1350" i="4" s="1"/>
  <c r="I1351" i="4"/>
  <c r="J1351" i="4"/>
  <c r="M1351" i="4" s="1"/>
  <c r="I1352" i="4"/>
  <c r="J1352" i="4"/>
  <c r="I1353" i="4"/>
  <c r="J1353" i="4"/>
  <c r="M1353" i="4" s="1"/>
  <c r="I1354" i="4"/>
  <c r="J1354" i="4"/>
  <c r="M1354" i="4" s="1"/>
  <c r="I1355" i="4"/>
  <c r="J1355" i="4"/>
  <c r="I1356" i="4"/>
  <c r="J1356" i="4"/>
  <c r="M1356" i="4" s="1"/>
  <c r="I1357" i="4"/>
  <c r="J1357" i="4"/>
  <c r="M1357" i="4" s="1"/>
  <c r="I1358" i="4"/>
  <c r="J1358" i="4"/>
  <c r="I1359" i="4"/>
  <c r="J1359" i="4"/>
  <c r="M1359" i="4" s="1"/>
  <c r="I1360" i="4"/>
  <c r="J1360" i="4"/>
  <c r="M1360" i="4" s="1"/>
  <c r="I1361" i="4"/>
  <c r="J1361" i="4"/>
  <c r="I1362" i="4"/>
  <c r="J1362" i="4"/>
  <c r="M1362" i="4" s="1"/>
  <c r="I1363" i="4"/>
  <c r="J1363" i="4"/>
  <c r="M1363" i="4" s="1"/>
  <c r="I1364" i="4"/>
  <c r="J1364" i="4"/>
  <c r="I1365" i="4"/>
  <c r="J1365" i="4"/>
  <c r="M1365" i="4" s="1"/>
  <c r="I1366" i="4"/>
  <c r="J1366" i="4"/>
  <c r="M1366" i="4" s="1"/>
  <c r="I1367" i="4"/>
  <c r="J1367" i="4"/>
  <c r="I1368" i="4"/>
  <c r="J1368" i="4"/>
  <c r="M1368" i="4" s="1"/>
  <c r="I1369" i="4"/>
  <c r="J1369" i="4"/>
  <c r="M1369" i="4" s="1"/>
  <c r="I1370" i="4"/>
  <c r="J1370" i="4"/>
  <c r="I1371" i="4"/>
  <c r="J1371" i="4"/>
  <c r="M1371" i="4" s="1"/>
  <c r="I1372" i="4"/>
  <c r="J1372" i="4"/>
  <c r="M1372" i="4" s="1"/>
  <c r="I1373" i="4"/>
  <c r="J1373" i="4"/>
  <c r="I1374" i="4"/>
  <c r="J1374" i="4"/>
  <c r="M1374" i="4" s="1"/>
  <c r="I1375" i="4"/>
  <c r="J1375" i="4"/>
  <c r="M1375" i="4" s="1"/>
  <c r="I1376" i="4"/>
  <c r="J1376" i="4"/>
  <c r="I1377" i="4"/>
  <c r="J1377" i="4"/>
  <c r="M1377" i="4" s="1"/>
  <c r="I1378" i="4"/>
  <c r="J1378" i="4"/>
  <c r="M1378" i="4" s="1"/>
  <c r="I1379" i="4"/>
  <c r="J1379" i="4"/>
  <c r="I1380" i="4"/>
  <c r="J1380" i="4"/>
  <c r="M1380" i="4" s="1"/>
  <c r="I1381" i="4"/>
  <c r="J1381" i="4"/>
  <c r="M1381" i="4" s="1"/>
  <c r="I1382" i="4"/>
  <c r="J1382" i="4"/>
  <c r="I1383" i="4"/>
  <c r="J1383" i="4"/>
  <c r="M1383" i="4" s="1"/>
  <c r="I1384" i="4"/>
  <c r="J1384" i="4"/>
  <c r="M1384" i="4" s="1"/>
  <c r="I1385" i="4"/>
  <c r="J1385" i="4"/>
  <c r="I1386" i="4"/>
  <c r="J1386" i="4"/>
  <c r="M1386" i="4" s="1"/>
  <c r="I1387" i="4"/>
  <c r="J1387" i="4"/>
  <c r="M1387" i="4" s="1"/>
  <c r="I1388" i="4"/>
  <c r="J1388" i="4"/>
  <c r="I1389" i="4"/>
  <c r="J1389" i="4"/>
  <c r="M1389" i="4" s="1"/>
  <c r="I1390" i="4"/>
  <c r="J1390" i="4"/>
  <c r="M1390" i="4" s="1"/>
  <c r="I1391" i="4"/>
  <c r="J1391" i="4"/>
  <c r="I1392" i="4"/>
  <c r="J1392" i="4"/>
  <c r="M1392" i="4" s="1"/>
  <c r="I1393" i="4"/>
  <c r="J1393" i="4"/>
  <c r="M1393" i="4" s="1"/>
  <c r="I1394" i="4"/>
  <c r="J1394" i="4"/>
  <c r="I1395" i="4"/>
  <c r="J1395" i="4"/>
  <c r="M1395" i="4" s="1"/>
  <c r="I1396" i="4"/>
  <c r="J1396" i="4"/>
  <c r="M1396" i="4" s="1"/>
  <c r="I1397" i="4"/>
  <c r="J1397" i="4"/>
  <c r="I1398" i="4"/>
  <c r="J1398" i="4"/>
  <c r="M1398" i="4" s="1"/>
  <c r="I1399" i="4"/>
  <c r="J1399" i="4"/>
  <c r="M1399" i="4" s="1"/>
  <c r="I1400" i="4"/>
  <c r="J1400" i="4"/>
  <c r="I1401" i="4"/>
  <c r="J1401" i="4"/>
  <c r="M1401" i="4" s="1"/>
  <c r="I1402" i="4"/>
  <c r="J1402" i="4"/>
  <c r="M1402" i="4" s="1"/>
  <c r="I1403" i="4"/>
  <c r="J1403" i="4"/>
  <c r="I1404" i="4"/>
  <c r="J1404" i="4"/>
  <c r="M1404" i="4" s="1"/>
  <c r="I1405" i="4"/>
  <c r="J1405" i="4"/>
  <c r="M1405" i="4" s="1"/>
  <c r="I1406" i="4"/>
  <c r="J1406" i="4"/>
  <c r="I1407" i="4"/>
  <c r="J1407" i="4"/>
  <c r="M1407" i="4" s="1"/>
  <c r="I1408" i="4"/>
  <c r="J1408" i="4"/>
  <c r="M1408" i="4" s="1"/>
  <c r="I1409" i="4"/>
  <c r="J1409" i="4"/>
  <c r="I1410" i="4"/>
  <c r="J1410" i="4"/>
  <c r="M1410" i="4" s="1"/>
  <c r="I1411" i="4"/>
  <c r="J1411" i="4"/>
  <c r="M1411" i="4" s="1"/>
  <c r="I1412" i="4"/>
  <c r="J1412" i="4"/>
  <c r="I1413" i="4"/>
  <c r="J1413" i="4"/>
  <c r="M1413" i="4" s="1"/>
  <c r="I1414" i="4"/>
  <c r="J1414" i="4"/>
  <c r="M1414" i="4" s="1"/>
  <c r="I1415" i="4"/>
  <c r="J1415" i="4"/>
  <c r="I1416" i="4"/>
  <c r="J1416" i="4"/>
  <c r="M1416" i="4" s="1"/>
  <c r="I1417" i="4"/>
  <c r="J1417" i="4"/>
  <c r="M1417" i="4" s="1"/>
  <c r="I1418" i="4"/>
  <c r="J1418" i="4"/>
  <c r="I1419" i="4"/>
  <c r="J1419" i="4"/>
  <c r="M1419" i="4" s="1"/>
  <c r="I1420" i="4"/>
  <c r="J1420" i="4"/>
  <c r="M1420" i="4" s="1"/>
  <c r="I1421" i="4"/>
  <c r="J1421" i="4"/>
  <c r="I1422" i="4"/>
  <c r="J1422" i="4"/>
  <c r="M1422" i="4" s="1"/>
  <c r="I1423" i="4"/>
  <c r="J1423" i="4"/>
  <c r="M1423" i="4" s="1"/>
  <c r="I1424" i="4"/>
  <c r="J1424" i="4"/>
  <c r="M1424" i="4" s="1"/>
  <c r="I1425" i="4"/>
  <c r="J1425" i="4"/>
  <c r="M1425" i="4" s="1"/>
  <c r="J1228" i="4"/>
  <c r="I1228" i="4"/>
  <c r="L1426" i="4"/>
  <c r="K1426" i="4"/>
  <c r="M1421" i="4"/>
  <c r="M1418" i="4"/>
  <c r="M1415" i="4"/>
  <c r="M1412" i="4"/>
  <c r="M1409" i="4"/>
  <c r="M1406" i="4"/>
  <c r="M1403" i="4"/>
  <c r="M1400" i="4"/>
  <c r="M1397" i="4"/>
  <c r="M1394" i="4"/>
  <c r="M1391" i="4"/>
  <c r="M1388" i="4"/>
  <c r="M1385" i="4"/>
  <c r="M1382" i="4"/>
  <c r="M1379" i="4"/>
  <c r="M1376" i="4"/>
  <c r="M1373" i="4"/>
  <c r="M1370" i="4"/>
  <c r="M1367" i="4"/>
  <c r="M1364" i="4"/>
  <c r="M1361" i="4"/>
  <c r="M1358" i="4"/>
  <c r="M1355" i="4"/>
  <c r="M1352" i="4"/>
  <c r="M1349" i="4"/>
  <c r="M1346" i="4"/>
  <c r="M1343" i="4"/>
  <c r="M1340" i="4"/>
  <c r="M1337" i="4"/>
  <c r="M1334" i="4"/>
  <c r="M1333" i="4"/>
  <c r="M1331" i="4"/>
  <c r="M1328" i="4"/>
  <c r="M1325" i="4"/>
  <c r="M1322" i="4"/>
  <c r="M1316" i="4"/>
  <c r="M1315" i="4"/>
  <c r="M1313" i="4"/>
  <c r="M1310" i="4"/>
  <c r="M1309" i="4"/>
  <c r="M1308" i="4"/>
  <c r="M1307" i="4"/>
  <c r="M1301" i="4"/>
  <c r="M1298" i="4"/>
  <c r="M1297" i="4"/>
  <c r="M1295" i="4"/>
  <c r="M1292" i="4"/>
  <c r="M1289" i="4"/>
  <c r="O1289" i="4" s="1"/>
  <c r="P1289" i="4" s="1"/>
  <c r="M1286" i="4"/>
  <c r="O1286" i="4" s="1"/>
  <c r="P1286" i="4" s="1"/>
  <c r="M1283" i="4"/>
  <c r="M1280" i="4"/>
  <c r="O1280" i="4" s="1"/>
  <c r="P1280" i="4" s="1"/>
  <c r="M1277" i="4"/>
  <c r="O1277" i="4" s="1"/>
  <c r="P1277" i="4" s="1"/>
  <c r="M1274" i="4"/>
  <c r="O1274" i="4" s="1"/>
  <c r="P1274" i="4" s="1"/>
  <c r="M1271" i="4"/>
  <c r="M1268" i="4"/>
  <c r="O1268" i="4" s="1"/>
  <c r="M1265" i="4"/>
  <c r="O1265" i="4" s="1"/>
  <c r="M1262" i="4"/>
  <c r="O1262" i="4" s="1"/>
  <c r="M1259" i="4"/>
  <c r="O1259" i="4" s="1"/>
  <c r="M1258" i="4"/>
  <c r="M1256" i="4"/>
  <c r="O1256" i="4" s="1"/>
  <c r="M1253" i="4"/>
  <c r="O1253" i="4" s="1"/>
  <c r="M1250" i="4"/>
  <c r="O1250" i="4" s="1"/>
  <c r="M1247" i="4"/>
  <c r="O1247" i="4" s="1"/>
  <c r="M1246" i="4"/>
  <c r="M1244" i="4"/>
  <c r="O1244" i="4" s="1"/>
  <c r="M1241" i="4"/>
  <c r="O1241" i="4" s="1"/>
  <c r="M1238" i="4"/>
  <c r="O1238" i="4" s="1"/>
  <c r="M1235" i="4"/>
  <c r="O1235" i="4" s="1"/>
  <c r="M1234" i="4"/>
  <c r="M1233" i="4"/>
  <c r="M1232" i="4"/>
  <c r="O1232" i="4" s="1"/>
  <c r="M1229" i="4"/>
  <c r="O1229" i="4" s="1"/>
  <c r="H272" i="8" l="1"/>
  <c r="N272" i="8" s="1"/>
  <c r="F311" i="8"/>
  <c r="H311" i="8" s="1"/>
  <c r="N311" i="8" s="1"/>
  <c r="H271" i="8"/>
  <c r="N271" i="8" s="1"/>
  <c r="F310" i="8"/>
  <c r="H310" i="8" s="1"/>
  <c r="N310" i="8" s="1"/>
  <c r="P1250" i="4"/>
  <c r="P1444" i="4"/>
  <c r="O1491" i="4"/>
  <c r="P1491" i="4" s="1"/>
  <c r="O1488" i="4"/>
  <c r="P1488" i="4" s="1"/>
  <c r="O1464" i="4"/>
  <c r="P1464" i="4" s="1"/>
  <c r="O1476" i="4"/>
  <c r="P1476" i="4" s="1"/>
  <c r="O1432" i="4"/>
  <c r="P1432" i="4" s="1"/>
  <c r="O1450" i="4"/>
  <c r="P1450" i="4" s="1"/>
  <c r="O1481" i="4"/>
  <c r="P1481" i="4" s="1"/>
  <c r="O1435" i="4"/>
  <c r="P1435" i="4" s="1"/>
  <c r="O1468" i="4"/>
  <c r="P1468" i="4" s="1"/>
  <c r="O1458" i="4"/>
  <c r="P1458" i="4" s="1"/>
  <c r="O1470" i="4"/>
  <c r="P1470" i="4" s="1"/>
  <c r="P1462" i="4"/>
  <c r="P1474" i="4"/>
  <c r="P1244" i="4"/>
  <c r="I1629" i="4"/>
  <c r="O1438" i="4"/>
  <c r="P1438" i="4" s="1"/>
  <c r="O1440" i="4"/>
  <c r="P1440" i="4" s="1"/>
  <c r="P1446" i="4"/>
  <c r="O1461" i="4"/>
  <c r="P1461" i="4" s="1"/>
  <c r="O1467" i="4"/>
  <c r="P1467" i="4" s="1"/>
  <c r="O1473" i="4"/>
  <c r="P1473" i="4" s="1"/>
  <c r="J1629" i="4"/>
  <c r="M1431" i="4"/>
  <c r="O1443" i="4"/>
  <c r="P1443" i="4" s="1"/>
  <c r="P1449" i="4"/>
  <c r="P1452" i="4"/>
  <c r="O1455" i="4"/>
  <c r="P1455" i="4" s="1"/>
  <c r="P1459" i="4"/>
  <c r="P1465" i="4"/>
  <c r="P1471" i="4"/>
  <c r="P1479" i="4"/>
  <c r="P1485" i="4"/>
  <c r="P1437" i="4"/>
  <c r="P1434" i="4"/>
  <c r="O1477" i="4"/>
  <c r="P1477" i="4" s="1"/>
  <c r="O1483" i="4"/>
  <c r="P1483" i="4" s="1"/>
  <c r="O1480" i="4"/>
  <c r="P1480" i="4" s="1"/>
  <c r="O1478" i="4"/>
  <c r="P1478" i="4" s="1"/>
  <c r="O1484" i="4"/>
  <c r="P1484" i="4" s="1"/>
  <c r="P1487" i="4"/>
  <c r="P1490" i="4"/>
  <c r="P1493" i="4"/>
  <c r="P1482" i="4"/>
  <c r="P1486" i="4"/>
  <c r="P1489" i="4"/>
  <c r="P1492" i="4"/>
  <c r="P1460" i="4"/>
  <c r="P1463" i="4"/>
  <c r="P1466" i="4"/>
  <c r="P1469" i="4"/>
  <c r="P1472" i="4"/>
  <c r="P1475" i="4"/>
  <c r="O1257" i="4"/>
  <c r="P1257" i="4" s="1"/>
  <c r="O1248" i="4"/>
  <c r="P1248" i="4" s="1"/>
  <c r="O1236" i="4"/>
  <c r="P1236" i="4" s="1"/>
  <c r="O1230" i="4"/>
  <c r="P1230" i="4" s="1"/>
  <c r="O1271" i="4"/>
  <c r="P1271" i="4" s="1"/>
  <c r="O1283" i="4"/>
  <c r="P1283" i="4" s="1"/>
  <c r="O1233" i="4"/>
  <c r="P1233" i="4" s="1"/>
  <c r="P1253" i="4"/>
  <c r="P1265" i="4"/>
  <c r="O1243" i="4"/>
  <c r="P1243" i="4" s="1"/>
  <c r="O1255" i="4"/>
  <c r="P1255" i="4" s="1"/>
  <c r="O1270" i="4"/>
  <c r="P1270" i="4" s="1"/>
  <c r="O1264" i="4"/>
  <c r="P1264" i="4" s="1"/>
  <c r="O1267" i="4"/>
  <c r="P1267" i="4" s="1"/>
  <c r="O1261" i="4"/>
  <c r="P1261" i="4" s="1"/>
  <c r="O1231" i="4"/>
  <c r="P1231" i="4" s="1"/>
  <c r="O1246" i="4"/>
  <c r="P1246" i="4" s="1"/>
  <c r="O1234" i="4"/>
  <c r="P1234" i="4" s="1"/>
  <c r="O1240" i="4"/>
  <c r="P1240" i="4" s="1"/>
  <c r="O1249" i="4"/>
  <c r="P1249" i="4" s="1"/>
  <c r="J1426" i="4"/>
  <c r="P1229" i="4"/>
  <c r="P1235" i="4"/>
  <c r="O1237" i="4"/>
  <c r="P1237" i="4" s="1"/>
  <c r="O1279" i="4"/>
  <c r="P1279" i="4" s="1"/>
  <c r="M1228" i="4"/>
  <c r="P1238" i="4"/>
  <c r="P1259" i="4"/>
  <c r="O1278" i="4"/>
  <c r="P1278" i="4" s="1"/>
  <c r="O1284" i="4"/>
  <c r="P1284" i="4" s="1"/>
  <c r="O1252" i="4"/>
  <c r="P1252" i="4" s="1"/>
  <c r="P1232" i="4"/>
  <c r="O1258" i="4"/>
  <c r="P1258" i="4" s="1"/>
  <c r="O1285" i="4"/>
  <c r="P1285" i="4" s="1"/>
  <c r="P1256" i="4"/>
  <c r="O1272" i="4"/>
  <c r="P1272" i="4" s="1"/>
  <c r="P1241" i="4"/>
  <c r="P1262" i="4"/>
  <c r="O1276" i="4"/>
  <c r="P1276" i="4" s="1"/>
  <c r="O1282" i="4"/>
  <c r="P1282" i="4" s="1"/>
  <c r="I1426" i="4"/>
  <c r="P1247" i="4"/>
  <c r="P1268" i="4"/>
  <c r="O1273" i="4"/>
  <c r="P1273" i="4" s="1"/>
  <c r="O1275" i="4"/>
  <c r="P1275" i="4" s="1"/>
  <c r="O1281" i="4"/>
  <c r="P1281" i="4" s="1"/>
  <c r="O1288" i="4"/>
  <c r="P1288" i="4" s="1"/>
  <c r="P1290" i="4"/>
  <c r="P1269" i="4"/>
  <c r="O1287" i="4"/>
  <c r="P1287" i="4" s="1"/>
  <c r="I1026" i="4"/>
  <c r="J1026" i="4"/>
  <c r="M1026" i="4" s="1"/>
  <c r="I1027" i="4"/>
  <c r="J1027" i="4"/>
  <c r="M1027" i="4" s="1"/>
  <c r="O1027" i="4" s="1"/>
  <c r="I1028" i="4"/>
  <c r="J1028" i="4"/>
  <c r="M1028" i="4" s="1"/>
  <c r="I1029" i="4"/>
  <c r="J1029" i="4"/>
  <c r="M1029" i="4" s="1"/>
  <c r="O1029" i="4" s="1"/>
  <c r="I1030" i="4"/>
  <c r="J1030" i="4"/>
  <c r="M1030" i="4" s="1"/>
  <c r="I1031" i="4"/>
  <c r="J1031" i="4"/>
  <c r="M1031" i="4" s="1"/>
  <c r="O1031" i="4" s="1"/>
  <c r="I1032" i="4"/>
  <c r="J1032" i="4"/>
  <c r="M1032" i="4" s="1"/>
  <c r="O1032" i="4" s="1"/>
  <c r="I1033" i="4"/>
  <c r="J1033" i="4"/>
  <c r="I1034" i="4"/>
  <c r="J1034" i="4"/>
  <c r="M1034" i="4" s="1"/>
  <c r="O1034" i="4" s="1"/>
  <c r="I1035" i="4"/>
  <c r="J1035" i="4"/>
  <c r="M1035" i="4" s="1"/>
  <c r="I1036" i="4"/>
  <c r="J1036" i="4"/>
  <c r="M1036" i="4" s="1"/>
  <c r="O1036" i="4" s="1"/>
  <c r="I1037" i="4"/>
  <c r="J1037" i="4"/>
  <c r="M1037" i="4" s="1"/>
  <c r="O1037" i="4" s="1"/>
  <c r="I1038" i="4"/>
  <c r="J1038" i="4"/>
  <c r="M1038" i="4" s="1"/>
  <c r="O1038" i="4" s="1"/>
  <c r="I1039" i="4"/>
  <c r="J1039" i="4"/>
  <c r="M1039" i="4" s="1"/>
  <c r="I1040" i="4"/>
  <c r="J1040" i="4"/>
  <c r="M1040" i="4" s="1"/>
  <c r="O1040" i="4" s="1"/>
  <c r="I1041" i="4"/>
  <c r="J1041" i="4"/>
  <c r="M1041" i="4" s="1"/>
  <c r="O1041" i="4" s="1"/>
  <c r="I1042" i="4"/>
  <c r="J1042" i="4"/>
  <c r="I1043" i="4"/>
  <c r="J1043" i="4"/>
  <c r="M1043" i="4" s="1"/>
  <c r="O1043" i="4" s="1"/>
  <c r="I1044" i="4"/>
  <c r="J1044" i="4"/>
  <c r="I1045" i="4"/>
  <c r="J1045" i="4"/>
  <c r="M1045" i="4" s="1"/>
  <c r="I1046" i="4"/>
  <c r="J1046" i="4"/>
  <c r="M1046" i="4" s="1"/>
  <c r="O1046" i="4" s="1"/>
  <c r="P1046" i="4" s="1"/>
  <c r="I1047" i="4"/>
  <c r="J1047" i="4"/>
  <c r="M1047" i="4" s="1"/>
  <c r="O1047" i="4" s="1"/>
  <c r="I1048" i="4"/>
  <c r="J1048" i="4"/>
  <c r="M1048" i="4" s="1"/>
  <c r="I1049" i="4"/>
  <c r="J1049" i="4"/>
  <c r="M1049" i="4" s="1"/>
  <c r="O1049" i="4" s="1"/>
  <c r="I1050" i="4"/>
  <c r="J1050" i="4"/>
  <c r="M1050" i="4" s="1"/>
  <c r="I1051" i="4"/>
  <c r="J1051" i="4"/>
  <c r="M1051" i="4" s="1"/>
  <c r="I1052" i="4"/>
  <c r="J1052" i="4"/>
  <c r="M1052" i="4" s="1"/>
  <c r="O1052" i="4" s="1"/>
  <c r="P1052" i="4" s="1"/>
  <c r="I1053" i="4"/>
  <c r="J1053" i="4"/>
  <c r="M1053" i="4" s="1"/>
  <c r="O1053" i="4" s="1"/>
  <c r="I1054" i="4"/>
  <c r="J1054" i="4"/>
  <c r="M1054" i="4" s="1"/>
  <c r="I1055" i="4"/>
  <c r="J1055" i="4"/>
  <c r="M1055" i="4" s="1"/>
  <c r="O1055" i="4" s="1"/>
  <c r="P1055" i="4" s="1"/>
  <c r="I1056" i="4"/>
  <c r="J1056" i="4"/>
  <c r="M1056" i="4" s="1"/>
  <c r="O1056" i="4" s="1"/>
  <c r="I1057" i="4"/>
  <c r="J1057" i="4"/>
  <c r="M1057" i="4" s="1"/>
  <c r="I1058" i="4"/>
  <c r="J1058" i="4"/>
  <c r="M1058" i="4" s="1"/>
  <c r="I1059" i="4"/>
  <c r="J1059" i="4"/>
  <c r="I1060" i="4"/>
  <c r="J1060" i="4"/>
  <c r="I1061" i="4"/>
  <c r="J1061" i="4"/>
  <c r="M1061" i="4" s="1"/>
  <c r="I1062" i="4"/>
  <c r="J1062" i="4"/>
  <c r="M1062" i="4" s="1"/>
  <c r="I1063" i="4"/>
  <c r="J1063" i="4"/>
  <c r="M1063" i="4" s="1"/>
  <c r="I1064" i="4"/>
  <c r="J1064" i="4"/>
  <c r="M1064" i="4" s="1"/>
  <c r="O1064" i="4" s="1"/>
  <c r="P1064" i="4" s="1"/>
  <c r="I1065" i="4"/>
  <c r="J1065" i="4"/>
  <c r="M1065" i="4" s="1"/>
  <c r="I1066" i="4"/>
  <c r="J1066" i="4"/>
  <c r="M1066" i="4" s="1"/>
  <c r="I1067" i="4"/>
  <c r="J1067" i="4"/>
  <c r="M1067" i="4" s="1"/>
  <c r="I1068" i="4"/>
  <c r="J1068" i="4"/>
  <c r="M1068" i="4" s="1"/>
  <c r="O1068" i="4" s="1"/>
  <c r="P1068" i="4" s="1"/>
  <c r="I1069" i="4"/>
  <c r="J1069" i="4"/>
  <c r="I1070" i="4"/>
  <c r="J1070" i="4"/>
  <c r="M1070" i="4" s="1"/>
  <c r="O1070" i="4" s="1"/>
  <c r="P1070" i="4" s="1"/>
  <c r="I1071" i="4"/>
  <c r="J1071" i="4"/>
  <c r="M1071" i="4" s="1"/>
  <c r="O1071" i="4" s="1"/>
  <c r="P1071" i="4" s="1"/>
  <c r="I1072" i="4"/>
  <c r="J1072" i="4"/>
  <c r="M1072" i="4" s="1"/>
  <c r="I1073" i="4"/>
  <c r="J1073" i="4"/>
  <c r="M1073" i="4" s="1"/>
  <c r="O1073" i="4" s="1"/>
  <c r="P1073" i="4" s="1"/>
  <c r="I1074" i="4"/>
  <c r="J1074" i="4"/>
  <c r="M1074" i="4" s="1"/>
  <c r="I1075" i="4"/>
  <c r="J1075" i="4"/>
  <c r="M1075" i="4" s="1"/>
  <c r="I1076" i="4"/>
  <c r="J1076" i="4"/>
  <c r="M1076" i="4" s="1"/>
  <c r="O1076" i="4" s="1"/>
  <c r="P1076" i="4" s="1"/>
  <c r="I1077" i="4"/>
  <c r="J1077" i="4"/>
  <c r="M1077" i="4" s="1"/>
  <c r="O1077" i="4" s="1"/>
  <c r="P1077" i="4" s="1"/>
  <c r="I1078" i="4"/>
  <c r="J1078" i="4"/>
  <c r="M1078" i="4" s="1"/>
  <c r="I1079" i="4"/>
  <c r="J1079" i="4"/>
  <c r="I1080" i="4"/>
  <c r="J1080" i="4"/>
  <c r="M1080" i="4" s="1"/>
  <c r="O1080" i="4" s="1"/>
  <c r="P1080" i="4" s="1"/>
  <c r="I1081" i="4"/>
  <c r="J1081" i="4"/>
  <c r="I1082" i="4"/>
  <c r="J1082" i="4"/>
  <c r="M1082" i="4" s="1"/>
  <c r="I1083" i="4"/>
  <c r="J1083" i="4"/>
  <c r="M1083" i="4" s="1"/>
  <c r="O1083" i="4" s="1"/>
  <c r="P1083" i="4" s="1"/>
  <c r="I1084" i="4"/>
  <c r="J1084" i="4"/>
  <c r="M1084" i="4" s="1"/>
  <c r="I1085" i="4"/>
  <c r="J1085" i="4"/>
  <c r="M1085" i="4" s="1"/>
  <c r="O1085" i="4" s="1"/>
  <c r="P1085" i="4" s="1"/>
  <c r="I1086" i="4"/>
  <c r="J1086" i="4"/>
  <c r="M1086" i="4" s="1"/>
  <c r="O1086" i="4" s="1"/>
  <c r="P1086" i="4" s="1"/>
  <c r="I1087" i="4"/>
  <c r="J1087" i="4"/>
  <c r="M1087" i="4" s="1"/>
  <c r="I1088" i="4"/>
  <c r="J1088" i="4"/>
  <c r="M1088" i="4" s="1"/>
  <c r="I1089" i="4"/>
  <c r="J1089" i="4"/>
  <c r="M1089" i="4" s="1"/>
  <c r="I1090" i="4"/>
  <c r="J1090" i="4"/>
  <c r="I1091" i="4"/>
  <c r="J1091" i="4"/>
  <c r="I1092" i="4"/>
  <c r="J1092" i="4"/>
  <c r="M1092" i="4" s="1"/>
  <c r="I1093" i="4"/>
  <c r="J1093" i="4"/>
  <c r="M1093" i="4" s="1"/>
  <c r="I1094" i="4"/>
  <c r="J1094" i="4"/>
  <c r="M1094" i="4" s="1"/>
  <c r="I1095" i="4"/>
  <c r="J1095" i="4"/>
  <c r="M1095" i="4" s="1"/>
  <c r="I1096" i="4"/>
  <c r="J1096" i="4"/>
  <c r="M1096" i="4" s="1"/>
  <c r="I1097" i="4"/>
  <c r="J1097" i="4"/>
  <c r="M1097" i="4" s="1"/>
  <c r="I1098" i="4"/>
  <c r="J1098" i="4"/>
  <c r="M1098" i="4" s="1"/>
  <c r="I1099" i="4"/>
  <c r="J1099" i="4"/>
  <c r="I1100" i="4"/>
  <c r="J1100" i="4"/>
  <c r="M1100" i="4" s="1"/>
  <c r="I1101" i="4"/>
  <c r="J1101" i="4"/>
  <c r="I1102" i="4"/>
  <c r="J1102" i="4"/>
  <c r="M1102" i="4" s="1"/>
  <c r="I1103" i="4"/>
  <c r="J1103" i="4"/>
  <c r="M1103" i="4" s="1"/>
  <c r="I1104" i="4"/>
  <c r="J1104" i="4"/>
  <c r="M1104" i="4" s="1"/>
  <c r="I1105" i="4"/>
  <c r="J1105" i="4"/>
  <c r="M1105" i="4" s="1"/>
  <c r="I1106" i="4"/>
  <c r="J1106" i="4"/>
  <c r="M1106" i="4" s="1"/>
  <c r="I1107" i="4"/>
  <c r="J1107" i="4"/>
  <c r="M1107" i="4" s="1"/>
  <c r="I1108" i="4"/>
  <c r="J1108" i="4"/>
  <c r="M1108" i="4" s="1"/>
  <c r="I1109" i="4"/>
  <c r="J1109" i="4"/>
  <c r="M1109" i="4" s="1"/>
  <c r="I1110" i="4"/>
  <c r="J1110" i="4"/>
  <c r="M1110" i="4" s="1"/>
  <c r="I1111" i="4"/>
  <c r="J1111" i="4"/>
  <c r="M1111" i="4" s="1"/>
  <c r="I1112" i="4"/>
  <c r="J1112" i="4"/>
  <c r="M1112" i="4" s="1"/>
  <c r="I1113" i="4"/>
  <c r="J1113" i="4"/>
  <c r="I1114" i="4"/>
  <c r="J1114" i="4"/>
  <c r="M1114" i="4" s="1"/>
  <c r="I1115" i="4"/>
  <c r="J1115" i="4"/>
  <c r="M1115" i="4" s="1"/>
  <c r="I1116" i="4"/>
  <c r="J1116" i="4"/>
  <c r="M1116" i="4" s="1"/>
  <c r="I1117" i="4"/>
  <c r="J1117" i="4"/>
  <c r="I1118" i="4"/>
  <c r="J1118" i="4"/>
  <c r="M1118" i="4" s="1"/>
  <c r="I1119" i="4"/>
  <c r="J1119" i="4"/>
  <c r="M1119" i="4" s="1"/>
  <c r="I1120" i="4"/>
  <c r="J1120" i="4"/>
  <c r="M1120" i="4" s="1"/>
  <c r="I1121" i="4"/>
  <c r="J1121" i="4"/>
  <c r="M1121" i="4" s="1"/>
  <c r="I1122" i="4"/>
  <c r="J1122" i="4"/>
  <c r="I1123" i="4"/>
  <c r="J1123" i="4"/>
  <c r="M1123" i="4" s="1"/>
  <c r="I1124" i="4"/>
  <c r="J1124" i="4"/>
  <c r="M1124" i="4" s="1"/>
  <c r="I1125" i="4"/>
  <c r="J1125" i="4"/>
  <c r="M1125" i="4" s="1"/>
  <c r="I1126" i="4"/>
  <c r="J1126" i="4"/>
  <c r="M1126" i="4" s="1"/>
  <c r="I1127" i="4"/>
  <c r="J1127" i="4"/>
  <c r="M1127" i="4" s="1"/>
  <c r="I1128" i="4"/>
  <c r="J1128" i="4"/>
  <c r="M1128" i="4" s="1"/>
  <c r="I1129" i="4"/>
  <c r="J1129" i="4"/>
  <c r="M1129" i="4" s="1"/>
  <c r="I1130" i="4"/>
  <c r="J1130" i="4"/>
  <c r="M1130" i="4" s="1"/>
  <c r="I1131" i="4"/>
  <c r="J1131" i="4"/>
  <c r="M1131" i="4" s="1"/>
  <c r="I1132" i="4"/>
  <c r="J1132" i="4"/>
  <c r="M1132" i="4" s="1"/>
  <c r="I1133" i="4"/>
  <c r="J1133" i="4"/>
  <c r="I1134" i="4"/>
  <c r="J1134" i="4"/>
  <c r="M1134" i="4" s="1"/>
  <c r="I1135" i="4"/>
  <c r="J1135" i="4"/>
  <c r="M1135" i="4" s="1"/>
  <c r="I1136" i="4"/>
  <c r="J1136" i="4"/>
  <c r="M1136" i="4" s="1"/>
  <c r="I1137" i="4"/>
  <c r="J1137" i="4"/>
  <c r="M1137" i="4" s="1"/>
  <c r="I1138" i="4"/>
  <c r="J1138" i="4"/>
  <c r="M1138" i="4" s="1"/>
  <c r="I1139" i="4"/>
  <c r="J1139" i="4"/>
  <c r="M1139" i="4" s="1"/>
  <c r="I1140" i="4"/>
  <c r="J1140" i="4"/>
  <c r="M1140" i="4" s="1"/>
  <c r="I1141" i="4"/>
  <c r="J1141" i="4"/>
  <c r="M1141" i="4" s="1"/>
  <c r="I1142" i="4"/>
  <c r="J1142" i="4"/>
  <c r="M1142" i="4" s="1"/>
  <c r="I1143" i="4"/>
  <c r="J1143" i="4"/>
  <c r="M1143" i="4" s="1"/>
  <c r="I1144" i="4"/>
  <c r="J1144" i="4"/>
  <c r="M1144" i="4" s="1"/>
  <c r="I1145" i="4"/>
  <c r="J1145" i="4"/>
  <c r="M1145" i="4" s="1"/>
  <c r="I1146" i="4"/>
  <c r="J1146" i="4"/>
  <c r="M1146" i="4" s="1"/>
  <c r="I1147" i="4"/>
  <c r="J1147" i="4"/>
  <c r="M1147" i="4" s="1"/>
  <c r="I1148" i="4"/>
  <c r="J1148" i="4"/>
  <c r="M1148" i="4" s="1"/>
  <c r="I1149" i="4"/>
  <c r="J1149" i="4"/>
  <c r="M1149" i="4" s="1"/>
  <c r="I1150" i="4"/>
  <c r="J1150" i="4"/>
  <c r="M1150" i="4" s="1"/>
  <c r="I1151" i="4"/>
  <c r="J1151" i="4"/>
  <c r="M1151" i="4" s="1"/>
  <c r="I1152" i="4"/>
  <c r="J1152" i="4"/>
  <c r="M1152" i="4" s="1"/>
  <c r="I1153" i="4"/>
  <c r="J1153" i="4"/>
  <c r="M1153" i="4" s="1"/>
  <c r="I1154" i="4"/>
  <c r="J1154" i="4"/>
  <c r="M1154" i="4" s="1"/>
  <c r="I1155" i="4"/>
  <c r="J1155" i="4"/>
  <c r="M1155" i="4" s="1"/>
  <c r="I1156" i="4"/>
  <c r="J1156" i="4"/>
  <c r="M1156" i="4" s="1"/>
  <c r="I1157" i="4"/>
  <c r="J1157" i="4"/>
  <c r="M1157" i="4" s="1"/>
  <c r="I1158" i="4"/>
  <c r="J1158" i="4"/>
  <c r="M1158" i="4" s="1"/>
  <c r="I1159" i="4"/>
  <c r="J1159" i="4"/>
  <c r="M1159" i="4" s="1"/>
  <c r="I1160" i="4"/>
  <c r="J1160" i="4"/>
  <c r="M1160" i="4" s="1"/>
  <c r="I1161" i="4"/>
  <c r="J1161" i="4"/>
  <c r="I1162" i="4"/>
  <c r="J1162" i="4"/>
  <c r="M1162" i="4" s="1"/>
  <c r="I1163" i="4"/>
  <c r="J1163" i="4"/>
  <c r="M1163" i="4" s="1"/>
  <c r="I1164" i="4"/>
  <c r="J1164" i="4"/>
  <c r="M1164" i="4" s="1"/>
  <c r="I1165" i="4"/>
  <c r="J1165" i="4"/>
  <c r="M1165" i="4" s="1"/>
  <c r="I1166" i="4"/>
  <c r="J1166" i="4"/>
  <c r="M1166" i="4" s="1"/>
  <c r="I1167" i="4"/>
  <c r="J1167" i="4"/>
  <c r="M1167" i="4" s="1"/>
  <c r="I1168" i="4"/>
  <c r="J1168" i="4"/>
  <c r="M1168" i="4" s="1"/>
  <c r="I1169" i="4"/>
  <c r="J1169" i="4"/>
  <c r="M1169" i="4" s="1"/>
  <c r="I1170" i="4"/>
  <c r="J1170" i="4"/>
  <c r="M1170" i="4" s="1"/>
  <c r="I1171" i="4"/>
  <c r="J1171" i="4"/>
  <c r="M1171" i="4" s="1"/>
  <c r="I1172" i="4"/>
  <c r="J1172" i="4"/>
  <c r="M1172" i="4" s="1"/>
  <c r="I1173" i="4"/>
  <c r="J1173" i="4"/>
  <c r="M1173" i="4" s="1"/>
  <c r="I1174" i="4"/>
  <c r="J1174" i="4"/>
  <c r="M1174" i="4" s="1"/>
  <c r="I1175" i="4"/>
  <c r="J1175" i="4"/>
  <c r="M1175" i="4" s="1"/>
  <c r="I1176" i="4"/>
  <c r="J1176" i="4"/>
  <c r="M1176" i="4" s="1"/>
  <c r="I1177" i="4"/>
  <c r="J1177" i="4"/>
  <c r="M1177" i="4" s="1"/>
  <c r="I1178" i="4"/>
  <c r="J1178" i="4"/>
  <c r="M1178" i="4" s="1"/>
  <c r="I1179" i="4"/>
  <c r="J1179" i="4"/>
  <c r="M1179" i="4" s="1"/>
  <c r="I1180" i="4"/>
  <c r="J1180" i="4"/>
  <c r="M1180" i="4" s="1"/>
  <c r="I1181" i="4"/>
  <c r="J1181" i="4"/>
  <c r="M1181" i="4" s="1"/>
  <c r="I1182" i="4"/>
  <c r="J1182" i="4"/>
  <c r="M1182" i="4" s="1"/>
  <c r="I1183" i="4"/>
  <c r="J1183" i="4"/>
  <c r="M1183" i="4" s="1"/>
  <c r="I1184" i="4"/>
  <c r="J1184" i="4"/>
  <c r="M1184" i="4" s="1"/>
  <c r="I1185" i="4"/>
  <c r="J1185" i="4"/>
  <c r="M1185" i="4" s="1"/>
  <c r="I1186" i="4"/>
  <c r="J1186" i="4"/>
  <c r="M1186" i="4" s="1"/>
  <c r="I1187" i="4"/>
  <c r="J1187" i="4"/>
  <c r="M1187" i="4" s="1"/>
  <c r="I1188" i="4"/>
  <c r="J1188" i="4"/>
  <c r="M1188" i="4" s="1"/>
  <c r="I1189" i="4"/>
  <c r="J1189" i="4"/>
  <c r="M1189" i="4" s="1"/>
  <c r="I1190" i="4"/>
  <c r="J1190" i="4"/>
  <c r="M1190" i="4" s="1"/>
  <c r="I1191" i="4"/>
  <c r="J1191" i="4"/>
  <c r="M1191" i="4" s="1"/>
  <c r="I1192" i="4"/>
  <c r="J1192" i="4"/>
  <c r="M1192" i="4" s="1"/>
  <c r="I1193" i="4"/>
  <c r="J1193" i="4"/>
  <c r="M1193" i="4" s="1"/>
  <c r="I1194" i="4"/>
  <c r="J1194" i="4"/>
  <c r="M1194" i="4" s="1"/>
  <c r="I1195" i="4"/>
  <c r="J1195" i="4"/>
  <c r="M1195" i="4" s="1"/>
  <c r="I1196" i="4"/>
  <c r="J1196" i="4"/>
  <c r="M1196" i="4" s="1"/>
  <c r="I1197" i="4"/>
  <c r="J1197" i="4"/>
  <c r="M1197" i="4" s="1"/>
  <c r="I1198" i="4"/>
  <c r="J1198" i="4"/>
  <c r="M1198" i="4" s="1"/>
  <c r="I1199" i="4"/>
  <c r="J1199" i="4"/>
  <c r="M1199" i="4" s="1"/>
  <c r="I1200" i="4"/>
  <c r="J1200" i="4"/>
  <c r="M1200" i="4" s="1"/>
  <c r="I1201" i="4"/>
  <c r="J1201" i="4"/>
  <c r="M1201" i="4" s="1"/>
  <c r="I1202" i="4"/>
  <c r="J1202" i="4"/>
  <c r="M1202" i="4" s="1"/>
  <c r="I1203" i="4"/>
  <c r="J1203" i="4"/>
  <c r="M1203" i="4" s="1"/>
  <c r="I1204" i="4"/>
  <c r="J1204" i="4"/>
  <c r="M1204" i="4" s="1"/>
  <c r="I1205" i="4"/>
  <c r="J1205" i="4"/>
  <c r="M1205" i="4" s="1"/>
  <c r="I1206" i="4"/>
  <c r="J1206" i="4"/>
  <c r="M1206" i="4" s="1"/>
  <c r="I1207" i="4"/>
  <c r="J1207" i="4"/>
  <c r="M1207" i="4" s="1"/>
  <c r="I1208" i="4"/>
  <c r="J1208" i="4"/>
  <c r="M1208" i="4" s="1"/>
  <c r="I1209" i="4"/>
  <c r="J1209" i="4"/>
  <c r="M1209" i="4" s="1"/>
  <c r="I1210" i="4"/>
  <c r="J1210" i="4"/>
  <c r="M1210" i="4" s="1"/>
  <c r="I1211" i="4"/>
  <c r="J1211" i="4"/>
  <c r="M1211" i="4" s="1"/>
  <c r="I1212" i="4"/>
  <c r="J1212" i="4"/>
  <c r="M1212" i="4" s="1"/>
  <c r="I1213" i="4"/>
  <c r="J1213" i="4"/>
  <c r="M1213" i="4" s="1"/>
  <c r="I1214" i="4"/>
  <c r="J1214" i="4"/>
  <c r="M1214" i="4" s="1"/>
  <c r="I1215" i="4"/>
  <c r="J1215" i="4"/>
  <c r="M1215" i="4" s="1"/>
  <c r="I1216" i="4"/>
  <c r="J1216" i="4"/>
  <c r="M1216" i="4" s="1"/>
  <c r="I1217" i="4"/>
  <c r="J1217" i="4"/>
  <c r="M1217" i="4" s="1"/>
  <c r="I1218" i="4"/>
  <c r="J1218" i="4"/>
  <c r="M1218" i="4" s="1"/>
  <c r="I1219" i="4"/>
  <c r="J1219" i="4"/>
  <c r="M1219" i="4" s="1"/>
  <c r="I1220" i="4"/>
  <c r="J1220" i="4"/>
  <c r="M1220" i="4" s="1"/>
  <c r="I1221" i="4"/>
  <c r="J1221" i="4"/>
  <c r="M1221" i="4" s="1"/>
  <c r="I1222" i="4"/>
  <c r="J1222" i="4"/>
  <c r="M1222" i="4" s="1"/>
  <c r="J1025" i="4"/>
  <c r="M1025" i="4" s="1"/>
  <c r="I1025" i="4"/>
  <c r="L1223" i="4"/>
  <c r="K1223" i="4"/>
  <c r="M1161" i="4"/>
  <c r="M1133" i="4"/>
  <c r="M1122" i="4"/>
  <c r="M1117" i="4"/>
  <c r="M1113" i="4"/>
  <c r="M1101" i="4"/>
  <c r="M1099" i="4"/>
  <c r="M1091" i="4"/>
  <c r="M1081" i="4"/>
  <c r="M1079" i="4"/>
  <c r="M1069" i="4"/>
  <c r="M1060" i="4"/>
  <c r="M1059" i="4"/>
  <c r="M1044" i="4"/>
  <c r="O1044" i="4" s="1"/>
  <c r="M1042" i="4"/>
  <c r="M1033" i="4"/>
  <c r="I823" i="4"/>
  <c r="J823" i="4"/>
  <c r="M823" i="4" s="1"/>
  <c r="I824" i="4"/>
  <c r="J824" i="4"/>
  <c r="M824" i="4" s="1"/>
  <c r="I825" i="4"/>
  <c r="J825" i="4"/>
  <c r="M825" i="4" s="1"/>
  <c r="O825" i="4" s="1"/>
  <c r="P825" i="4" s="1"/>
  <c r="I826" i="4"/>
  <c r="J826" i="4"/>
  <c r="I827" i="4"/>
  <c r="J827" i="4"/>
  <c r="M827" i="4" s="1"/>
  <c r="I828" i="4"/>
  <c r="J828" i="4"/>
  <c r="M828" i="4" s="1"/>
  <c r="I829" i="4"/>
  <c r="J829" i="4"/>
  <c r="I830" i="4"/>
  <c r="J830" i="4"/>
  <c r="I831" i="4"/>
  <c r="J831" i="4"/>
  <c r="M831" i="4" s="1"/>
  <c r="O831" i="4" s="1"/>
  <c r="P831" i="4" s="1"/>
  <c r="I832" i="4"/>
  <c r="J832" i="4"/>
  <c r="M832" i="4" s="1"/>
  <c r="I833" i="4"/>
  <c r="J833" i="4"/>
  <c r="I834" i="4"/>
  <c r="J834" i="4"/>
  <c r="M834" i="4" s="1"/>
  <c r="I835" i="4"/>
  <c r="J835" i="4"/>
  <c r="I836" i="4"/>
  <c r="J836" i="4"/>
  <c r="I837" i="4"/>
  <c r="J837" i="4"/>
  <c r="M837" i="4" s="1"/>
  <c r="O837" i="4" s="1"/>
  <c r="P837" i="4" s="1"/>
  <c r="I838" i="4"/>
  <c r="J838" i="4"/>
  <c r="M838" i="4" s="1"/>
  <c r="I839" i="4"/>
  <c r="J839" i="4"/>
  <c r="M839" i="4" s="1"/>
  <c r="I840" i="4"/>
  <c r="J840" i="4"/>
  <c r="M840" i="4" s="1"/>
  <c r="O840" i="4" s="1"/>
  <c r="P840" i="4" s="1"/>
  <c r="I841" i="4"/>
  <c r="J841" i="4"/>
  <c r="M841" i="4" s="1"/>
  <c r="I842" i="4"/>
  <c r="J842" i="4"/>
  <c r="M842" i="4" s="1"/>
  <c r="I843" i="4"/>
  <c r="J843" i="4"/>
  <c r="M843" i="4" s="1"/>
  <c r="O843" i="4" s="1"/>
  <c r="P843" i="4" s="1"/>
  <c r="I844" i="4"/>
  <c r="J844" i="4"/>
  <c r="I845" i="4"/>
  <c r="J845" i="4"/>
  <c r="I846" i="4"/>
  <c r="J846" i="4"/>
  <c r="M846" i="4" s="1"/>
  <c r="I847" i="4"/>
  <c r="J847" i="4"/>
  <c r="M847" i="4" s="1"/>
  <c r="I848" i="4"/>
  <c r="J848" i="4"/>
  <c r="M848" i="4" s="1"/>
  <c r="I849" i="4"/>
  <c r="J849" i="4"/>
  <c r="I850" i="4"/>
  <c r="J850" i="4"/>
  <c r="I851" i="4"/>
  <c r="J851" i="4"/>
  <c r="M851" i="4" s="1"/>
  <c r="I852" i="4"/>
  <c r="J852" i="4"/>
  <c r="M852" i="4" s="1"/>
  <c r="I853" i="4"/>
  <c r="J853" i="4"/>
  <c r="I854" i="4"/>
  <c r="J854" i="4"/>
  <c r="I855" i="4"/>
  <c r="J855" i="4"/>
  <c r="M855" i="4" s="1"/>
  <c r="O855" i="4" s="1"/>
  <c r="P855" i="4" s="1"/>
  <c r="I856" i="4"/>
  <c r="J856" i="4"/>
  <c r="M856" i="4" s="1"/>
  <c r="I857" i="4"/>
  <c r="J857" i="4"/>
  <c r="M857" i="4" s="1"/>
  <c r="I858" i="4"/>
  <c r="J858" i="4"/>
  <c r="M858" i="4" s="1"/>
  <c r="O858" i="4" s="1"/>
  <c r="P858" i="4" s="1"/>
  <c r="I859" i="4"/>
  <c r="J859" i="4"/>
  <c r="M859" i="4" s="1"/>
  <c r="I860" i="4"/>
  <c r="J860" i="4"/>
  <c r="M860" i="4" s="1"/>
  <c r="I861" i="4"/>
  <c r="J861" i="4"/>
  <c r="M861" i="4" s="1"/>
  <c r="O861" i="4" s="1"/>
  <c r="P861" i="4" s="1"/>
  <c r="I862" i="4"/>
  <c r="J862" i="4"/>
  <c r="I863" i="4"/>
  <c r="J863" i="4"/>
  <c r="M863" i="4" s="1"/>
  <c r="I864" i="4"/>
  <c r="J864" i="4"/>
  <c r="M864" i="4" s="1"/>
  <c r="O864" i="4" s="1"/>
  <c r="P864" i="4" s="1"/>
  <c r="I865" i="4"/>
  <c r="J865" i="4"/>
  <c r="I866" i="4"/>
  <c r="J866" i="4"/>
  <c r="M866" i="4" s="1"/>
  <c r="O866" i="4" s="1"/>
  <c r="P866" i="4" s="1"/>
  <c r="I867" i="4"/>
  <c r="J867" i="4"/>
  <c r="M867" i="4" s="1"/>
  <c r="I868" i="4"/>
  <c r="J868" i="4"/>
  <c r="I869" i="4"/>
  <c r="J869" i="4"/>
  <c r="M869" i="4" s="1"/>
  <c r="O869" i="4" s="1"/>
  <c r="P869" i="4" s="1"/>
  <c r="I870" i="4"/>
  <c r="J870" i="4"/>
  <c r="M870" i="4" s="1"/>
  <c r="I871" i="4"/>
  <c r="J871" i="4"/>
  <c r="M871" i="4" s="1"/>
  <c r="O871" i="4" s="1"/>
  <c r="P871" i="4" s="1"/>
  <c r="I872" i="4"/>
  <c r="J872" i="4"/>
  <c r="M872" i="4" s="1"/>
  <c r="O872" i="4" s="1"/>
  <c r="P872" i="4" s="1"/>
  <c r="I873" i="4"/>
  <c r="J873" i="4"/>
  <c r="M873" i="4" s="1"/>
  <c r="I874" i="4"/>
  <c r="J874" i="4"/>
  <c r="M874" i="4" s="1"/>
  <c r="O874" i="4" s="1"/>
  <c r="P874" i="4" s="1"/>
  <c r="I875" i="4"/>
  <c r="J875" i="4"/>
  <c r="M875" i="4" s="1"/>
  <c r="O875" i="4" s="1"/>
  <c r="P875" i="4" s="1"/>
  <c r="I876" i="4"/>
  <c r="J876" i="4"/>
  <c r="M876" i="4" s="1"/>
  <c r="I877" i="4"/>
  <c r="J877" i="4"/>
  <c r="M877" i="4" s="1"/>
  <c r="O877" i="4" s="1"/>
  <c r="P877" i="4" s="1"/>
  <c r="I878" i="4"/>
  <c r="J878" i="4"/>
  <c r="M878" i="4" s="1"/>
  <c r="O878" i="4" s="1"/>
  <c r="P878" i="4" s="1"/>
  <c r="I879" i="4"/>
  <c r="J879" i="4"/>
  <c r="M879" i="4" s="1"/>
  <c r="I880" i="4"/>
  <c r="J880" i="4"/>
  <c r="I881" i="4"/>
  <c r="J881" i="4"/>
  <c r="M881" i="4" s="1"/>
  <c r="O881" i="4" s="1"/>
  <c r="P881" i="4" s="1"/>
  <c r="I882" i="4"/>
  <c r="J882" i="4"/>
  <c r="M882" i="4" s="1"/>
  <c r="I883" i="4"/>
  <c r="J883" i="4"/>
  <c r="I884" i="4"/>
  <c r="J884" i="4"/>
  <c r="M884" i="4" s="1"/>
  <c r="O884" i="4" s="1"/>
  <c r="P884" i="4" s="1"/>
  <c r="I885" i="4"/>
  <c r="J885" i="4"/>
  <c r="M885" i="4" s="1"/>
  <c r="I886" i="4"/>
  <c r="J886" i="4"/>
  <c r="I887" i="4"/>
  <c r="J887" i="4"/>
  <c r="I888" i="4"/>
  <c r="J888" i="4"/>
  <c r="M888" i="4" s="1"/>
  <c r="I889" i="4"/>
  <c r="J889" i="4"/>
  <c r="M889" i="4" s="1"/>
  <c r="I890" i="4"/>
  <c r="J890" i="4"/>
  <c r="I891" i="4"/>
  <c r="J891" i="4"/>
  <c r="M891" i="4" s="1"/>
  <c r="I892" i="4"/>
  <c r="J892" i="4"/>
  <c r="M892" i="4" s="1"/>
  <c r="I893" i="4"/>
  <c r="J893" i="4"/>
  <c r="M893" i="4" s="1"/>
  <c r="I894" i="4"/>
  <c r="J894" i="4"/>
  <c r="M894" i="4" s="1"/>
  <c r="I895" i="4"/>
  <c r="J895" i="4"/>
  <c r="I896" i="4"/>
  <c r="J896" i="4"/>
  <c r="M896" i="4" s="1"/>
  <c r="I897" i="4"/>
  <c r="J897" i="4"/>
  <c r="M897" i="4" s="1"/>
  <c r="I898" i="4"/>
  <c r="J898" i="4"/>
  <c r="I899" i="4"/>
  <c r="J899" i="4"/>
  <c r="M899" i="4" s="1"/>
  <c r="I900" i="4"/>
  <c r="J900" i="4"/>
  <c r="M900" i="4" s="1"/>
  <c r="I901" i="4"/>
  <c r="J901" i="4"/>
  <c r="M901" i="4" s="1"/>
  <c r="I902" i="4"/>
  <c r="J902" i="4"/>
  <c r="M902" i="4" s="1"/>
  <c r="I903" i="4"/>
  <c r="J903" i="4"/>
  <c r="M903" i="4" s="1"/>
  <c r="I904" i="4"/>
  <c r="J904" i="4"/>
  <c r="M904" i="4" s="1"/>
  <c r="I905" i="4"/>
  <c r="J905" i="4"/>
  <c r="M905" i="4" s="1"/>
  <c r="I906" i="4"/>
  <c r="J906" i="4"/>
  <c r="M906" i="4" s="1"/>
  <c r="I907" i="4"/>
  <c r="J907" i="4"/>
  <c r="I908" i="4"/>
  <c r="J908" i="4"/>
  <c r="M908" i="4" s="1"/>
  <c r="I909" i="4"/>
  <c r="J909" i="4"/>
  <c r="M909" i="4" s="1"/>
  <c r="I910" i="4"/>
  <c r="J910" i="4"/>
  <c r="I911" i="4"/>
  <c r="J911" i="4"/>
  <c r="M911" i="4" s="1"/>
  <c r="I912" i="4"/>
  <c r="J912" i="4"/>
  <c r="M912" i="4" s="1"/>
  <c r="I913" i="4"/>
  <c r="J913" i="4"/>
  <c r="M913" i="4" s="1"/>
  <c r="I914" i="4"/>
  <c r="J914" i="4"/>
  <c r="M914" i="4" s="1"/>
  <c r="I915" i="4"/>
  <c r="J915" i="4"/>
  <c r="M915" i="4" s="1"/>
  <c r="I916" i="4"/>
  <c r="J916" i="4"/>
  <c r="M916" i="4" s="1"/>
  <c r="I917" i="4"/>
  <c r="J917" i="4"/>
  <c r="M917" i="4" s="1"/>
  <c r="I918" i="4"/>
  <c r="J918" i="4"/>
  <c r="M918" i="4" s="1"/>
  <c r="I919" i="4"/>
  <c r="J919" i="4"/>
  <c r="I920" i="4"/>
  <c r="J920" i="4"/>
  <c r="M920" i="4" s="1"/>
  <c r="I921" i="4"/>
  <c r="J921" i="4"/>
  <c r="M921" i="4" s="1"/>
  <c r="I922" i="4"/>
  <c r="J922" i="4"/>
  <c r="I923" i="4"/>
  <c r="J923" i="4"/>
  <c r="M923" i="4" s="1"/>
  <c r="I924" i="4"/>
  <c r="J924" i="4"/>
  <c r="M924" i="4" s="1"/>
  <c r="I925" i="4"/>
  <c r="J925" i="4"/>
  <c r="M925" i="4" s="1"/>
  <c r="I926" i="4"/>
  <c r="J926" i="4"/>
  <c r="M926" i="4" s="1"/>
  <c r="I927" i="4"/>
  <c r="J927" i="4"/>
  <c r="M927" i="4" s="1"/>
  <c r="I928" i="4"/>
  <c r="J928" i="4"/>
  <c r="M928" i="4" s="1"/>
  <c r="I929" i="4"/>
  <c r="J929" i="4"/>
  <c r="M929" i="4" s="1"/>
  <c r="I930" i="4"/>
  <c r="J930" i="4"/>
  <c r="M930" i="4" s="1"/>
  <c r="I931" i="4"/>
  <c r="J931" i="4"/>
  <c r="M931" i="4" s="1"/>
  <c r="I932" i="4"/>
  <c r="J932" i="4"/>
  <c r="M932" i="4" s="1"/>
  <c r="I933" i="4"/>
  <c r="J933" i="4"/>
  <c r="M933" i="4" s="1"/>
  <c r="I934" i="4"/>
  <c r="J934" i="4"/>
  <c r="M934" i="4" s="1"/>
  <c r="I935" i="4"/>
  <c r="J935" i="4"/>
  <c r="M935" i="4" s="1"/>
  <c r="I936" i="4"/>
  <c r="J936" i="4"/>
  <c r="M936" i="4" s="1"/>
  <c r="I937" i="4"/>
  <c r="J937" i="4"/>
  <c r="M937" i="4" s="1"/>
  <c r="I938" i="4"/>
  <c r="J938" i="4"/>
  <c r="M938" i="4" s="1"/>
  <c r="I939" i="4"/>
  <c r="J939" i="4"/>
  <c r="M939" i="4" s="1"/>
  <c r="I940" i="4"/>
  <c r="J940" i="4"/>
  <c r="M940" i="4" s="1"/>
  <c r="I941" i="4"/>
  <c r="J941" i="4"/>
  <c r="M941" i="4" s="1"/>
  <c r="I942" i="4"/>
  <c r="J942" i="4"/>
  <c r="M942" i="4" s="1"/>
  <c r="I943" i="4"/>
  <c r="J943" i="4"/>
  <c r="M943" i="4" s="1"/>
  <c r="I944" i="4"/>
  <c r="J944" i="4"/>
  <c r="M944" i="4" s="1"/>
  <c r="I945" i="4"/>
  <c r="J945" i="4"/>
  <c r="M945" i="4" s="1"/>
  <c r="I946" i="4"/>
  <c r="J946" i="4"/>
  <c r="I947" i="4"/>
  <c r="J947" i="4"/>
  <c r="M947" i="4" s="1"/>
  <c r="I948" i="4"/>
  <c r="J948" i="4"/>
  <c r="M948" i="4" s="1"/>
  <c r="I949" i="4"/>
  <c r="J949" i="4"/>
  <c r="M949" i="4" s="1"/>
  <c r="I950" i="4"/>
  <c r="J950" i="4"/>
  <c r="I951" i="4"/>
  <c r="J951" i="4"/>
  <c r="M951" i="4" s="1"/>
  <c r="I952" i="4"/>
  <c r="J952" i="4"/>
  <c r="M952" i="4" s="1"/>
  <c r="I953" i="4"/>
  <c r="J953" i="4"/>
  <c r="M953" i="4" s="1"/>
  <c r="I954" i="4"/>
  <c r="J954" i="4"/>
  <c r="M954" i="4" s="1"/>
  <c r="I955" i="4"/>
  <c r="J955" i="4"/>
  <c r="M955" i="4" s="1"/>
  <c r="I956" i="4"/>
  <c r="J956" i="4"/>
  <c r="M956" i="4" s="1"/>
  <c r="I957" i="4"/>
  <c r="J957" i="4"/>
  <c r="M957" i="4" s="1"/>
  <c r="I958" i="4"/>
  <c r="J958" i="4"/>
  <c r="I959" i="4"/>
  <c r="J959" i="4"/>
  <c r="M959" i="4" s="1"/>
  <c r="I960" i="4"/>
  <c r="J960" i="4"/>
  <c r="M960" i="4" s="1"/>
  <c r="I961" i="4"/>
  <c r="J961" i="4"/>
  <c r="M961" i="4" s="1"/>
  <c r="I962" i="4"/>
  <c r="J962" i="4"/>
  <c r="M962" i="4" s="1"/>
  <c r="I963" i="4"/>
  <c r="J963" i="4"/>
  <c r="M963" i="4" s="1"/>
  <c r="I964" i="4"/>
  <c r="J964" i="4"/>
  <c r="M964" i="4" s="1"/>
  <c r="I965" i="4"/>
  <c r="J965" i="4"/>
  <c r="M965" i="4" s="1"/>
  <c r="I966" i="4"/>
  <c r="J966" i="4"/>
  <c r="M966" i="4" s="1"/>
  <c r="I967" i="4"/>
  <c r="J967" i="4"/>
  <c r="M967" i="4" s="1"/>
  <c r="I968" i="4"/>
  <c r="J968" i="4"/>
  <c r="M968" i="4" s="1"/>
  <c r="I969" i="4"/>
  <c r="J969" i="4"/>
  <c r="M969" i="4" s="1"/>
  <c r="I970" i="4"/>
  <c r="J970" i="4"/>
  <c r="M970" i="4" s="1"/>
  <c r="I971" i="4"/>
  <c r="J971" i="4"/>
  <c r="M971" i="4" s="1"/>
  <c r="I972" i="4"/>
  <c r="J972" i="4"/>
  <c r="M972" i="4" s="1"/>
  <c r="I973" i="4"/>
  <c r="J973" i="4"/>
  <c r="I974" i="4"/>
  <c r="J974" i="4"/>
  <c r="M974" i="4" s="1"/>
  <c r="I975" i="4"/>
  <c r="J975" i="4"/>
  <c r="M975" i="4" s="1"/>
  <c r="I976" i="4"/>
  <c r="J976" i="4"/>
  <c r="M976" i="4" s="1"/>
  <c r="I977" i="4"/>
  <c r="J977" i="4"/>
  <c r="M977" i="4" s="1"/>
  <c r="I978" i="4"/>
  <c r="J978" i="4"/>
  <c r="M978" i="4" s="1"/>
  <c r="I979" i="4"/>
  <c r="J979" i="4"/>
  <c r="M979" i="4" s="1"/>
  <c r="I980" i="4"/>
  <c r="J980" i="4"/>
  <c r="M980" i="4" s="1"/>
  <c r="I981" i="4"/>
  <c r="J981" i="4"/>
  <c r="M981" i="4" s="1"/>
  <c r="I982" i="4"/>
  <c r="J982" i="4"/>
  <c r="M982" i="4" s="1"/>
  <c r="I983" i="4"/>
  <c r="J983" i="4"/>
  <c r="M983" i="4" s="1"/>
  <c r="I984" i="4"/>
  <c r="J984" i="4"/>
  <c r="M984" i="4" s="1"/>
  <c r="I985" i="4"/>
  <c r="J985" i="4"/>
  <c r="I986" i="4"/>
  <c r="J986" i="4"/>
  <c r="M986" i="4" s="1"/>
  <c r="I987" i="4"/>
  <c r="J987" i="4"/>
  <c r="M987" i="4" s="1"/>
  <c r="I988" i="4"/>
  <c r="J988" i="4"/>
  <c r="M988" i="4" s="1"/>
  <c r="I989" i="4"/>
  <c r="J989" i="4"/>
  <c r="M989" i="4" s="1"/>
  <c r="I990" i="4"/>
  <c r="J990" i="4"/>
  <c r="M990" i="4" s="1"/>
  <c r="I991" i="4"/>
  <c r="J991" i="4"/>
  <c r="M991" i="4" s="1"/>
  <c r="I992" i="4"/>
  <c r="J992" i="4"/>
  <c r="M992" i="4" s="1"/>
  <c r="I993" i="4"/>
  <c r="J993" i="4"/>
  <c r="M993" i="4" s="1"/>
  <c r="I994" i="4"/>
  <c r="J994" i="4"/>
  <c r="M994" i="4" s="1"/>
  <c r="I995" i="4"/>
  <c r="J995" i="4"/>
  <c r="M995" i="4" s="1"/>
  <c r="I996" i="4"/>
  <c r="J996" i="4"/>
  <c r="M996" i="4" s="1"/>
  <c r="I997" i="4"/>
  <c r="J997" i="4"/>
  <c r="M997" i="4" s="1"/>
  <c r="I998" i="4"/>
  <c r="J998" i="4"/>
  <c r="M998" i="4" s="1"/>
  <c r="I999" i="4"/>
  <c r="J999" i="4"/>
  <c r="M999" i="4" s="1"/>
  <c r="I1000" i="4"/>
  <c r="J1000" i="4"/>
  <c r="M1000" i="4" s="1"/>
  <c r="I1001" i="4"/>
  <c r="J1001" i="4"/>
  <c r="M1001" i="4" s="1"/>
  <c r="I1002" i="4"/>
  <c r="J1002" i="4"/>
  <c r="M1002" i="4" s="1"/>
  <c r="I1003" i="4"/>
  <c r="J1003" i="4"/>
  <c r="M1003" i="4" s="1"/>
  <c r="I1004" i="4"/>
  <c r="J1004" i="4"/>
  <c r="M1004" i="4" s="1"/>
  <c r="I1005" i="4"/>
  <c r="J1005" i="4"/>
  <c r="M1005" i="4" s="1"/>
  <c r="I1006" i="4"/>
  <c r="J1006" i="4"/>
  <c r="M1006" i="4" s="1"/>
  <c r="I1007" i="4"/>
  <c r="J1007" i="4"/>
  <c r="M1007" i="4" s="1"/>
  <c r="I1008" i="4"/>
  <c r="J1008" i="4"/>
  <c r="M1008" i="4" s="1"/>
  <c r="I1009" i="4"/>
  <c r="J1009" i="4"/>
  <c r="M1009" i="4" s="1"/>
  <c r="I1010" i="4"/>
  <c r="J1010" i="4"/>
  <c r="M1010" i="4" s="1"/>
  <c r="I1011" i="4"/>
  <c r="J1011" i="4"/>
  <c r="M1011" i="4" s="1"/>
  <c r="I1012" i="4"/>
  <c r="J1012" i="4"/>
  <c r="M1012" i="4" s="1"/>
  <c r="I1013" i="4"/>
  <c r="J1013" i="4"/>
  <c r="M1013" i="4" s="1"/>
  <c r="I1014" i="4"/>
  <c r="J1014" i="4"/>
  <c r="M1014" i="4" s="1"/>
  <c r="I1015" i="4"/>
  <c r="J1015" i="4"/>
  <c r="M1015" i="4" s="1"/>
  <c r="I1016" i="4"/>
  <c r="J1016" i="4"/>
  <c r="M1016" i="4" s="1"/>
  <c r="I1017" i="4"/>
  <c r="J1017" i="4"/>
  <c r="M1017" i="4" s="1"/>
  <c r="I1018" i="4"/>
  <c r="J1018" i="4"/>
  <c r="M1018" i="4" s="1"/>
  <c r="I1019" i="4"/>
  <c r="J1019" i="4"/>
  <c r="M1019" i="4" s="1"/>
  <c r="J822" i="4"/>
  <c r="I822" i="4"/>
  <c r="L1020" i="4"/>
  <c r="K1020" i="4"/>
  <c r="M985" i="4"/>
  <c r="M973" i="4"/>
  <c r="M958" i="4"/>
  <c r="M950" i="4"/>
  <c r="M946" i="4"/>
  <c r="M922" i="4"/>
  <c r="M919" i="4"/>
  <c r="M910" i="4"/>
  <c r="M907" i="4"/>
  <c r="M898" i="4"/>
  <c r="M895" i="4"/>
  <c r="M890" i="4"/>
  <c r="M886" i="4"/>
  <c r="M883" i="4"/>
  <c r="O883" i="4" s="1"/>
  <c r="P883" i="4" s="1"/>
  <c r="M880" i="4"/>
  <c r="O880" i="4" s="1"/>
  <c r="P880" i="4" s="1"/>
  <c r="M868" i="4"/>
  <c r="O868" i="4" s="1"/>
  <c r="P868" i="4" s="1"/>
  <c r="M865" i="4"/>
  <c r="O865" i="4" s="1"/>
  <c r="P865" i="4" s="1"/>
  <c r="M862" i="4"/>
  <c r="M854" i="4"/>
  <c r="M853" i="4"/>
  <c r="M850" i="4"/>
  <c r="M849" i="4"/>
  <c r="O849" i="4" s="1"/>
  <c r="P849" i="4" s="1"/>
  <c r="M845" i="4"/>
  <c r="M844" i="4"/>
  <c r="M836" i="4"/>
  <c r="M835" i="4"/>
  <c r="M833" i="4"/>
  <c r="M830" i="4"/>
  <c r="M829" i="4"/>
  <c r="M826" i="4"/>
  <c r="M1629" i="4" l="1"/>
  <c r="O1431" i="4"/>
  <c r="P1431" i="4" s="1"/>
  <c r="M1426" i="4"/>
  <c r="O1228" i="4"/>
  <c r="P1228" i="4" s="1"/>
  <c r="O1067" i="4"/>
  <c r="P1067" i="4" s="1"/>
  <c r="O1058" i="4"/>
  <c r="P1058" i="4" s="1"/>
  <c r="O1074" i="4"/>
  <c r="P1074" i="4" s="1"/>
  <c r="P1049" i="4"/>
  <c r="O1035" i="4"/>
  <c r="P1035" i="4" s="1"/>
  <c r="O1050" i="4"/>
  <c r="P1050" i="4" s="1"/>
  <c r="O1028" i="4"/>
  <c r="P1028" i="4" s="1"/>
  <c r="O1082" i="4"/>
  <c r="P1082" i="4" s="1"/>
  <c r="O1079" i="4"/>
  <c r="P1079" i="4" s="1"/>
  <c r="I1020" i="4"/>
  <c r="O1026" i="4"/>
  <c r="P1026" i="4" s="1"/>
  <c r="P1037" i="4"/>
  <c r="P1032" i="4"/>
  <c r="O1061" i="4"/>
  <c r="P1061" i="4" s="1"/>
  <c r="O1042" i="4"/>
  <c r="P1042" i="4" s="1"/>
  <c r="O1057" i="4"/>
  <c r="P1057" i="4" s="1"/>
  <c r="O1033" i="4"/>
  <c r="P1033" i="4" s="1"/>
  <c r="O1048" i="4"/>
  <c r="P1048" i="4" s="1"/>
  <c r="O1062" i="4"/>
  <c r="P1062" i="4" s="1"/>
  <c r="O1039" i="4"/>
  <c r="P1039" i="4" s="1"/>
  <c r="O1051" i="4"/>
  <c r="P1051" i="4" s="1"/>
  <c r="O1030" i="4"/>
  <c r="P1030" i="4" s="1"/>
  <c r="O1069" i="4"/>
  <c r="P1069" i="4" s="1"/>
  <c r="O1045" i="4"/>
  <c r="P1045" i="4" s="1"/>
  <c r="O1054" i="4"/>
  <c r="P1054" i="4" s="1"/>
  <c r="O1078" i="4"/>
  <c r="P1078" i="4" s="1"/>
  <c r="P1029" i="4"/>
  <c r="P1031" i="4"/>
  <c r="P1047" i="4"/>
  <c r="P1056" i="4"/>
  <c r="O1066" i="4"/>
  <c r="P1066" i="4" s="1"/>
  <c r="O1072" i="4"/>
  <c r="P1072" i="4" s="1"/>
  <c r="P1036" i="4"/>
  <c r="O1087" i="4"/>
  <c r="P1087" i="4" s="1"/>
  <c r="I1223" i="4"/>
  <c r="P1034" i="4"/>
  <c r="O1060" i="4"/>
  <c r="P1060" i="4" s="1"/>
  <c r="M1223" i="4"/>
  <c r="O1025" i="4"/>
  <c r="P1025" i="4" s="1"/>
  <c r="P1038" i="4"/>
  <c r="P1040" i="4"/>
  <c r="O1059" i="4"/>
  <c r="P1059" i="4" s="1"/>
  <c r="O1075" i="4"/>
  <c r="P1075" i="4" s="1"/>
  <c r="O1084" i="4"/>
  <c r="P1084" i="4" s="1"/>
  <c r="P1027" i="4"/>
  <c r="P1041" i="4"/>
  <c r="P1043" i="4"/>
  <c r="P1044" i="4"/>
  <c r="P1053" i="4"/>
  <c r="O1063" i="4"/>
  <c r="P1063" i="4" s="1"/>
  <c r="O1081" i="4"/>
  <c r="P1081" i="4" s="1"/>
  <c r="O1065" i="4"/>
  <c r="P1065" i="4" s="1"/>
  <c r="J1223" i="4"/>
  <c r="J1020" i="4"/>
  <c r="M822" i="4"/>
  <c r="O846" i="4"/>
  <c r="P846" i="4" s="1"/>
  <c r="O834" i="4"/>
  <c r="P834" i="4" s="1"/>
  <c r="O828" i="4"/>
  <c r="P828" i="4" s="1"/>
  <c r="O852" i="4"/>
  <c r="P852" i="4" s="1"/>
  <c r="O842" i="4"/>
  <c r="P842" i="4" s="1"/>
  <c r="O841" i="4"/>
  <c r="P841" i="4" s="1"/>
  <c r="O859" i="4"/>
  <c r="P859" i="4" s="1"/>
  <c r="O879" i="4"/>
  <c r="P879" i="4" s="1"/>
  <c r="O838" i="4"/>
  <c r="P838" i="4" s="1"/>
  <c r="O856" i="4"/>
  <c r="P856" i="4" s="1"/>
  <c r="O860" i="4"/>
  <c r="P860" i="4" s="1"/>
  <c r="O867" i="4"/>
  <c r="P867" i="4" s="1"/>
  <c r="O827" i="4"/>
  <c r="P827" i="4" s="1"/>
  <c r="O845" i="4"/>
  <c r="P845" i="4" s="1"/>
  <c r="O863" i="4"/>
  <c r="P863" i="4" s="1"/>
  <c r="O882" i="4"/>
  <c r="P882" i="4" s="1"/>
  <c r="O826" i="4"/>
  <c r="P826" i="4" s="1"/>
  <c r="O830" i="4"/>
  <c r="P830" i="4" s="1"/>
  <c r="O844" i="4"/>
  <c r="P844" i="4" s="1"/>
  <c r="O848" i="4"/>
  <c r="P848" i="4" s="1"/>
  <c r="O862" i="4"/>
  <c r="P862" i="4" s="1"/>
  <c r="O829" i="4"/>
  <c r="P829" i="4" s="1"/>
  <c r="O833" i="4"/>
  <c r="P833" i="4" s="1"/>
  <c r="O847" i="4"/>
  <c r="P847" i="4" s="1"/>
  <c r="O851" i="4"/>
  <c r="P851" i="4" s="1"/>
  <c r="O876" i="4"/>
  <c r="P876" i="4" s="1"/>
  <c r="O823" i="4"/>
  <c r="P823" i="4" s="1"/>
  <c r="O832" i="4"/>
  <c r="P832" i="4" s="1"/>
  <c r="O836" i="4"/>
  <c r="P836" i="4" s="1"/>
  <c r="O850" i="4"/>
  <c r="P850" i="4" s="1"/>
  <c r="O854" i="4"/>
  <c r="P854" i="4" s="1"/>
  <c r="O873" i="4"/>
  <c r="P873" i="4" s="1"/>
  <c r="O824" i="4"/>
  <c r="P824" i="4" s="1"/>
  <c r="O835" i="4"/>
  <c r="P835" i="4" s="1"/>
  <c r="O839" i="4"/>
  <c r="P839" i="4" s="1"/>
  <c r="O853" i="4"/>
  <c r="P853" i="4" s="1"/>
  <c r="O857" i="4"/>
  <c r="P857" i="4" s="1"/>
  <c r="O870" i="4"/>
  <c r="P870" i="4" s="1"/>
  <c r="I620" i="4"/>
  <c r="J620" i="4"/>
  <c r="I621" i="4"/>
  <c r="J621" i="4"/>
  <c r="M621" i="4" s="1"/>
  <c r="I622" i="4"/>
  <c r="J622" i="4"/>
  <c r="M622" i="4" s="1"/>
  <c r="O622" i="4" s="1"/>
  <c r="P622" i="4" s="1"/>
  <c r="I623" i="4"/>
  <c r="J623" i="4"/>
  <c r="M623" i="4" s="1"/>
  <c r="O623" i="4" s="1"/>
  <c r="I624" i="4"/>
  <c r="J624" i="4"/>
  <c r="M624" i="4" s="1"/>
  <c r="I625" i="4"/>
  <c r="J625" i="4"/>
  <c r="M625" i="4" s="1"/>
  <c r="O625" i="4" s="1"/>
  <c r="P625" i="4" s="1"/>
  <c r="I626" i="4"/>
  <c r="J626" i="4"/>
  <c r="M626" i="4" s="1"/>
  <c r="I627" i="4"/>
  <c r="J627" i="4"/>
  <c r="M627" i="4" s="1"/>
  <c r="I628" i="4"/>
  <c r="J628" i="4"/>
  <c r="M628" i="4" s="1"/>
  <c r="O628" i="4" s="1"/>
  <c r="I629" i="4"/>
  <c r="J629" i="4"/>
  <c r="M629" i="4" s="1"/>
  <c r="O629" i="4" s="1"/>
  <c r="I630" i="4"/>
  <c r="J630" i="4"/>
  <c r="M630" i="4" s="1"/>
  <c r="I631" i="4"/>
  <c r="J631" i="4"/>
  <c r="M631" i="4" s="1"/>
  <c r="O631" i="4" s="1"/>
  <c r="I632" i="4"/>
  <c r="J632" i="4"/>
  <c r="M632" i="4" s="1"/>
  <c r="I633" i="4"/>
  <c r="J633" i="4"/>
  <c r="M633" i="4" s="1"/>
  <c r="O633" i="4" s="1"/>
  <c r="I634" i="4"/>
  <c r="J634" i="4"/>
  <c r="M634" i="4" s="1"/>
  <c r="I635" i="4"/>
  <c r="J635" i="4"/>
  <c r="I636" i="4"/>
  <c r="J636" i="4"/>
  <c r="M636" i="4" s="1"/>
  <c r="O636" i="4" s="1"/>
  <c r="I637" i="4"/>
  <c r="J637" i="4"/>
  <c r="M637" i="4" s="1"/>
  <c r="I638" i="4"/>
  <c r="J638" i="4"/>
  <c r="M638" i="4" s="1"/>
  <c r="I639" i="4"/>
  <c r="J639" i="4"/>
  <c r="M639" i="4" s="1"/>
  <c r="O639" i="4" s="1"/>
  <c r="I640" i="4"/>
  <c r="J640" i="4"/>
  <c r="M640" i="4" s="1"/>
  <c r="I641" i="4"/>
  <c r="J641" i="4"/>
  <c r="M641" i="4" s="1"/>
  <c r="I642" i="4"/>
  <c r="J642" i="4"/>
  <c r="M642" i="4" s="1"/>
  <c r="O642" i="4" s="1"/>
  <c r="I643" i="4"/>
  <c r="J643" i="4"/>
  <c r="M643" i="4" s="1"/>
  <c r="I644" i="4"/>
  <c r="J644" i="4"/>
  <c r="M644" i="4" s="1"/>
  <c r="I645" i="4"/>
  <c r="J645" i="4"/>
  <c r="M645" i="4" s="1"/>
  <c r="O645" i="4" s="1"/>
  <c r="I646" i="4"/>
  <c r="J646" i="4"/>
  <c r="M646" i="4" s="1"/>
  <c r="I647" i="4"/>
  <c r="J647" i="4"/>
  <c r="I648" i="4"/>
  <c r="J648" i="4"/>
  <c r="M648" i="4" s="1"/>
  <c r="O648" i="4" s="1"/>
  <c r="I649" i="4"/>
  <c r="J649" i="4"/>
  <c r="M649" i="4" s="1"/>
  <c r="I650" i="4"/>
  <c r="J650" i="4"/>
  <c r="M650" i="4" s="1"/>
  <c r="I651" i="4"/>
  <c r="J651" i="4"/>
  <c r="M651" i="4" s="1"/>
  <c r="O651" i="4" s="1"/>
  <c r="I652" i="4"/>
  <c r="J652" i="4"/>
  <c r="M652" i="4" s="1"/>
  <c r="I653" i="4"/>
  <c r="J653" i="4"/>
  <c r="M653" i="4" s="1"/>
  <c r="I654" i="4"/>
  <c r="J654" i="4"/>
  <c r="M654" i="4" s="1"/>
  <c r="O654" i="4" s="1"/>
  <c r="I655" i="4"/>
  <c r="J655" i="4"/>
  <c r="M655" i="4" s="1"/>
  <c r="I656" i="4"/>
  <c r="J656" i="4"/>
  <c r="M656" i="4" s="1"/>
  <c r="I657" i="4"/>
  <c r="J657" i="4"/>
  <c r="M657" i="4" s="1"/>
  <c r="O657" i="4" s="1"/>
  <c r="I658" i="4"/>
  <c r="J658" i="4"/>
  <c r="M658" i="4" s="1"/>
  <c r="I659" i="4"/>
  <c r="J659" i="4"/>
  <c r="I660" i="4"/>
  <c r="J660" i="4"/>
  <c r="M660" i="4" s="1"/>
  <c r="O660" i="4" s="1"/>
  <c r="P660" i="4" s="1"/>
  <c r="I661" i="4"/>
  <c r="J661" i="4"/>
  <c r="M661" i="4" s="1"/>
  <c r="I662" i="4"/>
  <c r="J662" i="4"/>
  <c r="M662" i="4" s="1"/>
  <c r="I663" i="4"/>
  <c r="J663" i="4"/>
  <c r="M663" i="4" s="1"/>
  <c r="I664" i="4"/>
  <c r="J664" i="4"/>
  <c r="M664" i="4" s="1"/>
  <c r="I665" i="4"/>
  <c r="J665" i="4"/>
  <c r="M665" i="4" s="1"/>
  <c r="I666" i="4"/>
  <c r="J666" i="4"/>
  <c r="M666" i="4" s="1"/>
  <c r="O666" i="4" s="1"/>
  <c r="I667" i="4"/>
  <c r="J667" i="4"/>
  <c r="M667" i="4" s="1"/>
  <c r="I668" i="4"/>
  <c r="J668" i="4"/>
  <c r="M668" i="4" s="1"/>
  <c r="I669" i="4"/>
  <c r="J669" i="4"/>
  <c r="M669" i="4" s="1"/>
  <c r="O669" i="4" s="1"/>
  <c r="I670" i="4"/>
  <c r="J670" i="4"/>
  <c r="M670" i="4" s="1"/>
  <c r="I671" i="4"/>
  <c r="J671" i="4"/>
  <c r="M671" i="4" s="1"/>
  <c r="I672" i="4"/>
  <c r="J672" i="4"/>
  <c r="M672" i="4" s="1"/>
  <c r="O672" i="4" s="1"/>
  <c r="I673" i="4"/>
  <c r="J673" i="4"/>
  <c r="M673" i="4" s="1"/>
  <c r="I674" i="4"/>
  <c r="J674" i="4"/>
  <c r="I675" i="4"/>
  <c r="J675" i="4"/>
  <c r="M675" i="4" s="1"/>
  <c r="O675" i="4" s="1"/>
  <c r="I676" i="4"/>
  <c r="J676" i="4"/>
  <c r="M676" i="4" s="1"/>
  <c r="I677" i="4"/>
  <c r="J677" i="4"/>
  <c r="I678" i="4"/>
  <c r="J678" i="4"/>
  <c r="M678" i="4" s="1"/>
  <c r="O678" i="4" s="1"/>
  <c r="P678" i="4" s="1"/>
  <c r="I679" i="4"/>
  <c r="J679" i="4"/>
  <c r="M679" i="4" s="1"/>
  <c r="I680" i="4"/>
  <c r="J680" i="4"/>
  <c r="M680" i="4" s="1"/>
  <c r="I681" i="4"/>
  <c r="J681" i="4"/>
  <c r="M681" i="4" s="1"/>
  <c r="O681" i="4" s="1"/>
  <c r="I682" i="4"/>
  <c r="J682" i="4"/>
  <c r="M682" i="4" s="1"/>
  <c r="I683" i="4"/>
  <c r="J683" i="4"/>
  <c r="M683" i="4" s="1"/>
  <c r="I684" i="4"/>
  <c r="J684" i="4"/>
  <c r="I685" i="4"/>
  <c r="J685" i="4"/>
  <c r="M685" i="4" s="1"/>
  <c r="I686" i="4"/>
  <c r="J686" i="4"/>
  <c r="M686" i="4" s="1"/>
  <c r="I687" i="4"/>
  <c r="J687" i="4"/>
  <c r="M687" i="4" s="1"/>
  <c r="I688" i="4"/>
  <c r="J688" i="4"/>
  <c r="M688" i="4" s="1"/>
  <c r="I689" i="4"/>
  <c r="J689" i="4"/>
  <c r="M689" i="4" s="1"/>
  <c r="I690" i="4"/>
  <c r="J690" i="4"/>
  <c r="M690" i="4" s="1"/>
  <c r="I691" i="4"/>
  <c r="J691" i="4"/>
  <c r="M691" i="4" s="1"/>
  <c r="I692" i="4"/>
  <c r="J692" i="4"/>
  <c r="M692" i="4" s="1"/>
  <c r="I693" i="4"/>
  <c r="J693" i="4"/>
  <c r="M693" i="4" s="1"/>
  <c r="I694" i="4"/>
  <c r="J694" i="4"/>
  <c r="M694" i="4" s="1"/>
  <c r="I695" i="4"/>
  <c r="J695" i="4"/>
  <c r="M695" i="4" s="1"/>
  <c r="I696" i="4"/>
  <c r="J696" i="4"/>
  <c r="M696" i="4" s="1"/>
  <c r="I697" i="4"/>
  <c r="J697" i="4"/>
  <c r="M697" i="4" s="1"/>
  <c r="I698" i="4"/>
  <c r="J698" i="4"/>
  <c r="M698" i="4" s="1"/>
  <c r="I699" i="4"/>
  <c r="J699" i="4"/>
  <c r="M699" i="4" s="1"/>
  <c r="I700" i="4"/>
  <c r="J700" i="4"/>
  <c r="M700" i="4" s="1"/>
  <c r="I701" i="4"/>
  <c r="J701" i="4"/>
  <c r="M701" i="4" s="1"/>
  <c r="I702" i="4"/>
  <c r="J702" i="4"/>
  <c r="M702" i="4" s="1"/>
  <c r="I703" i="4"/>
  <c r="J703" i="4"/>
  <c r="M703" i="4" s="1"/>
  <c r="I704" i="4"/>
  <c r="J704" i="4"/>
  <c r="M704" i="4" s="1"/>
  <c r="I705" i="4"/>
  <c r="J705" i="4"/>
  <c r="M705" i="4" s="1"/>
  <c r="I706" i="4"/>
  <c r="J706" i="4"/>
  <c r="M706" i="4" s="1"/>
  <c r="I707" i="4"/>
  <c r="J707" i="4"/>
  <c r="I708" i="4"/>
  <c r="J708" i="4"/>
  <c r="M708" i="4" s="1"/>
  <c r="I709" i="4"/>
  <c r="J709" i="4"/>
  <c r="M709" i="4" s="1"/>
  <c r="I710" i="4"/>
  <c r="J710" i="4"/>
  <c r="I711" i="4"/>
  <c r="J711" i="4"/>
  <c r="M711" i="4" s="1"/>
  <c r="I712" i="4"/>
  <c r="J712" i="4"/>
  <c r="M712" i="4" s="1"/>
  <c r="I713" i="4"/>
  <c r="J713" i="4"/>
  <c r="M713" i="4" s="1"/>
  <c r="I714" i="4"/>
  <c r="J714" i="4"/>
  <c r="M714" i="4" s="1"/>
  <c r="I715" i="4"/>
  <c r="J715" i="4"/>
  <c r="M715" i="4" s="1"/>
  <c r="I716" i="4"/>
  <c r="J716" i="4"/>
  <c r="M716" i="4" s="1"/>
  <c r="I717" i="4"/>
  <c r="J717" i="4"/>
  <c r="M717" i="4" s="1"/>
  <c r="I718" i="4"/>
  <c r="J718" i="4"/>
  <c r="M718" i="4" s="1"/>
  <c r="I719" i="4"/>
  <c r="J719" i="4"/>
  <c r="M719" i="4" s="1"/>
  <c r="I720" i="4"/>
  <c r="J720" i="4"/>
  <c r="M720" i="4" s="1"/>
  <c r="I721" i="4"/>
  <c r="J721" i="4"/>
  <c r="M721" i="4" s="1"/>
  <c r="I722" i="4"/>
  <c r="J722" i="4"/>
  <c r="M722" i="4" s="1"/>
  <c r="I723" i="4"/>
  <c r="J723" i="4"/>
  <c r="M723" i="4" s="1"/>
  <c r="I724" i="4"/>
  <c r="J724" i="4"/>
  <c r="M724" i="4" s="1"/>
  <c r="I725" i="4"/>
  <c r="J725" i="4"/>
  <c r="M725" i="4" s="1"/>
  <c r="I726" i="4"/>
  <c r="J726" i="4"/>
  <c r="M726" i="4" s="1"/>
  <c r="I727" i="4"/>
  <c r="J727" i="4"/>
  <c r="M727" i="4" s="1"/>
  <c r="I728" i="4"/>
  <c r="J728" i="4"/>
  <c r="M728" i="4" s="1"/>
  <c r="I729" i="4"/>
  <c r="J729" i="4"/>
  <c r="M729" i="4" s="1"/>
  <c r="I730" i="4"/>
  <c r="J730" i="4"/>
  <c r="M730" i="4" s="1"/>
  <c r="I731" i="4"/>
  <c r="J731" i="4"/>
  <c r="M731" i="4" s="1"/>
  <c r="I732" i="4"/>
  <c r="J732" i="4"/>
  <c r="M732" i="4" s="1"/>
  <c r="I733" i="4"/>
  <c r="J733" i="4"/>
  <c r="M733" i="4" s="1"/>
  <c r="I734" i="4"/>
  <c r="J734" i="4"/>
  <c r="M734" i="4" s="1"/>
  <c r="I735" i="4"/>
  <c r="J735" i="4"/>
  <c r="M735" i="4" s="1"/>
  <c r="I736" i="4"/>
  <c r="J736" i="4"/>
  <c r="M736" i="4" s="1"/>
  <c r="I737" i="4"/>
  <c r="J737" i="4"/>
  <c r="M737" i="4" s="1"/>
  <c r="I738" i="4"/>
  <c r="J738" i="4"/>
  <c r="M738" i="4" s="1"/>
  <c r="I739" i="4"/>
  <c r="J739" i="4"/>
  <c r="M739" i="4" s="1"/>
  <c r="I740" i="4"/>
  <c r="J740" i="4"/>
  <c r="M740" i="4" s="1"/>
  <c r="I741" i="4"/>
  <c r="J741" i="4"/>
  <c r="M741" i="4" s="1"/>
  <c r="I742" i="4"/>
  <c r="J742" i="4"/>
  <c r="M742" i="4" s="1"/>
  <c r="I743" i="4"/>
  <c r="J743" i="4"/>
  <c r="M743" i="4" s="1"/>
  <c r="I744" i="4"/>
  <c r="J744" i="4"/>
  <c r="M744" i="4" s="1"/>
  <c r="I745" i="4"/>
  <c r="J745" i="4"/>
  <c r="M745" i="4" s="1"/>
  <c r="I746" i="4"/>
  <c r="J746" i="4"/>
  <c r="M746" i="4" s="1"/>
  <c r="I747" i="4"/>
  <c r="J747" i="4"/>
  <c r="M747" i="4" s="1"/>
  <c r="I748" i="4"/>
  <c r="J748" i="4"/>
  <c r="M748" i="4" s="1"/>
  <c r="I749" i="4"/>
  <c r="J749" i="4"/>
  <c r="M749" i="4" s="1"/>
  <c r="I750" i="4"/>
  <c r="J750" i="4"/>
  <c r="M750" i="4" s="1"/>
  <c r="I751" i="4"/>
  <c r="J751" i="4"/>
  <c r="M751" i="4" s="1"/>
  <c r="I752" i="4"/>
  <c r="J752" i="4"/>
  <c r="M752" i="4" s="1"/>
  <c r="I753" i="4"/>
  <c r="J753" i="4"/>
  <c r="M753" i="4" s="1"/>
  <c r="I754" i="4"/>
  <c r="J754" i="4"/>
  <c r="M754" i="4" s="1"/>
  <c r="I755" i="4"/>
  <c r="J755" i="4"/>
  <c r="M755" i="4" s="1"/>
  <c r="I756" i="4"/>
  <c r="J756" i="4"/>
  <c r="M756" i="4" s="1"/>
  <c r="I757" i="4"/>
  <c r="J757" i="4"/>
  <c r="M757" i="4" s="1"/>
  <c r="I758" i="4"/>
  <c r="J758" i="4"/>
  <c r="M758" i="4" s="1"/>
  <c r="I759" i="4"/>
  <c r="J759" i="4"/>
  <c r="M759" i="4" s="1"/>
  <c r="I760" i="4"/>
  <c r="J760" i="4"/>
  <c r="M760" i="4" s="1"/>
  <c r="I761" i="4"/>
  <c r="J761" i="4"/>
  <c r="M761" i="4" s="1"/>
  <c r="I762" i="4"/>
  <c r="J762" i="4"/>
  <c r="M762" i="4" s="1"/>
  <c r="I763" i="4"/>
  <c r="J763" i="4"/>
  <c r="M763" i="4" s="1"/>
  <c r="I764" i="4"/>
  <c r="J764" i="4"/>
  <c r="M764" i="4" s="1"/>
  <c r="I765" i="4"/>
  <c r="J765" i="4"/>
  <c r="M765" i="4" s="1"/>
  <c r="I766" i="4"/>
  <c r="J766" i="4"/>
  <c r="M766" i="4" s="1"/>
  <c r="I767" i="4"/>
  <c r="J767" i="4"/>
  <c r="M767" i="4" s="1"/>
  <c r="I768" i="4"/>
  <c r="J768" i="4"/>
  <c r="M768" i="4" s="1"/>
  <c r="I769" i="4"/>
  <c r="J769" i="4"/>
  <c r="M769" i="4" s="1"/>
  <c r="I770" i="4"/>
  <c r="J770" i="4"/>
  <c r="M770" i="4" s="1"/>
  <c r="I771" i="4"/>
  <c r="J771" i="4"/>
  <c r="M771" i="4" s="1"/>
  <c r="I772" i="4"/>
  <c r="J772" i="4"/>
  <c r="M772" i="4" s="1"/>
  <c r="I773" i="4"/>
  <c r="J773" i="4"/>
  <c r="M773" i="4" s="1"/>
  <c r="I774" i="4"/>
  <c r="J774" i="4"/>
  <c r="M774" i="4" s="1"/>
  <c r="I775" i="4"/>
  <c r="J775" i="4"/>
  <c r="M775" i="4" s="1"/>
  <c r="I776" i="4"/>
  <c r="J776" i="4"/>
  <c r="M776" i="4" s="1"/>
  <c r="I777" i="4"/>
  <c r="J777" i="4"/>
  <c r="M777" i="4" s="1"/>
  <c r="I778" i="4"/>
  <c r="J778" i="4"/>
  <c r="M778" i="4" s="1"/>
  <c r="I779" i="4"/>
  <c r="J779" i="4"/>
  <c r="M779" i="4" s="1"/>
  <c r="I780" i="4"/>
  <c r="J780" i="4"/>
  <c r="M780" i="4" s="1"/>
  <c r="I781" i="4"/>
  <c r="J781" i="4"/>
  <c r="M781" i="4" s="1"/>
  <c r="I782" i="4"/>
  <c r="J782" i="4"/>
  <c r="M782" i="4" s="1"/>
  <c r="I783" i="4"/>
  <c r="J783" i="4"/>
  <c r="M783" i="4" s="1"/>
  <c r="I784" i="4"/>
  <c r="J784" i="4"/>
  <c r="M784" i="4" s="1"/>
  <c r="I785" i="4"/>
  <c r="J785" i="4"/>
  <c r="M785" i="4" s="1"/>
  <c r="I786" i="4"/>
  <c r="J786" i="4"/>
  <c r="M786" i="4" s="1"/>
  <c r="I787" i="4"/>
  <c r="J787" i="4"/>
  <c r="M787" i="4" s="1"/>
  <c r="I788" i="4"/>
  <c r="J788" i="4"/>
  <c r="M788" i="4" s="1"/>
  <c r="I789" i="4"/>
  <c r="J789" i="4"/>
  <c r="M789" i="4" s="1"/>
  <c r="I790" i="4"/>
  <c r="J790" i="4"/>
  <c r="M790" i="4" s="1"/>
  <c r="I791" i="4"/>
  <c r="J791" i="4"/>
  <c r="M791" i="4" s="1"/>
  <c r="I792" i="4"/>
  <c r="J792" i="4"/>
  <c r="M792" i="4" s="1"/>
  <c r="I793" i="4"/>
  <c r="J793" i="4"/>
  <c r="M793" i="4" s="1"/>
  <c r="I794" i="4"/>
  <c r="J794" i="4"/>
  <c r="M794" i="4" s="1"/>
  <c r="I795" i="4"/>
  <c r="J795" i="4"/>
  <c r="M795" i="4" s="1"/>
  <c r="I796" i="4"/>
  <c r="J796" i="4"/>
  <c r="M796" i="4" s="1"/>
  <c r="I797" i="4"/>
  <c r="J797" i="4"/>
  <c r="M797" i="4" s="1"/>
  <c r="I798" i="4"/>
  <c r="J798" i="4"/>
  <c r="M798" i="4" s="1"/>
  <c r="I799" i="4"/>
  <c r="J799" i="4"/>
  <c r="M799" i="4" s="1"/>
  <c r="I800" i="4"/>
  <c r="J800" i="4"/>
  <c r="M800" i="4" s="1"/>
  <c r="I801" i="4"/>
  <c r="J801" i="4"/>
  <c r="M801" i="4" s="1"/>
  <c r="I802" i="4"/>
  <c r="J802" i="4"/>
  <c r="M802" i="4" s="1"/>
  <c r="I803" i="4"/>
  <c r="J803" i="4"/>
  <c r="M803" i="4" s="1"/>
  <c r="I804" i="4"/>
  <c r="J804" i="4"/>
  <c r="M804" i="4" s="1"/>
  <c r="I805" i="4"/>
  <c r="J805" i="4"/>
  <c r="M805" i="4" s="1"/>
  <c r="I806" i="4"/>
  <c r="J806" i="4"/>
  <c r="M806" i="4" s="1"/>
  <c r="I807" i="4"/>
  <c r="J807" i="4"/>
  <c r="M807" i="4" s="1"/>
  <c r="I808" i="4"/>
  <c r="J808" i="4"/>
  <c r="M808" i="4" s="1"/>
  <c r="I809" i="4"/>
  <c r="J809" i="4"/>
  <c r="M809" i="4" s="1"/>
  <c r="I810" i="4"/>
  <c r="J810" i="4"/>
  <c r="M810" i="4" s="1"/>
  <c r="I811" i="4"/>
  <c r="J811" i="4"/>
  <c r="M811" i="4" s="1"/>
  <c r="I812" i="4"/>
  <c r="J812" i="4"/>
  <c r="M812" i="4" s="1"/>
  <c r="I813" i="4"/>
  <c r="J813" i="4"/>
  <c r="M813" i="4" s="1"/>
  <c r="I814" i="4"/>
  <c r="J814" i="4"/>
  <c r="M814" i="4" s="1"/>
  <c r="I815" i="4"/>
  <c r="J815" i="4"/>
  <c r="M815" i="4" s="1"/>
  <c r="I816" i="4"/>
  <c r="J816" i="4"/>
  <c r="M816" i="4" s="1"/>
  <c r="J619" i="4"/>
  <c r="I619" i="4"/>
  <c r="L817" i="4"/>
  <c r="K817" i="4"/>
  <c r="M710" i="4"/>
  <c r="M707" i="4"/>
  <c r="M677" i="4"/>
  <c r="M674" i="4"/>
  <c r="M659" i="4"/>
  <c r="M647" i="4"/>
  <c r="M635" i="4"/>
  <c r="M620" i="4"/>
  <c r="I417" i="4"/>
  <c r="J417" i="4"/>
  <c r="M417" i="4" s="1"/>
  <c r="I418" i="4"/>
  <c r="J418" i="4"/>
  <c r="M418" i="4" s="1"/>
  <c r="O418" i="4" s="1"/>
  <c r="P418" i="4" s="1"/>
  <c r="I419" i="4"/>
  <c r="J419" i="4"/>
  <c r="M419" i="4" s="1"/>
  <c r="I420" i="4"/>
  <c r="J420" i="4"/>
  <c r="M420" i="4" s="1"/>
  <c r="I421" i="4"/>
  <c r="J421" i="4"/>
  <c r="M421" i="4" s="1"/>
  <c r="I422" i="4"/>
  <c r="J422" i="4"/>
  <c r="M422" i="4" s="1"/>
  <c r="O422" i="4" s="1"/>
  <c r="P422" i="4" s="1"/>
  <c r="I423" i="4"/>
  <c r="J423" i="4"/>
  <c r="M423" i="4" s="1"/>
  <c r="I424" i="4"/>
  <c r="J424" i="4"/>
  <c r="M424" i="4" s="1"/>
  <c r="I425" i="4"/>
  <c r="J425" i="4"/>
  <c r="M425" i="4" s="1"/>
  <c r="I426" i="4"/>
  <c r="J426" i="4"/>
  <c r="M426" i="4" s="1"/>
  <c r="I427" i="4"/>
  <c r="J427" i="4"/>
  <c r="M427" i="4" s="1"/>
  <c r="I428" i="4"/>
  <c r="J428" i="4"/>
  <c r="M428" i="4" s="1"/>
  <c r="O428" i="4" s="1"/>
  <c r="I429" i="4"/>
  <c r="J429" i="4"/>
  <c r="M429" i="4" s="1"/>
  <c r="I430" i="4"/>
  <c r="J430" i="4"/>
  <c r="M430" i="4" s="1"/>
  <c r="O430" i="4" s="1"/>
  <c r="I431" i="4"/>
  <c r="J431" i="4"/>
  <c r="M431" i="4" s="1"/>
  <c r="O431" i="4" s="1"/>
  <c r="I432" i="4"/>
  <c r="J432" i="4"/>
  <c r="M432" i="4" s="1"/>
  <c r="I433" i="4"/>
  <c r="J433" i="4"/>
  <c r="M433" i="4" s="1"/>
  <c r="I434" i="4"/>
  <c r="J434" i="4"/>
  <c r="M434" i="4" s="1"/>
  <c r="I435" i="4"/>
  <c r="J435" i="4"/>
  <c r="M435" i="4" s="1"/>
  <c r="O435" i="4" s="1"/>
  <c r="I436" i="4"/>
  <c r="J436" i="4"/>
  <c r="M436" i="4" s="1"/>
  <c r="I437" i="4"/>
  <c r="J437" i="4"/>
  <c r="M437" i="4" s="1"/>
  <c r="O437" i="4" s="1"/>
  <c r="P437" i="4" s="1"/>
  <c r="I438" i="4"/>
  <c r="J438" i="4"/>
  <c r="M438" i="4" s="1"/>
  <c r="I439" i="4"/>
  <c r="J439" i="4"/>
  <c r="M439" i="4" s="1"/>
  <c r="I440" i="4"/>
  <c r="J440" i="4"/>
  <c r="M440" i="4" s="1"/>
  <c r="O440" i="4" s="1"/>
  <c r="P440" i="4" s="1"/>
  <c r="I441" i="4"/>
  <c r="J441" i="4"/>
  <c r="M441" i="4" s="1"/>
  <c r="I442" i="4"/>
  <c r="J442" i="4"/>
  <c r="M442" i="4" s="1"/>
  <c r="I443" i="4"/>
  <c r="J443" i="4"/>
  <c r="M443" i="4" s="1"/>
  <c r="I444" i="4"/>
  <c r="J444" i="4"/>
  <c r="M444" i="4" s="1"/>
  <c r="I445" i="4"/>
  <c r="J445" i="4"/>
  <c r="M445" i="4" s="1"/>
  <c r="O445" i="4" s="1"/>
  <c r="I446" i="4"/>
  <c r="J446" i="4"/>
  <c r="M446" i="4" s="1"/>
  <c r="I447" i="4"/>
  <c r="J447" i="4"/>
  <c r="M447" i="4" s="1"/>
  <c r="O447" i="4" s="1"/>
  <c r="I448" i="4"/>
  <c r="J448" i="4"/>
  <c r="M448" i="4" s="1"/>
  <c r="I449" i="4"/>
  <c r="J449" i="4"/>
  <c r="M449" i="4" s="1"/>
  <c r="O449" i="4" s="1"/>
  <c r="P449" i="4" s="1"/>
  <c r="I450" i="4"/>
  <c r="J450" i="4"/>
  <c r="M450" i="4" s="1"/>
  <c r="I451" i="4"/>
  <c r="J451" i="4"/>
  <c r="M451" i="4" s="1"/>
  <c r="I452" i="4"/>
  <c r="J452" i="4"/>
  <c r="M452" i="4" s="1"/>
  <c r="I453" i="4"/>
  <c r="J453" i="4"/>
  <c r="M453" i="4" s="1"/>
  <c r="I454" i="4"/>
  <c r="J454" i="4"/>
  <c r="M454" i="4" s="1"/>
  <c r="I455" i="4"/>
  <c r="J455" i="4"/>
  <c r="M455" i="4" s="1"/>
  <c r="O455" i="4" s="1"/>
  <c r="P455" i="4" s="1"/>
  <c r="I456" i="4"/>
  <c r="J456" i="4"/>
  <c r="M456" i="4" s="1"/>
  <c r="I457" i="4"/>
  <c r="J457" i="4"/>
  <c r="M457" i="4" s="1"/>
  <c r="I458" i="4"/>
  <c r="J458" i="4"/>
  <c r="M458" i="4" s="1"/>
  <c r="I459" i="4"/>
  <c r="J459" i="4"/>
  <c r="M459" i="4" s="1"/>
  <c r="I460" i="4"/>
  <c r="J460" i="4"/>
  <c r="M460" i="4" s="1"/>
  <c r="I461" i="4"/>
  <c r="J461" i="4"/>
  <c r="M461" i="4" s="1"/>
  <c r="O461" i="4" s="1"/>
  <c r="P461" i="4" s="1"/>
  <c r="I462" i="4"/>
  <c r="J462" i="4"/>
  <c r="M462" i="4" s="1"/>
  <c r="O462" i="4" s="1"/>
  <c r="I463" i="4"/>
  <c r="J463" i="4"/>
  <c r="M463" i="4" s="1"/>
  <c r="I464" i="4"/>
  <c r="J464" i="4"/>
  <c r="M464" i="4" s="1"/>
  <c r="I465" i="4"/>
  <c r="J465" i="4"/>
  <c r="M465" i="4" s="1"/>
  <c r="I466" i="4"/>
  <c r="J466" i="4"/>
  <c r="M466" i="4" s="1"/>
  <c r="I467" i="4"/>
  <c r="J467" i="4"/>
  <c r="M467" i="4" s="1"/>
  <c r="I468" i="4"/>
  <c r="J468" i="4"/>
  <c r="M468" i="4" s="1"/>
  <c r="I469" i="4"/>
  <c r="J469" i="4"/>
  <c r="I470" i="4"/>
  <c r="J470" i="4"/>
  <c r="M470" i="4" s="1"/>
  <c r="I471" i="4"/>
  <c r="J471" i="4"/>
  <c r="M471" i="4" s="1"/>
  <c r="I472" i="4"/>
  <c r="J472" i="4"/>
  <c r="M472" i="4" s="1"/>
  <c r="I473" i="4"/>
  <c r="J473" i="4"/>
  <c r="M473" i="4" s="1"/>
  <c r="I474" i="4"/>
  <c r="J474" i="4"/>
  <c r="M474" i="4" s="1"/>
  <c r="O474" i="4" s="1"/>
  <c r="P474" i="4" s="1"/>
  <c r="I475" i="4"/>
  <c r="J475" i="4"/>
  <c r="M475" i="4" s="1"/>
  <c r="O475" i="4" s="1"/>
  <c r="P475" i="4" s="1"/>
  <c r="I476" i="4"/>
  <c r="J476" i="4"/>
  <c r="M476" i="4" s="1"/>
  <c r="I477" i="4"/>
  <c r="J477" i="4"/>
  <c r="M477" i="4" s="1"/>
  <c r="O477" i="4" s="1"/>
  <c r="P477" i="4" s="1"/>
  <c r="I478" i="4"/>
  <c r="J478" i="4"/>
  <c r="M478" i="4" s="1"/>
  <c r="I479" i="4"/>
  <c r="J479" i="4"/>
  <c r="M479" i="4" s="1"/>
  <c r="I480" i="4"/>
  <c r="J480" i="4"/>
  <c r="M480" i="4" s="1"/>
  <c r="I481" i="4"/>
  <c r="J481" i="4"/>
  <c r="I482" i="4"/>
  <c r="J482" i="4"/>
  <c r="M482" i="4" s="1"/>
  <c r="I483" i="4"/>
  <c r="J483" i="4"/>
  <c r="M483" i="4" s="1"/>
  <c r="I484" i="4"/>
  <c r="J484" i="4"/>
  <c r="M484" i="4" s="1"/>
  <c r="I485" i="4"/>
  <c r="J485" i="4"/>
  <c r="M485" i="4" s="1"/>
  <c r="I486" i="4"/>
  <c r="J486" i="4"/>
  <c r="M486" i="4" s="1"/>
  <c r="I487" i="4"/>
  <c r="J487" i="4"/>
  <c r="M487" i="4" s="1"/>
  <c r="I488" i="4"/>
  <c r="J488" i="4"/>
  <c r="M488" i="4" s="1"/>
  <c r="I489" i="4"/>
  <c r="J489" i="4"/>
  <c r="M489" i="4" s="1"/>
  <c r="I490" i="4"/>
  <c r="J490" i="4"/>
  <c r="M490" i="4" s="1"/>
  <c r="I491" i="4"/>
  <c r="J491" i="4"/>
  <c r="M491" i="4" s="1"/>
  <c r="I492" i="4"/>
  <c r="J492" i="4"/>
  <c r="M492" i="4" s="1"/>
  <c r="I493" i="4"/>
  <c r="J493" i="4"/>
  <c r="M493" i="4" s="1"/>
  <c r="I494" i="4"/>
  <c r="J494" i="4"/>
  <c r="M494" i="4" s="1"/>
  <c r="I495" i="4"/>
  <c r="J495" i="4"/>
  <c r="M495" i="4" s="1"/>
  <c r="I496" i="4"/>
  <c r="J496" i="4"/>
  <c r="I497" i="4"/>
  <c r="J497" i="4"/>
  <c r="M497" i="4" s="1"/>
  <c r="I498" i="4"/>
  <c r="J498" i="4"/>
  <c r="M498" i="4" s="1"/>
  <c r="I499" i="4"/>
  <c r="J499" i="4"/>
  <c r="M499" i="4" s="1"/>
  <c r="I500" i="4"/>
  <c r="J500" i="4"/>
  <c r="M500" i="4" s="1"/>
  <c r="I501" i="4"/>
  <c r="J501" i="4"/>
  <c r="M501" i="4" s="1"/>
  <c r="I502" i="4"/>
  <c r="J502" i="4"/>
  <c r="M502" i="4" s="1"/>
  <c r="I503" i="4"/>
  <c r="J503" i="4"/>
  <c r="M503" i="4" s="1"/>
  <c r="I504" i="4"/>
  <c r="J504" i="4"/>
  <c r="M504" i="4" s="1"/>
  <c r="I505" i="4"/>
  <c r="J505" i="4"/>
  <c r="M505" i="4" s="1"/>
  <c r="I506" i="4"/>
  <c r="J506" i="4"/>
  <c r="M506" i="4" s="1"/>
  <c r="I507" i="4"/>
  <c r="J507" i="4"/>
  <c r="M507" i="4" s="1"/>
  <c r="I508" i="4"/>
  <c r="J508" i="4"/>
  <c r="M508" i="4" s="1"/>
  <c r="I509" i="4"/>
  <c r="J509" i="4"/>
  <c r="M509" i="4" s="1"/>
  <c r="I510" i="4"/>
  <c r="J510" i="4"/>
  <c r="M510" i="4" s="1"/>
  <c r="I511" i="4"/>
  <c r="J511" i="4"/>
  <c r="M511" i="4" s="1"/>
  <c r="I512" i="4"/>
  <c r="J512" i="4"/>
  <c r="M512" i="4" s="1"/>
  <c r="I513" i="4"/>
  <c r="J513" i="4"/>
  <c r="M513" i="4" s="1"/>
  <c r="I514" i="4"/>
  <c r="J514" i="4"/>
  <c r="M514" i="4" s="1"/>
  <c r="I515" i="4"/>
  <c r="J515" i="4"/>
  <c r="M515" i="4" s="1"/>
  <c r="I516" i="4"/>
  <c r="J516" i="4"/>
  <c r="M516" i="4" s="1"/>
  <c r="I517" i="4"/>
  <c r="J517" i="4"/>
  <c r="M517" i="4" s="1"/>
  <c r="I518" i="4"/>
  <c r="J518" i="4"/>
  <c r="M518" i="4" s="1"/>
  <c r="I519" i="4"/>
  <c r="J519" i="4"/>
  <c r="M519" i="4" s="1"/>
  <c r="I520" i="4"/>
  <c r="J520" i="4"/>
  <c r="M520" i="4" s="1"/>
  <c r="I521" i="4"/>
  <c r="J521" i="4"/>
  <c r="M521" i="4" s="1"/>
  <c r="I522" i="4"/>
  <c r="J522" i="4"/>
  <c r="M522" i="4" s="1"/>
  <c r="I523" i="4"/>
  <c r="J523" i="4"/>
  <c r="M523" i="4" s="1"/>
  <c r="I524" i="4"/>
  <c r="J524" i="4"/>
  <c r="M524" i="4" s="1"/>
  <c r="I525" i="4"/>
  <c r="J525" i="4"/>
  <c r="M525" i="4" s="1"/>
  <c r="I526" i="4"/>
  <c r="J526" i="4"/>
  <c r="M526" i="4" s="1"/>
  <c r="I527" i="4"/>
  <c r="J527" i="4"/>
  <c r="M527" i="4" s="1"/>
  <c r="I528" i="4"/>
  <c r="J528" i="4"/>
  <c r="M528" i="4" s="1"/>
  <c r="I529" i="4"/>
  <c r="J529" i="4"/>
  <c r="M529" i="4" s="1"/>
  <c r="I530" i="4"/>
  <c r="J530" i="4"/>
  <c r="M530" i="4" s="1"/>
  <c r="I531" i="4"/>
  <c r="J531" i="4"/>
  <c r="M531" i="4" s="1"/>
  <c r="I532" i="4"/>
  <c r="J532" i="4"/>
  <c r="M532" i="4" s="1"/>
  <c r="I533" i="4"/>
  <c r="J533" i="4"/>
  <c r="M533" i="4" s="1"/>
  <c r="I534" i="4"/>
  <c r="J534" i="4"/>
  <c r="M534" i="4" s="1"/>
  <c r="I535" i="4"/>
  <c r="J535" i="4"/>
  <c r="M535" i="4" s="1"/>
  <c r="I536" i="4"/>
  <c r="J536" i="4"/>
  <c r="M536" i="4" s="1"/>
  <c r="I537" i="4"/>
  <c r="J537" i="4"/>
  <c r="M537" i="4" s="1"/>
  <c r="I538" i="4"/>
  <c r="J538" i="4"/>
  <c r="M538" i="4" s="1"/>
  <c r="I539" i="4"/>
  <c r="J539" i="4"/>
  <c r="M539" i="4" s="1"/>
  <c r="I540" i="4"/>
  <c r="J540" i="4"/>
  <c r="M540" i="4" s="1"/>
  <c r="I541" i="4"/>
  <c r="J541" i="4"/>
  <c r="M541" i="4" s="1"/>
  <c r="I542" i="4"/>
  <c r="J542" i="4"/>
  <c r="M542" i="4" s="1"/>
  <c r="I543" i="4"/>
  <c r="J543" i="4"/>
  <c r="M543" i="4" s="1"/>
  <c r="I544" i="4"/>
  <c r="J544" i="4"/>
  <c r="M544" i="4" s="1"/>
  <c r="I545" i="4"/>
  <c r="J545" i="4"/>
  <c r="M545" i="4" s="1"/>
  <c r="I546" i="4"/>
  <c r="J546" i="4"/>
  <c r="M546" i="4" s="1"/>
  <c r="I547" i="4"/>
  <c r="J547" i="4"/>
  <c r="M547" i="4" s="1"/>
  <c r="I548" i="4"/>
  <c r="J548" i="4"/>
  <c r="M548" i="4" s="1"/>
  <c r="I549" i="4"/>
  <c r="J549" i="4"/>
  <c r="M549" i="4" s="1"/>
  <c r="I550" i="4"/>
  <c r="J550" i="4"/>
  <c r="M550" i="4" s="1"/>
  <c r="I551" i="4"/>
  <c r="J551" i="4"/>
  <c r="M551" i="4" s="1"/>
  <c r="I552" i="4"/>
  <c r="J552" i="4"/>
  <c r="M552" i="4" s="1"/>
  <c r="I553" i="4"/>
  <c r="J553" i="4"/>
  <c r="M553" i="4" s="1"/>
  <c r="I554" i="4"/>
  <c r="J554" i="4"/>
  <c r="M554" i="4" s="1"/>
  <c r="I555" i="4"/>
  <c r="J555" i="4"/>
  <c r="M555" i="4" s="1"/>
  <c r="I556" i="4"/>
  <c r="J556" i="4"/>
  <c r="M556" i="4" s="1"/>
  <c r="I557" i="4"/>
  <c r="J557" i="4"/>
  <c r="M557" i="4" s="1"/>
  <c r="I558" i="4"/>
  <c r="J558" i="4"/>
  <c r="M558" i="4" s="1"/>
  <c r="I559" i="4"/>
  <c r="J559" i="4"/>
  <c r="M559" i="4" s="1"/>
  <c r="I560" i="4"/>
  <c r="J560" i="4"/>
  <c r="M560" i="4" s="1"/>
  <c r="I561" i="4"/>
  <c r="J561" i="4"/>
  <c r="M561" i="4" s="1"/>
  <c r="I562" i="4"/>
  <c r="J562" i="4"/>
  <c r="M562" i="4" s="1"/>
  <c r="I563" i="4"/>
  <c r="J563" i="4"/>
  <c r="M563" i="4" s="1"/>
  <c r="I564" i="4"/>
  <c r="J564" i="4"/>
  <c r="M564" i="4" s="1"/>
  <c r="I565" i="4"/>
  <c r="J565" i="4"/>
  <c r="M565" i="4" s="1"/>
  <c r="I566" i="4"/>
  <c r="J566" i="4"/>
  <c r="M566" i="4" s="1"/>
  <c r="I567" i="4"/>
  <c r="J567" i="4"/>
  <c r="M567" i="4" s="1"/>
  <c r="I568" i="4"/>
  <c r="J568" i="4"/>
  <c r="M568" i="4" s="1"/>
  <c r="I569" i="4"/>
  <c r="J569" i="4"/>
  <c r="M569" i="4" s="1"/>
  <c r="I570" i="4"/>
  <c r="J570" i="4"/>
  <c r="M570" i="4" s="1"/>
  <c r="I571" i="4"/>
  <c r="J571" i="4"/>
  <c r="M571" i="4" s="1"/>
  <c r="I572" i="4"/>
  <c r="J572" i="4"/>
  <c r="M572" i="4" s="1"/>
  <c r="I573" i="4"/>
  <c r="J573" i="4"/>
  <c r="M573" i="4" s="1"/>
  <c r="I574" i="4"/>
  <c r="J574" i="4"/>
  <c r="M574" i="4" s="1"/>
  <c r="I575" i="4"/>
  <c r="J575" i="4"/>
  <c r="M575" i="4" s="1"/>
  <c r="I576" i="4"/>
  <c r="J576" i="4"/>
  <c r="M576" i="4" s="1"/>
  <c r="I577" i="4"/>
  <c r="J577" i="4"/>
  <c r="M577" i="4" s="1"/>
  <c r="I578" i="4"/>
  <c r="J578" i="4"/>
  <c r="M578" i="4" s="1"/>
  <c r="I579" i="4"/>
  <c r="J579" i="4"/>
  <c r="M579" i="4" s="1"/>
  <c r="I580" i="4"/>
  <c r="J580" i="4"/>
  <c r="M580" i="4" s="1"/>
  <c r="I581" i="4"/>
  <c r="J581" i="4"/>
  <c r="M581" i="4" s="1"/>
  <c r="I582" i="4"/>
  <c r="J582" i="4"/>
  <c r="M582" i="4" s="1"/>
  <c r="I583" i="4"/>
  <c r="J583" i="4"/>
  <c r="M583" i="4" s="1"/>
  <c r="I584" i="4"/>
  <c r="J584" i="4"/>
  <c r="M584" i="4" s="1"/>
  <c r="I585" i="4"/>
  <c r="J585" i="4"/>
  <c r="M585" i="4" s="1"/>
  <c r="I586" i="4"/>
  <c r="J586" i="4"/>
  <c r="M586" i="4" s="1"/>
  <c r="I587" i="4"/>
  <c r="J587" i="4"/>
  <c r="M587" i="4" s="1"/>
  <c r="I588" i="4"/>
  <c r="J588" i="4"/>
  <c r="M588" i="4" s="1"/>
  <c r="I589" i="4"/>
  <c r="J589" i="4"/>
  <c r="M589" i="4" s="1"/>
  <c r="I590" i="4"/>
  <c r="J590" i="4"/>
  <c r="M590" i="4" s="1"/>
  <c r="I591" i="4"/>
  <c r="J591" i="4"/>
  <c r="M591" i="4" s="1"/>
  <c r="I592" i="4"/>
  <c r="J592" i="4"/>
  <c r="M592" i="4" s="1"/>
  <c r="I593" i="4"/>
  <c r="J593" i="4"/>
  <c r="M593" i="4" s="1"/>
  <c r="I594" i="4"/>
  <c r="J594" i="4"/>
  <c r="M594" i="4" s="1"/>
  <c r="I595" i="4"/>
  <c r="J595" i="4"/>
  <c r="M595" i="4" s="1"/>
  <c r="I596" i="4"/>
  <c r="J596" i="4"/>
  <c r="M596" i="4" s="1"/>
  <c r="I597" i="4"/>
  <c r="J597" i="4"/>
  <c r="M597" i="4" s="1"/>
  <c r="I598" i="4"/>
  <c r="J598" i="4"/>
  <c r="M598" i="4" s="1"/>
  <c r="I599" i="4"/>
  <c r="J599" i="4"/>
  <c r="M599" i="4" s="1"/>
  <c r="I600" i="4"/>
  <c r="J600" i="4"/>
  <c r="M600" i="4" s="1"/>
  <c r="I601" i="4"/>
  <c r="J601" i="4"/>
  <c r="M601" i="4" s="1"/>
  <c r="I602" i="4"/>
  <c r="J602" i="4"/>
  <c r="M602" i="4" s="1"/>
  <c r="I603" i="4"/>
  <c r="J603" i="4"/>
  <c r="M603" i="4" s="1"/>
  <c r="I604" i="4"/>
  <c r="J604" i="4"/>
  <c r="M604" i="4" s="1"/>
  <c r="I605" i="4"/>
  <c r="J605" i="4"/>
  <c r="M605" i="4" s="1"/>
  <c r="I606" i="4"/>
  <c r="J606" i="4"/>
  <c r="M606" i="4" s="1"/>
  <c r="I607" i="4"/>
  <c r="J607" i="4"/>
  <c r="M607" i="4" s="1"/>
  <c r="I608" i="4"/>
  <c r="J608" i="4"/>
  <c r="M608" i="4" s="1"/>
  <c r="I609" i="4"/>
  <c r="J609" i="4"/>
  <c r="M609" i="4" s="1"/>
  <c r="I610" i="4"/>
  <c r="J610" i="4"/>
  <c r="M610" i="4" s="1"/>
  <c r="I611" i="4"/>
  <c r="J611" i="4"/>
  <c r="M611" i="4" s="1"/>
  <c r="I612" i="4"/>
  <c r="J612" i="4"/>
  <c r="M612" i="4" s="1"/>
  <c r="I613" i="4"/>
  <c r="J613" i="4"/>
  <c r="M613" i="4" s="1"/>
  <c r="J416" i="4"/>
  <c r="M416" i="4" s="1"/>
  <c r="I416" i="4"/>
  <c r="K614" i="4"/>
  <c r="L614" i="4"/>
  <c r="M496" i="4"/>
  <c r="M469" i="4"/>
  <c r="B211" i="4"/>
  <c r="B414" i="4" s="1"/>
  <c r="B617" i="4" s="1"/>
  <c r="B820" i="4" s="1"/>
  <c r="B1023" i="4" s="1"/>
  <c r="B1226" i="4" s="1"/>
  <c r="B1429" i="4" s="1"/>
  <c r="A107" i="4"/>
  <c r="A310" i="4" s="1"/>
  <c r="A513" i="4" s="1"/>
  <c r="A716" i="4" s="1"/>
  <c r="A919" i="4" s="1"/>
  <c r="A1122" i="4" s="1"/>
  <c r="A1325" i="4" s="1"/>
  <c r="A1528" i="4" s="1"/>
  <c r="I288" i="4"/>
  <c r="J288" i="4"/>
  <c r="I214" i="4"/>
  <c r="J214" i="4"/>
  <c r="I215" i="4"/>
  <c r="J215" i="4"/>
  <c r="I216" i="4"/>
  <c r="J216" i="4"/>
  <c r="I217" i="4"/>
  <c r="J217" i="4"/>
  <c r="I218" i="4"/>
  <c r="J218" i="4"/>
  <c r="I219" i="4"/>
  <c r="J219" i="4"/>
  <c r="I220" i="4"/>
  <c r="J220" i="4"/>
  <c r="I221" i="4"/>
  <c r="J221" i="4"/>
  <c r="I222" i="4"/>
  <c r="J222" i="4"/>
  <c r="I223" i="4"/>
  <c r="J223" i="4"/>
  <c r="I224" i="4"/>
  <c r="J224" i="4"/>
  <c r="I225" i="4"/>
  <c r="J225" i="4"/>
  <c r="I226" i="4"/>
  <c r="J226" i="4"/>
  <c r="I227" i="4"/>
  <c r="J227" i="4"/>
  <c r="I228" i="4"/>
  <c r="J228" i="4"/>
  <c r="I229" i="4"/>
  <c r="J229" i="4"/>
  <c r="I230" i="4"/>
  <c r="J230" i="4"/>
  <c r="I231" i="4"/>
  <c r="J231" i="4"/>
  <c r="I232" i="4"/>
  <c r="J232" i="4"/>
  <c r="I233" i="4"/>
  <c r="J233" i="4"/>
  <c r="I234" i="4"/>
  <c r="J234" i="4"/>
  <c r="I235" i="4"/>
  <c r="J235" i="4"/>
  <c r="I236" i="4"/>
  <c r="J236" i="4"/>
  <c r="I237" i="4"/>
  <c r="J237" i="4"/>
  <c r="I238" i="4"/>
  <c r="J238" i="4"/>
  <c r="I239" i="4"/>
  <c r="J239" i="4"/>
  <c r="I240" i="4"/>
  <c r="J240" i="4"/>
  <c r="I241" i="4"/>
  <c r="J241" i="4"/>
  <c r="I242" i="4"/>
  <c r="J242" i="4"/>
  <c r="I243" i="4"/>
  <c r="J243" i="4"/>
  <c r="I244" i="4"/>
  <c r="J244" i="4"/>
  <c r="I245" i="4"/>
  <c r="J245" i="4"/>
  <c r="I246" i="4"/>
  <c r="J246" i="4"/>
  <c r="I247" i="4"/>
  <c r="J247" i="4"/>
  <c r="I248" i="4"/>
  <c r="J248" i="4"/>
  <c r="I249" i="4"/>
  <c r="J249" i="4"/>
  <c r="I250" i="4"/>
  <c r="J250" i="4"/>
  <c r="I251" i="4"/>
  <c r="J251" i="4"/>
  <c r="I252" i="4"/>
  <c r="J252" i="4"/>
  <c r="I253" i="4"/>
  <c r="J253" i="4"/>
  <c r="I254" i="4"/>
  <c r="J254" i="4"/>
  <c r="I255" i="4"/>
  <c r="J255" i="4"/>
  <c r="I256" i="4"/>
  <c r="J256" i="4"/>
  <c r="I257" i="4"/>
  <c r="J257" i="4"/>
  <c r="I258" i="4"/>
  <c r="J258" i="4"/>
  <c r="I259" i="4"/>
  <c r="J259" i="4"/>
  <c r="I260" i="4"/>
  <c r="J260" i="4"/>
  <c r="I261" i="4"/>
  <c r="J261" i="4"/>
  <c r="I262" i="4"/>
  <c r="J262" i="4"/>
  <c r="I263" i="4"/>
  <c r="J263" i="4"/>
  <c r="I264" i="4"/>
  <c r="J264" i="4"/>
  <c r="I265" i="4"/>
  <c r="J265" i="4"/>
  <c r="I266" i="4"/>
  <c r="J266" i="4"/>
  <c r="I267" i="4"/>
  <c r="J267" i="4"/>
  <c r="I268" i="4"/>
  <c r="J268" i="4"/>
  <c r="I269" i="4"/>
  <c r="J269" i="4"/>
  <c r="I270" i="4"/>
  <c r="J270" i="4"/>
  <c r="I271" i="4"/>
  <c r="J271" i="4"/>
  <c r="I272" i="4"/>
  <c r="J272" i="4"/>
  <c r="I273" i="4"/>
  <c r="J273" i="4"/>
  <c r="I274" i="4"/>
  <c r="J274" i="4"/>
  <c r="I275" i="4"/>
  <c r="J275" i="4"/>
  <c r="I276" i="4"/>
  <c r="J276" i="4"/>
  <c r="I277" i="4"/>
  <c r="J277" i="4"/>
  <c r="I284" i="4"/>
  <c r="J284" i="4"/>
  <c r="M284" i="4" s="1"/>
  <c r="I285" i="4"/>
  <c r="J285" i="4"/>
  <c r="M285" i="4" s="1"/>
  <c r="I286" i="4"/>
  <c r="J286" i="4"/>
  <c r="M286" i="4" s="1"/>
  <c r="I287" i="4"/>
  <c r="J287" i="4"/>
  <c r="M287" i="4" s="1"/>
  <c r="K208" i="4"/>
  <c r="L208" i="4"/>
  <c r="T11" i="3"/>
  <c r="N11" i="2" s="1"/>
  <c r="T12" i="3"/>
  <c r="N12" i="2" s="1"/>
  <c r="T13" i="3"/>
  <c r="N13" i="2" s="1"/>
  <c r="T14" i="3"/>
  <c r="N14" i="2" s="1"/>
  <c r="T15" i="3"/>
  <c r="N15" i="2" s="1"/>
  <c r="T16" i="3"/>
  <c r="N16" i="2" s="1"/>
  <c r="T17" i="3"/>
  <c r="N17" i="2" s="1"/>
  <c r="T18" i="3"/>
  <c r="N18" i="2" s="1"/>
  <c r="T22" i="3"/>
  <c r="N22" i="2" s="1"/>
  <c r="T24" i="3"/>
  <c r="N24" i="2" s="1"/>
  <c r="T26" i="3"/>
  <c r="N26" i="2" s="1"/>
  <c r="T27" i="3"/>
  <c r="N27" i="2" s="1"/>
  <c r="T28" i="3"/>
  <c r="N28" i="2" s="1"/>
  <c r="T29" i="3"/>
  <c r="N29" i="2" s="1"/>
  <c r="T30" i="3"/>
  <c r="N30" i="2" s="1"/>
  <c r="T31" i="3"/>
  <c r="N31" i="2" s="1"/>
  <c r="T32" i="3"/>
  <c r="N32" i="2" s="1"/>
  <c r="T33" i="3"/>
  <c r="N33" i="2" s="1"/>
  <c r="T34" i="3"/>
  <c r="N34" i="2" s="1"/>
  <c r="T35" i="3"/>
  <c r="N35" i="2" s="1"/>
  <c r="T36" i="3"/>
  <c r="N36" i="2" s="1"/>
  <c r="T37" i="3"/>
  <c r="N37" i="2" s="1"/>
  <c r="T38" i="3"/>
  <c r="N38" i="2" s="1"/>
  <c r="T39" i="3"/>
  <c r="N39" i="2" s="1"/>
  <c r="T40" i="3"/>
  <c r="N40" i="2" s="1"/>
  <c r="T41" i="3"/>
  <c r="N41" i="2" s="1"/>
  <c r="T42" i="3"/>
  <c r="N42" i="2" s="1"/>
  <c r="T43" i="3"/>
  <c r="N43" i="2" s="1"/>
  <c r="T44" i="3"/>
  <c r="N44" i="2" s="1"/>
  <c r="T45" i="3"/>
  <c r="N45" i="2" s="1"/>
  <c r="T46" i="3"/>
  <c r="N46" i="2" s="1"/>
  <c r="T47" i="3"/>
  <c r="N47" i="2" s="1"/>
  <c r="T48" i="3"/>
  <c r="N48" i="2" s="1"/>
  <c r="T49" i="3"/>
  <c r="N49" i="2" s="1"/>
  <c r="T50" i="3"/>
  <c r="N50" i="2" s="1"/>
  <c r="T51" i="3"/>
  <c r="N51" i="2" s="1"/>
  <c r="T52" i="3"/>
  <c r="N52" i="2" s="1"/>
  <c r="T53" i="3"/>
  <c r="N53" i="2" s="1"/>
  <c r="T54" i="3"/>
  <c r="N54" i="2" s="1"/>
  <c r="T55" i="3"/>
  <c r="N55" i="2" s="1"/>
  <c r="T56" i="3"/>
  <c r="N56" i="2" s="1"/>
  <c r="T57" i="3"/>
  <c r="N57" i="2" s="1"/>
  <c r="T58" i="3"/>
  <c r="N58" i="2" s="1"/>
  <c r="T59" i="3"/>
  <c r="N59" i="2" s="1"/>
  <c r="T60" i="3"/>
  <c r="N60" i="2" s="1"/>
  <c r="T61" i="3"/>
  <c r="N61" i="2" s="1"/>
  <c r="T62" i="3"/>
  <c r="N62" i="2" s="1"/>
  <c r="T63" i="3"/>
  <c r="N63" i="2" s="1"/>
  <c r="T64" i="3"/>
  <c r="N64" i="2" s="1"/>
  <c r="T66" i="3"/>
  <c r="N66" i="2" s="1"/>
  <c r="T67" i="3"/>
  <c r="N67" i="2" s="1"/>
  <c r="T68" i="3"/>
  <c r="N68" i="2" s="1"/>
  <c r="T69" i="3"/>
  <c r="N69" i="2" s="1"/>
  <c r="T70" i="3"/>
  <c r="N70" i="2" s="1"/>
  <c r="T71" i="3"/>
  <c r="N71" i="2" s="1"/>
  <c r="T72" i="3"/>
  <c r="N72" i="2" s="1"/>
  <c r="T73" i="3"/>
  <c r="N73" i="2" s="1"/>
  <c r="T74" i="3"/>
  <c r="N74" i="2" s="1"/>
  <c r="T75" i="3"/>
  <c r="N75" i="2" s="1"/>
  <c r="S75" i="2" s="1"/>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10" i="3"/>
  <c r="N10" i="2" s="1"/>
  <c r="AS11" i="3"/>
  <c r="G11" i="4" s="1"/>
  <c r="AS12" i="3"/>
  <c r="G12" i="4" s="1"/>
  <c r="AS13" i="3"/>
  <c r="G13" i="4" s="1"/>
  <c r="AS14" i="3"/>
  <c r="G14" i="4" s="1"/>
  <c r="AS15" i="3"/>
  <c r="G15" i="4" s="1"/>
  <c r="AS16" i="3"/>
  <c r="G16" i="4" s="1"/>
  <c r="AS17" i="3"/>
  <c r="G17" i="4" s="1"/>
  <c r="AS18" i="3"/>
  <c r="G18" i="4" s="1"/>
  <c r="AS22" i="3"/>
  <c r="G22" i="4" s="1"/>
  <c r="AS24" i="3"/>
  <c r="G24" i="4" s="1"/>
  <c r="AS26" i="3"/>
  <c r="G26" i="4" s="1"/>
  <c r="AS27" i="3"/>
  <c r="G27" i="4" s="1"/>
  <c r="AS28" i="3"/>
  <c r="G28" i="4" s="1"/>
  <c r="AS29" i="3"/>
  <c r="G29" i="4" s="1"/>
  <c r="AS30" i="3"/>
  <c r="G30" i="4" s="1"/>
  <c r="AS31" i="3"/>
  <c r="G31" i="4" s="1"/>
  <c r="AS32" i="3"/>
  <c r="G32" i="4" s="1"/>
  <c r="AS33" i="3"/>
  <c r="G33" i="4" s="1"/>
  <c r="AS34" i="3"/>
  <c r="G34" i="4" s="1"/>
  <c r="AS35" i="3"/>
  <c r="G35" i="4" s="1"/>
  <c r="AS36" i="3"/>
  <c r="G36" i="4" s="1"/>
  <c r="AS37" i="3"/>
  <c r="G37" i="4" s="1"/>
  <c r="AS38" i="3"/>
  <c r="G38" i="4" s="1"/>
  <c r="AS39" i="3"/>
  <c r="G39" i="4" s="1"/>
  <c r="AS40" i="3"/>
  <c r="G40" i="4" s="1"/>
  <c r="AS41" i="3"/>
  <c r="G41" i="4" s="1"/>
  <c r="AS42" i="3"/>
  <c r="G42" i="4" s="1"/>
  <c r="AS43" i="3"/>
  <c r="G43" i="4" s="1"/>
  <c r="AS44" i="3"/>
  <c r="G44" i="4" s="1"/>
  <c r="AS45" i="3"/>
  <c r="G45" i="4" s="1"/>
  <c r="AS46" i="3"/>
  <c r="G46" i="4" s="1"/>
  <c r="AS47" i="3"/>
  <c r="G47" i="4" s="1"/>
  <c r="AS48" i="3"/>
  <c r="G48" i="4" s="1"/>
  <c r="AS49" i="3"/>
  <c r="G49" i="4" s="1"/>
  <c r="AS50" i="3"/>
  <c r="G50" i="4" s="1"/>
  <c r="AS51" i="3"/>
  <c r="G51" i="4" s="1"/>
  <c r="AS52" i="3"/>
  <c r="G52" i="4" s="1"/>
  <c r="AS53" i="3"/>
  <c r="G53" i="4" s="1"/>
  <c r="AS54" i="3"/>
  <c r="G54" i="4" s="1"/>
  <c r="AS55" i="3"/>
  <c r="G55" i="4" s="1"/>
  <c r="AS56" i="3"/>
  <c r="G56" i="4" s="1"/>
  <c r="AS57" i="3"/>
  <c r="G57" i="4" s="1"/>
  <c r="AS58" i="3"/>
  <c r="G58" i="4" s="1"/>
  <c r="AS59" i="3"/>
  <c r="G59" i="4" s="1"/>
  <c r="AS60" i="3"/>
  <c r="G60" i="4" s="1"/>
  <c r="AS61" i="3"/>
  <c r="G61" i="4" s="1"/>
  <c r="AS62" i="3"/>
  <c r="G62" i="4" s="1"/>
  <c r="AS63" i="3"/>
  <c r="G63" i="4" s="1"/>
  <c r="AS64" i="3"/>
  <c r="G64" i="4" s="1"/>
  <c r="AS65" i="3"/>
  <c r="G65" i="4" s="1"/>
  <c r="AS66" i="3"/>
  <c r="G66" i="4" s="1"/>
  <c r="AS67" i="3"/>
  <c r="G67" i="4" s="1"/>
  <c r="AS68" i="3"/>
  <c r="G68" i="4" s="1"/>
  <c r="AS69" i="3"/>
  <c r="G69" i="4" s="1"/>
  <c r="AS70" i="3"/>
  <c r="G70" i="4" s="1"/>
  <c r="AS71" i="3"/>
  <c r="G71" i="4" s="1"/>
  <c r="AS72" i="3"/>
  <c r="G72" i="4" s="1"/>
  <c r="AS73" i="3"/>
  <c r="G73" i="4" s="1"/>
  <c r="AS74" i="3"/>
  <c r="G74" i="4" s="1"/>
  <c r="AS75" i="3"/>
  <c r="AS76" i="3"/>
  <c r="AS77" i="3"/>
  <c r="AS78" i="3"/>
  <c r="AS79" i="3"/>
  <c r="AS80" i="3"/>
  <c r="AS81" i="3"/>
  <c r="AS82" i="3"/>
  <c r="AS83" i="3"/>
  <c r="AS84" i="3"/>
  <c r="AS85" i="3"/>
  <c r="AS86" i="3"/>
  <c r="AS87" i="3"/>
  <c r="AS88" i="3"/>
  <c r="AS89" i="3"/>
  <c r="AS90" i="3"/>
  <c r="AS91" i="3"/>
  <c r="AS92" i="3"/>
  <c r="AS93" i="3"/>
  <c r="AS94" i="3"/>
  <c r="AS95" i="3"/>
  <c r="AS96" i="3"/>
  <c r="AS97" i="3"/>
  <c r="AS98" i="3"/>
  <c r="AS99" i="3"/>
  <c r="AS100" i="3"/>
  <c r="AS101" i="3"/>
  <c r="AS102" i="3"/>
  <c r="AS103" i="3"/>
  <c r="AS104" i="3"/>
  <c r="AS105" i="3"/>
  <c r="AS106" i="3"/>
  <c r="AS107" i="3"/>
  <c r="AS108" i="3"/>
  <c r="AS109" i="3"/>
  <c r="AS110" i="3"/>
  <c r="AS111" i="3"/>
  <c r="AS112" i="3"/>
  <c r="AS113" i="3"/>
  <c r="AS114" i="3"/>
  <c r="AS115" i="3"/>
  <c r="AS116" i="3"/>
  <c r="AS117" i="3"/>
  <c r="AS118" i="3"/>
  <c r="AS119" i="3"/>
  <c r="AS120" i="3"/>
  <c r="AS121" i="3"/>
  <c r="AS122" i="3"/>
  <c r="AS123" i="3"/>
  <c r="AS124" i="3"/>
  <c r="AS125" i="3"/>
  <c r="AS126" i="3"/>
  <c r="AS127" i="3"/>
  <c r="AS128" i="3"/>
  <c r="AS129" i="3"/>
  <c r="AS130" i="3"/>
  <c r="AS131" i="3"/>
  <c r="AS132" i="3"/>
  <c r="AS133" i="3"/>
  <c r="AS134" i="3"/>
  <c r="AS135" i="3"/>
  <c r="AS136" i="3"/>
  <c r="AS137" i="3"/>
  <c r="AS138" i="3"/>
  <c r="AS139" i="3"/>
  <c r="AS140" i="3"/>
  <c r="AS141" i="3"/>
  <c r="AS142" i="3"/>
  <c r="AS143" i="3"/>
  <c r="AS144" i="3"/>
  <c r="AS145" i="3"/>
  <c r="AS146" i="3"/>
  <c r="AS147" i="3"/>
  <c r="AS148" i="3"/>
  <c r="AS149" i="3"/>
  <c r="AS150" i="3"/>
  <c r="AS151" i="3"/>
  <c r="AS152" i="3"/>
  <c r="AS153" i="3"/>
  <c r="AS154" i="3"/>
  <c r="AS155" i="3"/>
  <c r="AS156" i="3"/>
  <c r="AS157" i="3"/>
  <c r="AS158" i="3"/>
  <c r="AS159" i="3"/>
  <c r="AS160" i="3"/>
  <c r="AS161" i="3"/>
  <c r="AS162" i="3"/>
  <c r="AS163" i="3"/>
  <c r="AS164" i="3"/>
  <c r="AS165" i="3"/>
  <c r="AS166" i="3"/>
  <c r="AS167" i="3"/>
  <c r="AS168" i="3"/>
  <c r="AS169" i="3"/>
  <c r="AS170" i="3"/>
  <c r="AS171" i="3"/>
  <c r="AS172" i="3"/>
  <c r="AS173" i="3"/>
  <c r="AS174" i="3"/>
  <c r="AS175" i="3"/>
  <c r="AS176" i="3"/>
  <c r="AS177" i="3"/>
  <c r="AS178" i="3"/>
  <c r="AS179" i="3"/>
  <c r="AS180" i="3"/>
  <c r="AS181" i="3"/>
  <c r="AS182" i="3"/>
  <c r="AS183" i="3"/>
  <c r="AS184" i="3"/>
  <c r="AS185" i="3"/>
  <c r="AS186" i="3"/>
  <c r="AS187" i="3"/>
  <c r="AS188" i="3"/>
  <c r="AS189" i="3"/>
  <c r="AS190" i="3"/>
  <c r="AS191" i="3"/>
  <c r="AS192" i="3"/>
  <c r="AS193" i="3"/>
  <c r="AS194" i="3"/>
  <c r="AS195" i="3"/>
  <c r="AS196" i="3"/>
  <c r="AS197" i="3"/>
  <c r="AS198" i="3"/>
  <c r="AS199" i="3"/>
  <c r="AS200" i="3"/>
  <c r="AS201" i="3"/>
  <c r="AS202" i="3"/>
  <c r="AS203" i="3"/>
  <c r="AS204" i="3"/>
  <c r="AS205" i="3"/>
  <c r="AS206" i="3"/>
  <c r="AS207" i="3"/>
  <c r="AS10" i="3"/>
  <c r="A81" i="4"/>
  <c r="A284" i="4" s="1"/>
  <c r="A487" i="4" s="1"/>
  <c r="A690" i="4" s="1"/>
  <c r="A893" i="4" s="1"/>
  <c r="A1096" i="4" s="1"/>
  <c r="A1299" i="4" s="1"/>
  <c r="A1502" i="4" s="1"/>
  <c r="B81" i="4"/>
  <c r="B284" i="4" s="1"/>
  <c r="B487" i="4" s="1"/>
  <c r="B690" i="4" s="1"/>
  <c r="B893" i="4" s="1"/>
  <c r="B1096" i="4" s="1"/>
  <c r="B1299" i="4" s="1"/>
  <c r="B1502" i="4" s="1"/>
  <c r="C81" i="4"/>
  <c r="C284" i="4" s="1"/>
  <c r="C487" i="4" s="1"/>
  <c r="C690" i="4" s="1"/>
  <c r="C893" i="4" s="1"/>
  <c r="C1096" i="4" s="1"/>
  <c r="C1299" i="4" s="1"/>
  <c r="C1502" i="4" s="1"/>
  <c r="D81" i="4"/>
  <c r="D284" i="4" s="1"/>
  <c r="D487" i="4" s="1"/>
  <c r="D690" i="4" s="1"/>
  <c r="D893" i="4" s="1"/>
  <c r="D1096" i="4" s="1"/>
  <c r="D1299" i="4" s="1"/>
  <c r="D1502" i="4" s="1"/>
  <c r="E81" i="4"/>
  <c r="E284" i="4" s="1"/>
  <c r="E487" i="4" s="1"/>
  <c r="E690" i="4" s="1"/>
  <c r="E893" i="4" s="1"/>
  <c r="E1096" i="4" s="1"/>
  <c r="E1299" i="4" s="1"/>
  <c r="E1502" i="4" s="1"/>
  <c r="F81" i="4"/>
  <c r="G81" i="4"/>
  <c r="I81" i="4"/>
  <c r="J81" i="4"/>
  <c r="M81" i="4" s="1"/>
  <c r="A82" i="4"/>
  <c r="A285" i="4" s="1"/>
  <c r="A488" i="4" s="1"/>
  <c r="A691" i="4" s="1"/>
  <c r="A894" i="4" s="1"/>
  <c r="A1097" i="4" s="1"/>
  <c r="A1300" i="4" s="1"/>
  <c r="A1503" i="4" s="1"/>
  <c r="B82" i="4"/>
  <c r="B285" i="4" s="1"/>
  <c r="B488" i="4" s="1"/>
  <c r="B691" i="4" s="1"/>
  <c r="B894" i="4" s="1"/>
  <c r="B1097" i="4" s="1"/>
  <c r="B1300" i="4" s="1"/>
  <c r="B1503" i="4" s="1"/>
  <c r="C82" i="4"/>
  <c r="C285" i="4" s="1"/>
  <c r="C488" i="4" s="1"/>
  <c r="C691" i="4" s="1"/>
  <c r="C894" i="4" s="1"/>
  <c r="C1097" i="4" s="1"/>
  <c r="C1300" i="4" s="1"/>
  <c r="C1503" i="4" s="1"/>
  <c r="D82" i="4"/>
  <c r="D285" i="4" s="1"/>
  <c r="D488" i="4" s="1"/>
  <c r="D691" i="4" s="1"/>
  <c r="D894" i="4" s="1"/>
  <c r="D1097" i="4" s="1"/>
  <c r="D1300" i="4" s="1"/>
  <c r="D1503" i="4" s="1"/>
  <c r="E82" i="4"/>
  <c r="E285" i="4" s="1"/>
  <c r="E488" i="4" s="1"/>
  <c r="E691" i="4" s="1"/>
  <c r="E894" i="4" s="1"/>
  <c r="E1097" i="4" s="1"/>
  <c r="E1300" i="4" s="1"/>
  <c r="E1503" i="4" s="1"/>
  <c r="F82" i="4"/>
  <c r="G82" i="4"/>
  <c r="I82" i="4"/>
  <c r="J82" i="4"/>
  <c r="M82" i="4" s="1"/>
  <c r="A83" i="4"/>
  <c r="A286" i="4" s="1"/>
  <c r="A489" i="4" s="1"/>
  <c r="A692" i="4" s="1"/>
  <c r="A895" i="4" s="1"/>
  <c r="A1098" i="4" s="1"/>
  <c r="A1301" i="4" s="1"/>
  <c r="A1504" i="4" s="1"/>
  <c r="B83" i="4"/>
  <c r="B286" i="4" s="1"/>
  <c r="B489" i="4" s="1"/>
  <c r="B692" i="4" s="1"/>
  <c r="B895" i="4" s="1"/>
  <c r="B1098" i="4" s="1"/>
  <c r="B1301" i="4" s="1"/>
  <c r="B1504" i="4" s="1"/>
  <c r="C83" i="4"/>
  <c r="C286" i="4" s="1"/>
  <c r="C489" i="4" s="1"/>
  <c r="C692" i="4" s="1"/>
  <c r="C895" i="4" s="1"/>
  <c r="C1098" i="4" s="1"/>
  <c r="C1301" i="4" s="1"/>
  <c r="C1504" i="4" s="1"/>
  <c r="D83" i="4"/>
  <c r="D286" i="4" s="1"/>
  <c r="D489" i="4" s="1"/>
  <c r="D692" i="4" s="1"/>
  <c r="D895" i="4" s="1"/>
  <c r="D1098" i="4" s="1"/>
  <c r="D1301" i="4" s="1"/>
  <c r="D1504" i="4" s="1"/>
  <c r="E83" i="4"/>
  <c r="E286" i="4" s="1"/>
  <c r="E489" i="4" s="1"/>
  <c r="E692" i="4" s="1"/>
  <c r="E895" i="4" s="1"/>
  <c r="E1098" i="4" s="1"/>
  <c r="E1301" i="4" s="1"/>
  <c r="E1504" i="4" s="1"/>
  <c r="F83" i="4"/>
  <c r="G83" i="4"/>
  <c r="I83" i="4"/>
  <c r="J83" i="4"/>
  <c r="M83" i="4" s="1"/>
  <c r="A84" i="4"/>
  <c r="A287" i="4" s="1"/>
  <c r="A490" i="4" s="1"/>
  <c r="A693" i="4" s="1"/>
  <c r="A896" i="4" s="1"/>
  <c r="A1099" i="4" s="1"/>
  <c r="A1302" i="4" s="1"/>
  <c r="A1505" i="4" s="1"/>
  <c r="B84" i="4"/>
  <c r="B287" i="4" s="1"/>
  <c r="B490" i="4" s="1"/>
  <c r="B693" i="4" s="1"/>
  <c r="B896" i="4" s="1"/>
  <c r="B1099" i="4" s="1"/>
  <c r="B1302" i="4" s="1"/>
  <c r="B1505" i="4" s="1"/>
  <c r="C84" i="4"/>
  <c r="C287" i="4" s="1"/>
  <c r="C490" i="4" s="1"/>
  <c r="C693" i="4" s="1"/>
  <c r="C896" i="4" s="1"/>
  <c r="C1099" i="4" s="1"/>
  <c r="C1302" i="4" s="1"/>
  <c r="C1505" i="4" s="1"/>
  <c r="D84" i="4"/>
  <c r="D287" i="4" s="1"/>
  <c r="D490" i="4" s="1"/>
  <c r="D693" i="4" s="1"/>
  <c r="D896" i="4" s="1"/>
  <c r="D1099" i="4" s="1"/>
  <c r="D1302" i="4" s="1"/>
  <c r="D1505" i="4" s="1"/>
  <c r="E84" i="4"/>
  <c r="E287" i="4" s="1"/>
  <c r="E490" i="4" s="1"/>
  <c r="E693" i="4" s="1"/>
  <c r="E896" i="4" s="1"/>
  <c r="E1099" i="4" s="1"/>
  <c r="E1302" i="4" s="1"/>
  <c r="E1505" i="4" s="1"/>
  <c r="F84" i="4"/>
  <c r="G84" i="4"/>
  <c r="I84" i="4"/>
  <c r="J84" i="4"/>
  <c r="M84" i="4" s="1"/>
  <c r="A85" i="4"/>
  <c r="A288" i="4" s="1"/>
  <c r="A491" i="4" s="1"/>
  <c r="A694" i="4" s="1"/>
  <c r="A897" i="4" s="1"/>
  <c r="A1100" i="4" s="1"/>
  <c r="A1303" i="4" s="1"/>
  <c r="A1506" i="4" s="1"/>
  <c r="B85" i="4"/>
  <c r="B288" i="4" s="1"/>
  <c r="B491" i="4" s="1"/>
  <c r="B694" i="4" s="1"/>
  <c r="B897" i="4" s="1"/>
  <c r="B1100" i="4" s="1"/>
  <c r="B1303" i="4" s="1"/>
  <c r="B1506" i="4" s="1"/>
  <c r="C85" i="4"/>
  <c r="D85" i="4"/>
  <c r="E85" i="4"/>
  <c r="F85" i="4"/>
  <c r="G85" i="4"/>
  <c r="I85" i="4"/>
  <c r="J85" i="4"/>
  <c r="M85" i="4" s="1"/>
  <c r="F10" i="4" l="1"/>
  <c r="G10" i="4"/>
  <c r="F72" i="4"/>
  <c r="F69" i="4"/>
  <c r="F66" i="4"/>
  <c r="F63" i="4"/>
  <c r="F60" i="4"/>
  <c r="F57" i="4"/>
  <c r="F54" i="4"/>
  <c r="F51" i="4"/>
  <c r="F48" i="4"/>
  <c r="F45" i="4"/>
  <c r="F42" i="4"/>
  <c r="F39" i="4"/>
  <c r="F36" i="4"/>
  <c r="F33" i="4"/>
  <c r="F30" i="4"/>
  <c r="F27" i="4"/>
  <c r="F24" i="4"/>
  <c r="F18" i="4"/>
  <c r="F15" i="4"/>
  <c r="F12" i="4"/>
  <c r="F74" i="4"/>
  <c r="F71" i="4"/>
  <c r="F68" i="4"/>
  <c r="F62" i="4"/>
  <c r="F59" i="4"/>
  <c r="F56" i="4"/>
  <c r="F53" i="4"/>
  <c r="F50" i="4"/>
  <c r="F47" i="4"/>
  <c r="F44" i="4"/>
  <c r="F41" i="4"/>
  <c r="F38" i="4"/>
  <c r="F35" i="4"/>
  <c r="F32" i="4"/>
  <c r="F29" i="4"/>
  <c r="F26" i="4"/>
  <c r="F17" i="4"/>
  <c r="F14" i="4"/>
  <c r="F11" i="4"/>
  <c r="F73" i="4"/>
  <c r="F70" i="4"/>
  <c r="F67" i="4"/>
  <c r="F64" i="4"/>
  <c r="F61" i="4"/>
  <c r="F58" i="4"/>
  <c r="F55" i="4"/>
  <c r="F52" i="4"/>
  <c r="F49" i="4"/>
  <c r="F46" i="4"/>
  <c r="F43" i="4"/>
  <c r="F40" i="4"/>
  <c r="F37" i="4"/>
  <c r="F34" i="4"/>
  <c r="F31" i="4"/>
  <c r="F28" i="4"/>
  <c r="F22" i="4"/>
  <c r="F16" i="4"/>
  <c r="F13" i="4"/>
  <c r="O822" i="4"/>
  <c r="P822" i="4" s="1"/>
  <c r="M1020" i="4"/>
  <c r="O663" i="4"/>
  <c r="P663" i="4" s="1"/>
  <c r="P645" i="4"/>
  <c r="O640" i="4"/>
  <c r="P640" i="4" s="1"/>
  <c r="O679" i="4"/>
  <c r="P679" i="4" s="1"/>
  <c r="O655" i="4"/>
  <c r="P655" i="4" s="1"/>
  <c r="O658" i="4"/>
  <c r="P658" i="4" s="1"/>
  <c r="O661" i="4"/>
  <c r="P661" i="4" s="1"/>
  <c r="O664" i="4"/>
  <c r="P664" i="4" s="1"/>
  <c r="O643" i="4"/>
  <c r="P643" i="4" s="1"/>
  <c r="O670" i="4"/>
  <c r="P670" i="4" s="1"/>
  <c r="O646" i="4"/>
  <c r="P646" i="4" s="1"/>
  <c r="O676" i="4"/>
  <c r="P676" i="4" s="1"/>
  <c r="O637" i="4"/>
  <c r="P637" i="4" s="1"/>
  <c r="O652" i="4"/>
  <c r="P652" i="4" s="1"/>
  <c r="P654" i="4"/>
  <c r="O667" i="4"/>
  <c r="P667" i="4" s="1"/>
  <c r="P669" i="4"/>
  <c r="O634" i="4"/>
  <c r="P634" i="4" s="1"/>
  <c r="P636" i="4"/>
  <c r="P651" i="4"/>
  <c r="O673" i="4"/>
  <c r="P673" i="4" s="1"/>
  <c r="P642" i="4"/>
  <c r="P681" i="4"/>
  <c r="G286" i="4"/>
  <c r="G489" i="4" s="1"/>
  <c r="G692" i="4" s="1"/>
  <c r="G895" i="4" s="1"/>
  <c r="G1098" i="4" s="1"/>
  <c r="G1301" i="4" s="1"/>
  <c r="G1504" i="4" s="1"/>
  <c r="P633" i="4"/>
  <c r="P672" i="4"/>
  <c r="O621" i="4"/>
  <c r="P621" i="4" s="1"/>
  <c r="O624" i="4"/>
  <c r="P624" i="4" s="1"/>
  <c r="O627" i="4"/>
  <c r="P627" i="4" s="1"/>
  <c r="O641" i="4"/>
  <c r="P641" i="4" s="1"/>
  <c r="I614" i="4"/>
  <c r="I817" i="4"/>
  <c r="O620" i="4"/>
  <c r="P620" i="4" s="1"/>
  <c r="O626" i="4"/>
  <c r="P626" i="4" s="1"/>
  <c r="P628" i="4"/>
  <c r="P631" i="4"/>
  <c r="P639" i="4"/>
  <c r="P648" i="4"/>
  <c r="P657" i="4"/>
  <c r="P666" i="4"/>
  <c r="P675" i="4"/>
  <c r="P623" i="4"/>
  <c r="O632" i="4"/>
  <c r="P632" i="4" s="1"/>
  <c r="O650" i="4"/>
  <c r="P650" i="4" s="1"/>
  <c r="O659" i="4"/>
  <c r="P659" i="4" s="1"/>
  <c r="O668" i="4"/>
  <c r="P668" i="4" s="1"/>
  <c r="O677" i="4"/>
  <c r="P677" i="4" s="1"/>
  <c r="P629" i="4"/>
  <c r="O630" i="4"/>
  <c r="P630" i="4" s="1"/>
  <c r="O638" i="4"/>
  <c r="P638" i="4" s="1"/>
  <c r="O647" i="4"/>
  <c r="P647" i="4" s="1"/>
  <c r="O656" i="4"/>
  <c r="P656" i="4" s="1"/>
  <c r="O665" i="4"/>
  <c r="P665" i="4" s="1"/>
  <c r="O635" i="4"/>
  <c r="P635" i="4" s="1"/>
  <c r="O653" i="4"/>
  <c r="P653" i="4" s="1"/>
  <c r="O662" i="4"/>
  <c r="P662" i="4" s="1"/>
  <c r="O671" i="4"/>
  <c r="P671" i="4" s="1"/>
  <c r="O680" i="4"/>
  <c r="P680" i="4" s="1"/>
  <c r="J817" i="4"/>
  <c r="M619" i="4"/>
  <c r="M614" i="4"/>
  <c r="J614" i="4"/>
  <c r="O454" i="4"/>
  <c r="P454" i="4" s="1"/>
  <c r="O434" i="4"/>
  <c r="P434" i="4" s="1"/>
  <c r="O464" i="4"/>
  <c r="P464" i="4" s="1"/>
  <c r="O472" i="4"/>
  <c r="P472" i="4" s="1"/>
  <c r="O446" i="4"/>
  <c r="P446" i="4" s="1"/>
  <c r="O470" i="4"/>
  <c r="P470" i="4" s="1"/>
  <c r="O478" i="4"/>
  <c r="P478" i="4" s="1"/>
  <c r="O452" i="4"/>
  <c r="P452" i="4" s="1"/>
  <c r="G287" i="4"/>
  <c r="G490" i="4" s="1"/>
  <c r="G693" i="4" s="1"/>
  <c r="G896" i="4" s="1"/>
  <c r="G1099" i="4" s="1"/>
  <c r="G1302" i="4" s="1"/>
  <c r="G1505" i="4" s="1"/>
  <c r="P430" i="4"/>
  <c r="F285" i="4"/>
  <c r="O429" i="4"/>
  <c r="P429" i="4" s="1"/>
  <c r="O424" i="4"/>
  <c r="P424" i="4" s="1"/>
  <c r="O433" i="4"/>
  <c r="P433" i="4" s="1"/>
  <c r="O441" i="4"/>
  <c r="P441" i="4" s="1"/>
  <c r="O460" i="4"/>
  <c r="P460" i="4" s="1"/>
  <c r="O420" i="4"/>
  <c r="P420" i="4" s="1"/>
  <c r="O426" i="4"/>
  <c r="P426" i="4" s="1"/>
  <c r="O436" i="4"/>
  <c r="P436" i="4" s="1"/>
  <c r="O456" i="4"/>
  <c r="P456" i="4" s="1"/>
  <c r="F287" i="4"/>
  <c r="F490" i="4" s="1"/>
  <c r="P435" i="4"/>
  <c r="O450" i="4"/>
  <c r="P450" i="4" s="1"/>
  <c r="O469" i="4"/>
  <c r="P469" i="4" s="1"/>
  <c r="G284" i="4"/>
  <c r="G487" i="4" s="1"/>
  <c r="G690" i="4" s="1"/>
  <c r="G893" i="4" s="1"/>
  <c r="G1096" i="4" s="1"/>
  <c r="G1299" i="4" s="1"/>
  <c r="G1502" i="4" s="1"/>
  <c r="O423" i="4"/>
  <c r="P423" i="4" s="1"/>
  <c r="O432" i="4"/>
  <c r="P432" i="4" s="1"/>
  <c r="O453" i="4"/>
  <c r="P453" i="4" s="1"/>
  <c r="O465" i="4"/>
  <c r="P465" i="4" s="1"/>
  <c r="O419" i="4"/>
  <c r="P419" i="4" s="1"/>
  <c r="F286" i="4"/>
  <c r="F489" i="4" s="1"/>
  <c r="G285" i="4"/>
  <c r="G488" i="4" s="1"/>
  <c r="G691" i="4" s="1"/>
  <c r="G894" i="4" s="1"/>
  <c r="G1097" i="4" s="1"/>
  <c r="G1300" i="4" s="1"/>
  <c r="G1503" i="4" s="1"/>
  <c r="F284" i="4"/>
  <c r="F487" i="4" s="1"/>
  <c r="F690" i="4" s="1"/>
  <c r="F893" i="4" s="1"/>
  <c r="F1096" i="4" s="1"/>
  <c r="F1299" i="4" s="1"/>
  <c r="O427" i="4"/>
  <c r="P427" i="4" s="1"/>
  <c r="O438" i="4"/>
  <c r="P438" i="4" s="1"/>
  <c r="P445" i="4"/>
  <c r="O448" i="4"/>
  <c r="P448" i="4" s="1"/>
  <c r="O416" i="4"/>
  <c r="P416" i="4" s="1"/>
  <c r="O417" i="4"/>
  <c r="P417" i="4" s="1"/>
  <c r="P431" i="4"/>
  <c r="O442" i="4"/>
  <c r="P442" i="4" s="1"/>
  <c r="O451" i="4"/>
  <c r="P451" i="4" s="1"/>
  <c r="P428" i="4"/>
  <c r="P462" i="4"/>
  <c r="O463" i="4"/>
  <c r="P463" i="4" s="1"/>
  <c r="O473" i="4"/>
  <c r="P473" i="4" s="1"/>
  <c r="O421" i="4"/>
  <c r="P421" i="4" s="1"/>
  <c r="O425" i="4"/>
  <c r="P425" i="4" s="1"/>
  <c r="P447" i="4"/>
  <c r="O476" i="4"/>
  <c r="P476" i="4" s="1"/>
  <c r="H84" i="4"/>
  <c r="N84" i="4" s="1"/>
  <c r="H82" i="4"/>
  <c r="N82" i="4" s="1"/>
  <c r="H81" i="4"/>
  <c r="N81" i="4" s="1"/>
  <c r="H85" i="4"/>
  <c r="N85" i="4" s="1"/>
  <c r="H83" i="4"/>
  <c r="N83" i="4" s="1"/>
  <c r="H1299" i="4" l="1"/>
  <c r="N1299" i="4" s="1"/>
  <c r="F1502" i="4"/>
  <c r="H1502" i="4" s="1"/>
  <c r="N1502" i="4" s="1"/>
  <c r="H1096" i="4"/>
  <c r="N1096" i="4" s="1"/>
  <c r="H893" i="4"/>
  <c r="N893" i="4" s="1"/>
  <c r="H490" i="4"/>
  <c r="N490" i="4" s="1"/>
  <c r="F693" i="4"/>
  <c r="H690" i="4"/>
  <c r="N690" i="4" s="1"/>
  <c r="H287" i="4"/>
  <c r="N287" i="4" s="1"/>
  <c r="H489" i="4"/>
  <c r="N489" i="4" s="1"/>
  <c r="F692" i="4"/>
  <c r="M817" i="4"/>
  <c r="O619" i="4"/>
  <c r="P619" i="4" s="1"/>
  <c r="H286" i="4"/>
  <c r="N286" i="4" s="1"/>
  <c r="H487" i="4"/>
  <c r="N487" i="4" s="1"/>
  <c r="H284" i="4"/>
  <c r="N284" i="4" s="1"/>
  <c r="H285" i="4"/>
  <c r="N285" i="4" s="1"/>
  <c r="F488" i="4"/>
  <c r="H692" i="4" l="1"/>
  <c r="N692" i="4" s="1"/>
  <c r="F895" i="4"/>
  <c r="H693" i="4"/>
  <c r="N693" i="4" s="1"/>
  <c r="F896" i="4"/>
  <c r="H488" i="4"/>
  <c r="N488" i="4" s="1"/>
  <c r="F691" i="4"/>
  <c r="H896" i="4" l="1"/>
  <c r="N896" i="4" s="1"/>
  <c r="F1099" i="4"/>
  <c r="H895" i="4"/>
  <c r="N895" i="4" s="1"/>
  <c r="F1098" i="4"/>
  <c r="H691" i="4"/>
  <c r="N691" i="4" s="1"/>
  <c r="F894" i="4"/>
  <c r="AR58" i="13"/>
  <c r="AS58" i="13"/>
  <c r="AT58" i="13"/>
  <c r="AU58" i="13"/>
  <c r="AV58" i="13"/>
  <c r="H1099" i="4" l="1"/>
  <c r="N1099" i="4" s="1"/>
  <c r="F1302" i="4"/>
  <c r="H1098" i="4"/>
  <c r="N1098" i="4" s="1"/>
  <c r="F1301" i="4"/>
  <c r="H894" i="4"/>
  <c r="N894" i="4" s="1"/>
  <c r="F1097" i="4"/>
  <c r="AR44" i="7"/>
  <c r="AS44" i="7"/>
  <c r="AT44" i="7"/>
  <c r="AU44" i="7"/>
  <c r="AV44" i="7"/>
  <c r="H1301" i="4" l="1"/>
  <c r="N1301" i="4" s="1"/>
  <c r="F1504" i="4"/>
  <c r="H1504" i="4" s="1"/>
  <c r="N1504" i="4" s="1"/>
  <c r="H1302" i="4"/>
  <c r="N1302" i="4" s="1"/>
  <c r="F1505" i="4"/>
  <c r="H1505" i="4" s="1"/>
  <c r="N1505" i="4" s="1"/>
  <c r="H1097" i="4"/>
  <c r="N1097" i="4" s="1"/>
  <c r="F1300" i="4"/>
  <c r="X44" i="7"/>
  <c r="Y44" i="7"/>
  <c r="Z44" i="7"/>
  <c r="AA44" i="7"/>
  <c r="AB44" i="7"/>
  <c r="X58" i="13"/>
  <c r="Y58" i="13"/>
  <c r="Z58" i="13"/>
  <c r="AA58" i="13"/>
  <c r="AB58" i="13"/>
  <c r="AP39" i="13"/>
  <c r="J92" i="14" s="1"/>
  <c r="M92" i="14" s="1"/>
  <c r="AP38" i="13"/>
  <c r="J91" i="14" s="1"/>
  <c r="AP37" i="13"/>
  <c r="J90" i="14" s="1"/>
  <c r="AP36" i="13"/>
  <c r="J89" i="14" s="1"/>
  <c r="AP35" i="13"/>
  <c r="J88" i="14" s="1"/>
  <c r="D34" i="13"/>
  <c r="G145" i="14" l="1"/>
  <c r="N92" i="14"/>
  <c r="D35" i="13"/>
  <c r="C34" i="14"/>
  <c r="H1300" i="4"/>
  <c r="N1300" i="4" s="1"/>
  <c r="F1503" i="4"/>
  <c r="H1503" i="4" s="1"/>
  <c r="N1503" i="4" s="1"/>
  <c r="X37" i="10"/>
  <c r="Y37" i="10"/>
  <c r="Z37" i="10"/>
  <c r="AA37" i="10"/>
  <c r="AB37" i="10"/>
  <c r="D25" i="10"/>
  <c r="C25" i="11" s="1"/>
  <c r="H145" i="14" l="1"/>
  <c r="N145" i="14" s="1"/>
  <c r="G198" i="14"/>
  <c r="D36" i="13"/>
  <c r="C35" i="14"/>
  <c r="X103" i="16"/>
  <c r="Y103" i="16"/>
  <c r="Z103" i="16"/>
  <c r="AA103" i="16"/>
  <c r="AU103" i="16"/>
  <c r="AR65" i="13" s="1"/>
  <c r="AV103" i="16"/>
  <c r="AS65" i="13" s="1"/>
  <c r="AW103" i="16"/>
  <c r="AT65" i="13" s="1"/>
  <c r="AX103" i="16"/>
  <c r="AU65" i="13" s="1"/>
  <c r="G251" i="14" l="1"/>
  <c r="H198" i="14"/>
  <c r="N198" i="14" s="1"/>
  <c r="D37" i="13"/>
  <c r="C36" i="14"/>
  <c r="AQ40" i="10"/>
  <c r="AP47" i="7"/>
  <c r="AQ47" i="7"/>
  <c r="AS106" i="16"/>
  <c r="AT106" i="16"/>
  <c r="H251" i="14" l="1"/>
  <c r="N251" i="14" s="1"/>
  <c r="G304" i="14"/>
  <c r="D38" i="13"/>
  <c r="C37" i="14"/>
  <c r="H304" i="14" l="1"/>
  <c r="N304" i="14" s="1"/>
  <c r="G357" i="14"/>
  <c r="D39" i="13"/>
  <c r="C39" i="14" s="1"/>
  <c r="C92" i="14" s="1"/>
  <c r="C145" i="14" s="1"/>
  <c r="C198" i="14" s="1"/>
  <c r="C251" i="14" s="1"/>
  <c r="C304" i="14" s="1"/>
  <c r="C357" i="14" s="1"/>
  <c r="C410" i="14" s="1"/>
  <c r="C38" i="14"/>
  <c r="K411" i="4"/>
  <c r="L411" i="4"/>
  <c r="M276" i="4"/>
  <c r="M277" i="4"/>
  <c r="J279" i="4"/>
  <c r="J280" i="4"/>
  <c r="J281" i="4"/>
  <c r="J282" i="4"/>
  <c r="J283" i="4"/>
  <c r="J289" i="4"/>
  <c r="J290" i="4"/>
  <c r="J291" i="4"/>
  <c r="M291" i="4" s="1"/>
  <c r="J292" i="4"/>
  <c r="M292" i="4" s="1"/>
  <c r="J293" i="4"/>
  <c r="M293" i="4" s="1"/>
  <c r="J294" i="4"/>
  <c r="M294" i="4" s="1"/>
  <c r="J295" i="4"/>
  <c r="M295" i="4" s="1"/>
  <c r="J296" i="4"/>
  <c r="M296" i="4" s="1"/>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M357" i="4" s="1"/>
  <c r="J358" i="4"/>
  <c r="M358" i="4" s="1"/>
  <c r="J359" i="4"/>
  <c r="M359" i="4" s="1"/>
  <c r="J360" i="4"/>
  <c r="M360" i="4" s="1"/>
  <c r="J361" i="4"/>
  <c r="M361" i="4" s="1"/>
  <c r="J362" i="4"/>
  <c r="M362" i="4" s="1"/>
  <c r="J363" i="4"/>
  <c r="M363" i="4" s="1"/>
  <c r="J364" i="4"/>
  <c r="M364" i="4" s="1"/>
  <c r="J365" i="4"/>
  <c r="M365" i="4" s="1"/>
  <c r="J366" i="4"/>
  <c r="M366" i="4" s="1"/>
  <c r="J367" i="4"/>
  <c r="M367" i="4" s="1"/>
  <c r="J368" i="4"/>
  <c r="M368" i="4" s="1"/>
  <c r="J369" i="4"/>
  <c r="M369" i="4" s="1"/>
  <c r="J370" i="4"/>
  <c r="M370" i="4" s="1"/>
  <c r="J371" i="4"/>
  <c r="M371" i="4" s="1"/>
  <c r="J372" i="4"/>
  <c r="M372" i="4" s="1"/>
  <c r="J373" i="4"/>
  <c r="M373" i="4" s="1"/>
  <c r="J374" i="4"/>
  <c r="M374" i="4" s="1"/>
  <c r="J375" i="4"/>
  <c r="M375" i="4" s="1"/>
  <c r="J376" i="4"/>
  <c r="M376" i="4" s="1"/>
  <c r="J377" i="4"/>
  <c r="M377" i="4" s="1"/>
  <c r="J378" i="4"/>
  <c r="M378" i="4" s="1"/>
  <c r="J379" i="4"/>
  <c r="M379" i="4" s="1"/>
  <c r="J380" i="4"/>
  <c r="M380" i="4" s="1"/>
  <c r="J381" i="4"/>
  <c r="M381" i="4" s="1"/>
  <c r="J382" i="4"/>
  <c r="M382" i="4" s="1"/>
  <c r="J383" i="4"/>
  <c r="M383" i="4" s="1"/>
  <c r="J384" i="4"/>
  <c r="M384" i="4" s="1"/>
  <c r="J385" i="4"/>
  <c r="M385" i="4" s="1"/>
  <c r="J386" i="4"/>
  <c r="M386" i="4" s="1"/>
  <c r="J387" i="4"/>
  <c r="M387" i="4" s="1"/>
  <c r="J388" i="4"/>
  <c r="M388" i="4" s="1"/>
  <c r="J389" i="4"/>
  <c r="M389" i="4" s="1"/>
  <c r="J390" i="4"/>
  <c r="M390" i="4" s="1"/>
  <c r="J391" i="4"/>
  <c r="M391" i="4" s="1"/>
  <c r="J392" i="4"/>
  <c r="M392" i="4" s="1"/>
  <c r="J393" i="4"/>
  <c r="M393" i="4" s="1"/>
  <c r="J394" i="4"/>
  <c r="M394" i="4" s="1"/>
  <c r="J395" i="4"/>
  <c r="M395" i="4" s="1"/>
  <c r="J396" i="4"/>
  <c r="M396" i="4" s="1"/>
  <c r="J397" i="4"/>
  <c r="M397" i="4" s="1"/>
  <c r="J398" i="4"/>
  <c r="M398" i="4" s="1"/>
  <c r="J399" i="4"/>
  <c r="M399" i="4" s="1"/>
  <c r="J400" i="4"/>
  <c r="M400" i="4" s="1"/>
  <c r="J401" i="4"/>
  <c r="M401" i="4" s="1"/>
  <c r="J402" i="4"/>
  <c r="M402" i="4" s="1"/>
  <c r="J403" i="4"/>
  <c r="M403" i="4" s="1"/>
  <c r="J404" i="4"/>
  <c r="M404" i="4" s="1"/>
  <c r="J405" i="4"/>
  <c r="M405" i="4" s="1"/>
  <c r="J406" i="4"/>
  <c r="M406" i="4" s="1"/>
  <c r="J407" i="4"/>
  <c r="M407" i="4" s="1"/>
  <c r="J408" i="4"/>
  <c r="M408" i="4" s="1"/>
  <c r="J409" i="4"/>
  <c r="M409" i="4" s="1"/>
  <c r="J410" i="4"/>
  <c r="M410" i="4" s="1"/>
  <c r="I279" i="4"/>
  <c r="I280" i="4"/>
  <c r="I281" i="4"/>
  <c r="I282" i="4"/>
  <c r="I283"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B411" i="4"/>
  <c r="J213" i="4"/>
  <c r="I213" i="4"/>
  <c r="H357" i="14" l="1"/>
  <c r="N357" i="14" s="1"/>
  <c r="G410" i="14"/>
  <c r="H410" i="14" s="1"/>
  <c r="N410" i="14" s="1"/>
  <c r="I411" i="4"/>
  <c r="J411" i="4"/>
  <c r="J49" i="8"/>
  <c r="I49" i="8"/>
  <c r="AP61" i="13" l="1"/>
  <c r="AO61" i="13"/>
  <c r="AR106" i="16"/>
  <c r="AP40" i="10"/>
  <c r="AO40" i="10"/>
  <c r="AO47" i="7"/>
  <c r="AU210" i="3" l="1"/>
  <c r="AV210" i="3"/>
  <c r="AT210" i="3"/>
  <c r="F166" i="4" l="1"/>
  <c r="F167" i="4"/>
  <c r="F168" i="4"/>
  <c r="F169" i="4"/>
  <c r="F170" i="4"/>
  <c r="F171" i="4"/>
  <c r="F172" i="4"/>
  <c r="F173" i="4"/>
  <c r="F174" i="4"/>
  <c r="F175" i="4"/>
  <c r="F176" i="4"/>
  <c r="F177" i="4"/>
  <c r="F178" i="4"/>
  <c r="F179" i="4"/>
  <c r="F180" i="4"/>
  <c r="F181" i="4"/>
  <c r="F182" i="4"/>
  <c r="F183" i="4"/>
  <c r="F184" i="4"/>
  <c r="F185" i="4"/>
  <c r="F186" i="4"/>
  <c r="L201" i="17" l="1"/>
  <c r="K201" i="17"/>
  <c r="B201" i="17"/>
  <c r="M200" i="17"/>
  <c r="C200" i="17"/>
  <c r="M199" i="17"/>
  <c r="C199" i="17"/>
  <c r="M198" i="17"/>
  <c r="C198" i="17"/>
  <c r="M197" i="17"/>
  <c r="C197" i="17"/>
  <c r="M196" i="17"/>
  <c r="C196" i="17"/>
  <c r="M150" i="17"/>
  <c r="C150" i="17"/>
  <c r="M149" i="17"/>
  <c r="C149" i="17"/>
  <c r="M148" i="17"/>
  <c r="C148" i="17"/>
  <c r="M147" i="17"/>
  <c r="C147" i="17"/>
  <c r="M146" i="17"/>
  <c r="C146" i="17"/>
  <c r="M145" i="17"/>
  <c r="C145" i="17"/>
  <c r="M144" i="17"/>
  <c r="C144" i="17"/>
  <c r="M143" i="17"/>
  <c r="C143" i="17"/>
  <c r="M142" i="17"/>
  <c r="C142" i="17"/>
  <c r="M141" i="17"/>
  <c r="C141" i="17"/>
  <c r="M140" i="17"/>
  <c r="M139" i="17"/>
  <c r="M138" i="17"/>
  <c r="O138" i="17" s="1"/>
  <c r="M137" i="17"/>
  <c r="O137" i="17" s="1"/>
  <c r="M136" i="17"/>
  <c r="M135" i="17"/>
  <c r="M134" i="17"/>
  <c r="O134" i="17" s="1"/>
  <c r="M133" i="17"/>
  <c r="M132" i="17"/>
  <c r="O132" i="17" s="1"/>
  <c r="M131" i="17"/>
  <c r="M130" i="17"/>
  <c r="M129" i="17"/>
  <c r="M128" i="17"/>
  <c r="O128" i="17" s="1"/>
  <c r="M127" i="17"/>
  <c r="M126" i="17"/>
  <c r="O126" i="17" s="1"/>
  <c r="M125" i="17"/>
  <c r="O125" i="17" s="1"/>
  <c r="M124" i="17"/>
  <c r="M123" i="17"/>
  <c r="O123" i="17" s="1"/>
  <c r="M122" i="17"/>
  <c r="O122" i="17" s="1"/>
  <c r="M121" i="17"/>
  <c r="M120" i="17"/>
  <c r="O120" i="17" s="1"/>
  <c r="M116" i="17"/>
  <c r="O116" i="17" s="1"/>
  <c r="M113" i="17"/>
  <c r="O113" i="17" s="1"/>
  <c r="M112" i="17"/>
  <c r="O112" i="17" s="1"/>
  <c r="M111" i="17"/>
  <c r="O111" i="17" s="1"/>
  <c r="M110" i="17"/>
  <c r="M109" i="17"/>
  <c r="O109" i="17" s="1"/>
  <c r="M108" i="17"/>
  <c r="B106" i="17"/>
  <c r="L103" i="17"/>
  <c r="K103" i="17"/>
  <c r="J102" i="17"/>
  <c r="M102" i="17" s="1"/>
  <c r="I102" i="17"/>
  <c r="E102" i="17"/>
  <c r="E200" i="17" s="1"/>
  <c r="D102" i="17"/>
  <c r="D200" i="17" s="1"/>
  <c r="B102" i="17"/>
  <c r="B200" i="17" s="1"/>
  <c r="A102" i="17"/>
  <c r="A200" i="17" s="1"/>
  <c r="J101" i="17"/>
  <c r="M101" i="17" s="1"/>
  <c r="I101" i="17"/>
  <c r="E101" i="17"/>
  <c r="E199" i="17" s="1"/>
  <c r="D101" i="17"/>
  <c r="D199" i="17" s="1"/>
  <c r="B101" i="17"/>
  <c r="B199" i="17" s="1"/>
  <c r="A101" i="17"/>
  <c r="A199" i="17" s="1"/>
  <c r="J100" i="17"/>
  <c r="M100" i="17" s="1"/>
  <c r="I100" i="17"/>
  <c r="E100" i="17"/>
  <c r="E198" i="17" s="1"/>
  <c r="D100" i="17"/>
  <c r="D198" i="17" s="1"/>
  <c r="B100" i="17"/>
  <c r="B198" i="17" s="1"/>
  <c r="A100" i="17"/>
  <c r="A198" i="17" s="1"/>
  <c r="J99" i="17"/>
  <c r="M99" i="17" s="1"/>
  <c r="I99" i="17"/>
  <c r="E99" i="17"/>
  <c r="E197" i="17" s="1"/>
  <c r="D99" i="17"/>
  <c r="D197" i="17" s="1"/>
  <c r="B99" i="17"/>
  <c r="B197" i="17" s="1"/>
  <c r="A99" i="17"/>
  <c r="A197" i="17" s="1"/>
  <c r="J98" i="17"/>
  <c r="M98" i="17" s="1"/>
  <c r="I98" i="17"/>
  <c r="E98" i="17"/>
  <c r="E196" i="17" s="1"/>
  <c r="D98" i="17"/>
  <c r="D196" i="17" s="1"/>
  <c r="B98" i="17"/>
  <c r="B196" i="17" s="1"/>
  <c r="A98" i="17"/>
  <c r="A196" i="17" s="1"/>
  <c r="E150" i="17"/>
  <c r="D150" i="17"/>
  <c r="B150" i="17"/>
  <c r="A150" i="17"/>
  <c r="E149" i="17"/>
  <c r="D149" i="17"/>
  <c r="B149" i="17"/>
  <c r="A149" i="17"/>
  <c r="E148" i="17"/>
  <c r="D148" i="17"/>
  <c r="B148" i="17"/>
  <c r="A148" i="17"/>
  <c r="E147" i="17"/>
  <c r="D147" i="17"/>
  <c r="B147" i="17"/>
  <c r="A147" i="17"/>
  <c r="E146" i="17"/>
  <c r="D146" i="17"/>
  <c r="B146" i="17"/>
  <c r="A146" i="17"/>
  <c r="E145" i="17"/>
  <c r="D145" i="17"/>
  <c r="B145" i="17"/>
  <c r="A145" i="17"/>
  <c r="E144" i="17"/>
  <c r="D144" i="17"/>
  <c r="B144" i="17"/>
  <c r="A144" i="17"/>
  <c r="E143" i="17"/>
  <c r="D143" i="17"/>
  <c r="B143" i="17"/>
  <c r="A143" i="17"/>
  <c r="E142" i="17"/>
  <c r="D142" i="17"/>
  <c r="B142" i="17"/>
  <c r="A142" i="17"/>
  <c r="E141" i="17"/>
  <c r="D141" i="17"/>
  <c r="B141" i="17"/>
  <c r="A141" i="17"/>
  <c r="E140" i="17"/>
  <c r="D140" i="17"/>
  <c r="C140" i="17"/>
  <c r="B140" i="17"/>
  <c r="A140" i="17"/>
  <c r="E139" i="17"/>
  <c r="D139" i="17"/>
  <c r="C139" i="17"/>
  <c r="B139" i="17"/>
  <c r="A139" i="17"/>
  <c r="J40" i="17"/>
  <c r="M40" i="17" s="1"/>
  <c r="I40" i="17"/>
  <c r="E40" i="17"/>
  <c r="E138" i="17" s="1"/>
  <c r="B40" i="17"/>
  <c r="B138" i="17" s="1"/>
  <c r="A40" i="17"/>
  <c r="A138" i="17" s="1"/>
  <c r="J39" i="17"/>
  <c r="M39" i="17" s="1"/>
  <c r="I39" i="17"/>
  <c r="E39" i="17"/>
  <c r="E137" i="17" s="1"/>
  <c r="B39" i="17"/>
  <c r="B137" i="17" s="1"/>
  <c r="A39" i="17"/>
  <c r="A137" i="17" s="1"/>
  <c r="J38" i="17"/>
  <c r="M38" i="17" s="1"/>
  <c r="I38" i="17"/>
  <c r="E38" i="17"/>
  <c r="E136" i="17" s="1"/>
  <c r="B38" i="17"/>
  <c r="B136" i="17" s="1"/>
  <c r="A38" i="17"/>
  <c r="A136" i="17" s="1"/>
  <c r="J37" i="17"/>
  <c r="M37" i="17" s="1"/>
  <c r="I37" i="17"/>
  <c r="E37" i="17"/>
  <c r="E135" i="17" s="1"/>
  <c r="B37" i="17"/>
  <c r="B135" i="17" s="1"/>
  <c r="A37" i="17"/>
  <c r="A135" i="17" s="1"/>
  <c r="J36" i="17"/>
  <c r="M36" i="17" s="1"/>
  <c r="I36" i="17"/>
  <c r="E36" i="17"/>
  <c r="E134" i="17" s="1"/>
  <c r="B36" i="17"/>
  <c r="B134" i="17" s="1"/>
  <c r="A36" i="17"/>
  <c r="A134" i="17" s="1"/>
  <c r="J35" i="17"/>
  <c r="M35" i="17" s="1"/>
  <c r="I35" i="17"/>
  <c r="E35" i="17"/>
  <c r="E133" i="17" s="1"/>
  <c r="B35" i="17"/>
  <c r="B133" i="17" s="1"/>
  <c r="A35" i="17"/>
  <c r="A133" i="17" s="1"/>
  <c r="J34" i="17"/>
  <c r="M34" i="17" s="1"/>
  <c r="I34" i="17"/>
  <c r="E34" i="17"/>
  <c r="E132" i="17" s="1"/>
  <c r="B34" i="17"/>
  <c r="B132" i="17" s="1"/>
  <c r="A34" i="17"/>
  <c r="A132" i="17" s="1"/>
  <c r="J33" i="17"/>
  <c r="M33" i="17" s="1"/>
  <c r="I33" i="17"/>
  <c r="E33" i="17"/>
  <c r="E131" i="17" s="1"/>
  <c r="B33" i="17"/>
  <c r="B131" i="17" s="1"/>
  <c r="A33" i="17"/>
  <c r="A131" i="17" s="1"/>
  <c r="J32" i="17"/>
  <c r="M32" i="17" s="1"/>
  <c r="I32" i="17"/>
  <c r="E32" i="17"/>
  <c r="E130" i="17" s="1"/>
  <c r="B32" i="17"/>
  <c r="B130" i="17" s="1"/>
  <c r="A32" i="17"/>
  <c r="A130" i="17" s="1"/>
  <c r="J31" i="17"/>
  <c r="M31" i="17" s="1"/>
  <c r="I31" i="17"/>
  <c r="E31" i="17"/>
  <c r="E129" i="17" s="1"/>
  <c r="B31" i="17"/>
  <c r="B129" i="17" s="1"/>
  <c r="A31" i="17"/>
  <c r="A129" i="17" s="1"/>
  <c r="J30" i="17"/>
  <c r="M30" i="17" s="1"/>
  <c r="I30" i="17"/>
  <c r="E30" i="17"/>
  <c r="E128" i="17" s="1"/>
  <c r="B30" i="17"/>
  <c r="B128" i="17" s="1"/>
  <c r="A30" i="17"/>
  <c r="A128" i="17" s="1"/>
  <c r="J29" i="17"/>
  <c r="M29" i="17" s="1"/>
  <c r="I29" i="17"/>
  <c r="D29" i="17"/>
  <c r="D127" i="17" s="1"/>
  <c r="C29" i="17"/>
  <c r="C127" i="17" s="1"/>
  <c r="B29" i="17"/>
  <c r="B127" i="17" s="1"/>
  <c r="A29" i="17"/>
  <c r="A127" i="17" s="1"/>
  <c r="J28" i="17"/>
  <c r="M28" i="17" s="1"/>
  <c r="I28" i="17"/>
  <c r="E28" i="17"/>
  <c r="E126" i="17" s="1"/>
  <c r="B28" i="17"/>
  <c r="B126" i="17" s="1"/>
  <c r="A28" i="17"/>
  <c r="A126" i="17" s="1"/>
  <c r="J27" i="17"/>
  <c r="M27" i="17" s="1"/>
  <c r="I27" i="17"/>
  <c r="D27" i="17"/>
  <c r="D125" i="17" s="1"/>
  <c r="C27" i="17"/>
  <c r="C125" i="17" s="1"/>
  <c r="B27" i="17"/>
  <c r="B125" i="17" s="1"/>
  <c r="A27" i="17"/>
  <c r="A125" i="17" s="1"/>
  <c r="J26" i="17"/>
  <c r="M26" i="17" s="1"/>
  <c r="I26" i="17"/>
  <c r="E26" i="17"/>
  <c r="E124" i="17" s="1"/>
  <c r="B26" i="17"/>
  <c r="B124" i="17" s="1"/>
  <c r="A26" i="17"/>
  <c r="A124" i="17" s="1"/>
  <c r="J25" i="17"/>
  <c r="M25" i="17" s="1"/>
  <c r="I25" i="17"/>
  <c r="E25" i="17"/>
  <c r="E123" i="17" s="1"/>
  <c r="B25" i="17"/>
  <c r="B123" i="17" s="1"/>
  <c r="A25" i="17"/>
  <c r="A123" i="17" s="1"/>
  <c r="J24" i="17"/>
  <c r="M24" i="17" s="1"/>
  <c r="I24" i="17"/>
  <c r="E24" i="17"/>
  <c r="E122" i="17" s="1"/>
  <c r="B24" i="17"/>
  <c r="B122" i="17" s="1"/>
  <c r="A24" i="17"/>
  <c r="A122" i="17" s="1"/>
  <c r="J23" i="17"/>
  <c r="M23" i="17" s="1"/>
  <c r="I23" i="17"/>
  <c r="E23" i="17"/>
  <c r="E121" i="17" s="1"/>
  <c r="B23" i="17"/>
  <c r="B121" i="17" s="1"/>
  <c r="A23" i="17"/>
  <c r="A121" i="17" s="1"/>
  <c r="J22" i="17"/>
  <c r="M22" i="17" s="1"/>
  <c r="I22" i="17"/>
  <c r="D22" i="17"/>
  <c r="D120" i="17" s="1"/>
  <c r="C22" i="17"/>
  <c r="C120" i="17" s="1"/>
  <c r="B22" i="17"/>
  <c r="B120" i="17" s="1"/>
  <c r="A22" i="17"/>
  <c r="A120" i="17" s="1"/>
  <c r="J18" i="17"/>
  <c r="M18" i="17" s="1"/>
  <c r="I18" i="17"/>
  <c r="E18" i="17"/>
  <c r="E116" i="17" s="1"/>
  <c r="B18" i="17"/>
  <c r="B116" i="17" s="1"/>
  <c r="A18" i="17"/>
  <c r="A116" i="17" s="1"/>
  <c r="J15" i="17"/>
  <c r="M15" i="17" s="1"/>
  <c r="I15" i="17"/>
  <c r="E15" i="17"/>
  <c r="E113" i="17" s="1"/>
  <c r="B15" i="17"/>
  <c r="B113" i="17" s="1"/>
  <c r="A15" i="17"/>
  <c r="A113" i="17" s="1"/>
  <c r="J14" i="17"/>
  <c r="M14" i="17" s="1"/>
  <c r="I14" i="17"/>
  <c r="D14" i="17"/>
  <c r="D112" i="17" s="1"/>
  <c r="C14" i="17"/>
  <c r="C112" i="17" s="1"/>
  <c r="B14" i="17"/>
  <c r="B112" i="17" s="1"/>
  <c r="A14" i="17"/>
  <c r="A112" i="17" s="1"/>
  <c r="J13" i="17"/>
  <c r="M13" i="17" s="1"/>
  <c r="I13" i="17"/>
  <c r="E13" i="17"/>
  <c r="E111" i="17" s="1"/>
  <c r="B13" i="17"/>
  <c r="B111" i="17" s="1"/>
  <c r="A13" i="17"/>
  <c r="A111" i="17" s="1"/>
  <c r="J12" i="17"/>
  <c r="M12" i="17" s="1"/>
  <c r="I12" i="17"/>
  <c r="E12" i="17"/>
  <c r="E110" i="17" s="1"/>
  <c r="B12" i="17"/>
  <c r="B110" i="17" s="1"/>
  <c r="A12" i="17"/>
  <c r="A110" i="17" s="1"/>
  <c r="J11" i="17"/>
  <c r="M11" i="17" s="1"/>
  <c r="I11" i="17"/>
  <c r="E11" i="17"/>
  <c r="E109" i="17" s="1"/>
  <c r="B11" i="17"/>
  <c r="B109" i="17" s="1"/>
  <c r="A11" i="17"/>
  <c r="A109" i="17" s="1"/>
  <c r="J10" i="17"/>
  <c r="M10" i="17" s="1"/>
  <c r="I10" i="17"/>
  <c r="D10" i="17"/>
  <c r="D108" i="17" s="1"/>
  <c r="C10" i="17"/>
  <c r="C108" i="17" s="1"/>
  <c r="B10" i="17"/>
  <c r="B108" i="17" s="1"/>
  <c r="A10" i="17"/>
  <c r="A108" i="17" s="1"/>
  <c r="B9" i="17"/>
  <c r="B107" i="17" s="1"/>
  <c r="AY103" i="16"/>
  <c r="AV65" i="13" s="1"/>
  <c r="AT103" i="16"/>
  <c r="AS103" i="16"/>
  <c r="AR103" i="16"/>
  <c r="AP103" i="16"/>
  <c r="AO103" i="16"/>
  <c r="AM103" i="16"/>
  <c r="W103" i="16"/>
  <c r="U103" i="16"/>
  <c r="S103" i="16"/>
  <c r="R103" i="16"/>
  <c r="Q103" i="16"/>
  <c r="P103" i="16"/>
  <c r="V101" i="16"/>
  <c r="AN100" i="16"/>
  <c r="AQ100" i="16" s="1"/>
  <c r="G100" i="17" s="1"/>
  <c r="F30" i="16"/>
  <c r="D30" i="17" s="1"/>
  <c r="D128" i="17" s="1"/>
  <c r="E30" i="16"/>
  <c r="E31" i="16" s="1"/>
  <c r="E32" i="16" s="1"/>
  <c r="E33" i="16" s="1"/>
  <c r="E34" i="16" s="1"/>
  <c r="E35" i="16" s="1"/>
  <c r="E36" i="16" s="1"/>
  <c r="E37" i="16" s="1"/>
  <c r="E38" i="16" s="1"/>
  <c r="E39" i="16" s="1"/>
  <c r="E40" i="16" s="1"/>
  <c r="D30" i="16"/>
  <c r="D30" i="15" s="1"/>
  <c r="H29" i="16"/>
  <c r="E29" i="17" s="1"/>
  <c r="E127" i="17" s="1"/>
  <c r="G29" i="16"/>
  <c r="F28" i="16"/>
  <c r="D28" i="17" s="1"/>
  <c r="D126" i="17" s="1"/>
  <c r="E28" i="16"/>
  <c r="D28" i="16"/>
  <c r="C28" i="17" s="1"/>
  <c r="C126" i="17" s="1"/>
  <c r="H27" i="16"/>
  <c r="E27" i="17" s="1"/>
  <c r="E125" i="17" s="1"/>
  <c r="G27" i="16"/>
  <c r="AN23" i="16"/>
  <c r="AQ23" i="16" s="1"/>
  <c r="F23" i="16"/>
  <c r="F24" i="16" s="1"/>
  <c r="E23" i="16"/>
  <c r="E24" i="16" s="1"/>
  <c r="E25" i="16" s="1"/>
  <c r="E26" i="16" s="1"/>
  <c r="D23" i="16"/>
  <c r="C23" i="17" s="1"/>
  <c r="C121" i="17" s="1"/>
  <c r="H22" i="16"/>
  <c r="E22" i="17" s="1"/>
  <c r="E120" i="17" s="1"/>
  <c r="G22" i="16"/>
  <c r="F15" i="16"/>
  <c r="F18" i="16" s="1"/>
  <c r="E15" i="16"/>
  <c r="E18" i="16" s="1"/>
  <c r="D15" i="16"/>
  <c r="D15" i="15" s="1"/>
  <c r="H14" i="16"/>
  <c r="E14" i="17" s="1"/>
  <c r="E112" i="17" s="1"/>
  <c r="G14" i="16"/>
  <c r="F11" i="16"/>
  <c r="F12" i="16" s="1"/>
  <c r="E11" i="16"/>
  <c r="E12" i="16" s="1"/>
  <c r="E13" i="16" s="1"/>
  <c r="D11" i="16"/>
  <c r="D12" i="16" s="1"/>
  <c r="D12" i="15" s="1"/>
  <c r="H10" i="16"/>
  <c r="E10" i="17" s="1"/>
  <c r="E108" i="17" s="1"/>
  <c r="G10" i="16"/>
  <c r="L40" i="15"/>
  <c r="J40" i="15"/>
  <c r="I40" i="15"/>
  <c r="C40" i="15"/>
  <c r="M40" i="15" s="1"/>
  <c r="B40" i="15"/>
  <c r="A40" i="15"/>
  <c r="L39" i="15"/>
  <c r="J39" i="15"/>
  <c r="I39" i="15"/>
  <c r="C39" i="15"/>
  <c r="M39" i="15" s="1"/>
  <c r="B39" i="15"/>
  <c r="A39" i="15"/>
  <c r="L38" i="15"/>
  <c r="J38" i="15"/>
  <c r="I38" i="15"/>
  <c r="C38" i="15"/>
  <c r="M38" i="15" s="1"/>
  <c r="B38" i="15"/>
  <c r="A38" i="15"/>
  <c r="L37" i="15"/>
  <c r="J37" i="15"/>
  <c r="I37" i="15"/>
  <c r="C37" i="15"/>
  <c r="M37" i="15" s="1"/>
  <c r="B37" i="15"/>
  <c r="A37" i="15"/>
  <c r="L36" i="15"/>
  <c r="J36" i="15"/>
  <c r="I36" i="15"/>
  <c r="C36" i="15"/>
  <c r="M36" i="15" s="1"/>
  <c r="B36" i="15"/>
  <c r="A36" i="15"/>
  <c r="L35" i="15"/>
  <c r="J35" i="15"/>
  <c r="I35" i="15"/>
  <c r="C35" i="15"/>
  <c r="M35" i="15" s="1"/>
  <c r="B35" i="15"/>
  <c r="A35" i="15"/>
  <c r="L34" i="15"/>
  <c r="J34" i="15"/>
  <c r="I34" i="15"/>
  <c r="C34" i="15"/>
  <c r="M34" i="15" s="1"/>
  <c r="B34" i="15"/>
  <c r="A34" i="15"/>
  <c r="L33" i="15"/>
  <c r="J33" i="15"/>
  <c r="I33" i="15"/>
  <c r="C33" i="15"/>
  <c r="M33" i="15" s="1"/>
  <c r="B33" i="15"/>
  <c r="A33" i="15"/>
  <c r="L32" i="15"/>
  <c r="J32" i="15"/>
  <c r="I32" i="15"/>
  <c r="C32" i="15"/>
  <c r="M32" i="15" s="1"/>
  <c r="B32" i="15"/>
  <c r="A32" i="15"/>
  <c r="L31" i="15"/>
  <c r="J31" i="15"/>
  <c r="I31" i="15"/>
  <c r="C31" i="15"/>
  <c r="M31" i="15" s="1"/>
  <c r="B31" i="15"/>
  <c r="A31" i="15"/>
  <c r="L30" i="15"/>
  <c r="J30" i="15"/>
  <c r="I30" i="15"/>
  <c r="C30" i="15"/>
  <c r="M30" i="15" s="1"/>
  <c r="B30" i="15"/>
  <c r="A30" i="15"/>
  <c r="L29" i="15"/>
  <c r="J29" i="15"/>
  <c r="I29" i="15"/>
  <c r="E29" i="15"/>
  <c r="G29" i="15" s="1"/>
  <c r="D29" i="15"/>
  <c r="C29" i="15"/>
  <c r="M29" i="15" s="1"/>
  <c r="S29" i="15" s="1"/>
  <c r="B29" i="15"/>
  <c r="A29" i="15"/>
  <c r="L28" i="15"/>
  <c r="J28" i="15"/>
  <c r="I28" i="15"/>
  <c r="C28" i="15"/>
  <c r="M28" i="15" s="1"/>
  <c r="B28" i="15"/>
  <c r="A28" i="15"/>
  <c r="L27" i="15"/>
  <c r="J27" i="15"/>
  <c r="I27" i="15"/>
  <c r="E27" i="15"/>
  <c r="G27" i="15" s="1"/>
  <c r="D27" i="15"/>
  <c r="C27" i="15"/>
  <c r="M27" i="15" s="1"/>
  <c r="S27" i="15" s="1"/>
  <c r="B27" i="15"/>
  <c r="A27" i="15"/>
  <c r="L26" i="15"/>
  <c r="J26" i="15"/>
  <c r="I26" i="15"/>
  <c r="C26" i="15"/>
  <c r="M26" i="15" s="1"/>
  <c r="B26" i="15"/>
  <c r="A26" i="15"/>
  <c r="L25" i="15"/>
  <c r="J25" i="15"/>
  <c r="I25" i="15"/>
  <c r="C25" i="15"/>
  <c r="M25" i="15" s="1"/>
  <c r="B25" i="15"/>
  <c r="A25" i="15"/>
  <c r="L24" i="15"/>
  <c r="J24" i="15"/>
  <c r="I24" i="15"/>
  <c r="C24" i="15"/>
  <c r="M24" i="15" s="1"/>
  <c r="B24" i="15"/>
  <c r="A24" i="15"/>
  <c r="L23" i="15"/>
  <c r="J23" i="15"/>
  <c r="I23" i="15"/>
  <c r="C23" i="15"/>
  <c r="M23" i="15" s="1"/>
  <c r="B23" i="15"/>
  <c r="A23" i="15"/>
  <c r="L22" i="15"/>
  <c r="J22" i="15"/>
  <c r="I22" i="15"/>
  <c r="E22" i="15"/>
  <c r="G22" i="15" s="1"/>
  <c r="D22" i="15"/>
  <c r="C22" i="15"/>
  <c r="M22" i="15" s="1"/>
  <c r="S22" i="15" s="1"/>
  <c r="B22" i="15"/>
  <c r="A22" i="15"/>
  <c r="L18" i="15"/>
  <c r="J18" i="15"/>
  <c r="I18" i="15"/>
  <c r="C18" i="15"/>
  <c r="M18" i="15" s="1"/>
  <c r="B18" i="15"/>
  <c r="A18" i="15"/>
  <c r="L15" i="15"/>
  <c r="J15" i="15"/>
  <c r="I15" i="15"/>
  <c r="C15" i="15"/>
  <c r="M15" i="15" s="1"/>
  <c r="B15" i="15"/>
  <c r="A15" i="15"/>
  <c r="L14" i="15"/>
  <c r="J14" i="15"/>
  <c r="I14" i="15"/>
  <c r="E14" i="15"/>
  <c r="G14" i="15" s="1"/>
  <c r="D14" i="15"/>
  <c r="C14" i="15"/>
  <c r="M14" i="15" s="1"/>
  <c r="B14" i="15"/>
  <c r="A14" i="15"/>
  <c r="L13" i="15"/>
  <c r="J13" i="15"/>
  <c r="I13" i="15"/>
  <c r="C13" i="15"/>
  <c r="M13" i="15" s="1"/>
  <c r="B13" i="15"/>
  <c r="A13" i="15"/>
  <c r="L12" i="15"/>
  <c r="J12" i="15"/>
  <c r="I12" i="15"/>
  <c r="C12" i="15"/>
  <c r="M12" i="15" s="1"/>
  <c r="B12" i="15"/>
  <c r="A12" i="15"/>
  <c r="L11" i="15"/>
  <c r="J11" i="15"/>
  <c r="I11" i="15"/>
  <c r="C11" i="15"/>
  <c r="M11" i="15" s="1"/>
  <c r="B11" i="15"/>
  <c r="A11" i="15"/>
  <c r="L10" i="15"/>
  <c r="J10" i="15"/>
  <c r="I10" i="15"/>
  <c r="E10" i="15"/>
  <c r="G10" i="15" s="1"/>
  <c r="D10" i="15"/>
  <c r="C10" i="15"/>
  <c r="M10" i="15" s="1"/>
  <c r="B10" i="15"/>
  <c r="A10" i="15"/>
  <c r="B9" i="15"/>
  <c r="B8" i="15"/>
  <c r="G23" i="17" l="1"/>
  <c r="G103" i="17" s="1"/>
  <c r="AQ103" i="16"/>
  <c r="V103" i="16"/>
  <c r="I199" i="17"/>
  <c r="C295" i="17"/>
  <c r="C393" i="17" s="1"/>
  <c r="C491" i="17" s="1"/>
  <c r="C589" i="17" s="1"/>
  <c r="C687" i="17" s="1"/>
  <c r="C298" i="17"/>
  <c r="C396" i="17" s="1"/>
  <c r="C494" i="17" s="1"/>
  <c r="C592" i="17" s="1"/>
  <c r="C690" i="17" s="1"/>
  <c r="B299" i="17"/>
  <c r="B397" i="17" s="1"/>
  <c r="B495" i="17" s="1"/>
  <c r="B593" i="17" s="1"/>
  <c r="B204" i="17"/>
  <c r="B302" i="17" s="1"/>
  <c r="B400" i="17" s="1"/>
  <c r="B498" i="17" s="1"/>
  <c r="B596" i="17" s="1"/>
  <c r="C296" i="17"/>
  <c r="C394" i="17" s="1"/>
  <c r="C492" i="17" s="1"/>
  <c r="C590" i="17" s="1"/>
  <c r="C688" i="17" s="1"/>
  <c r="C294" i="17"/>
  <c r="C392" i="17" s="1"/>
  <c r="C490" i="17" s="1"/>
  <c r="C588" i="17" s="1"/>
  <c r="C686" i="17" s="1"/>
  <c r="C297" i="17"/>
  <c r="C395" i="17" s="1"/>
  <c r="C493" i="17" s="1"/>
  <c r="C591" i="17" s="1"/>
  <c r="C689" i="17" s="1"/>
  <c r="D206" i="17"/>
  <c r="D304" i="17" s="1"/>
  <c r="D402" i="17" s="1"/>
  <c r="A210" i="17"/>
  <c r="A308" i="17" s="1"/>
  <c r="A406" i="17" s="1"/>
  <c r="A211" i="17"/>
  <c r="A309" i="17" s="1"/>
  <c r="A407" i="17" s="1"/>
  <c r="B214" i="17"/>
  <c r="B312" i="17" s="1"/>
  <c r="B410" i="17" s="1"/>
  <c r="C218" i="17"/>
  <c r="C316" i="17" s="1"/>
  <c r="C414" i="17" s="1"/>
  <c r="E219" i="17"/>
  <c r="E317" i="17" s="1"/>
  <c r="E415" i="17" s="1"/>
  <c r="A223" i="17"/>
  <c r="A321" i="17" s="1"/>
  <c r="A419" i="17" s="1"/>
  <c r="A224" i="17"/>
  <c r="A322" i="17" s="1"/>
  <c r="A420" i="17" s="1"/>
  <c r="B225" i="17"/>
  <c r="B323" i="17" s="1"/>
  <c r="B421" i="17" s="1"/>
  <c r="B226" i="17"/>
  <c r="B324" i="17" s="1"/>
  <c r="B422" i="17" s="1"/>
  <c r="E227" i="17"/>
  <c r="E325" i="17" s="1"/>
  <c r="E423" i="17" s="1"/>
  <c r="A231" i="17"/>
  <c r="A329" i="17" s="1"/>
  <c r="A427" i="17" s="1"/>
  <c r="B232" i="17"/>
  <c r="B330" i="17" s="1"/>
  <c r="B428" i="17" s="1"/>
  <c r="E233" i="17"/>
  <c r="E331" i="17" s="1"/>
  <c r="E429" i="17" s="1"/>
  <c r="A237" i="17"/>
  <c r="A335" i="17" s="1"/>
  <c r="A433" i="17" s="1"/>
  <c r="B238" i="17"/>
  <c r="B336" i="17" s="1"/>
  <c r="B434" i="17" s="1"/>
  <c r="D239" i="17"/>
  <c r="D337" i="17" s="1"/>
  <c r="D435" i="17" s="1"/>
  <c r="A241" i="17"/>
  <c r="A339" i="17" s="1"/>
  <c r="A437" i="17" s="1"/>
  <c r="D242" i="17"/>
  <c r="D340" i="17" s="1"/>
  <c r="D438" i="17" s="1"/>
  <c r="A244" i="17"/>
  <c r="A342" i="17" s="1"/>
  <c r="A440" i="17" s="1"/>
  <c r="D245" i="17"/>
  <c r="D343" i="17" s="1"/>
  <c r="D441" i="17" s="1"/>
  <c r="A247" i="17"/>
  <c r="A345" i="17" s="1"/>
  <c r="A443" i="17" s="1"/>
  <c r="D248" i="17"/>
  <c r="D346" i="17" s="1"/>
  <c r="D444" i="17" s="1"/>
  <c r="A294" i="17"/>
  <c r="A392" i="17" s="1"/>
  <c r="A490" i="17" s="1"/>
  <c r="A295" i="17"/>
  <c r="A393" i="17" s="1"/>
  <c r="A491" i="17" s="1"/>
  <c r="A296" i="17"/>
  <c r="A394" i="17" s="1"/>
  <c r="A492" i="17" s="1"/>
  <c r="A297" i="17"/>
  <c r="A395" i="17" s="1"/>
  <c r="A493" i="17" s="1"/>
  <c r="A298" i="17"/>
  <c r="A396" i="17" s="1"/>
  <c r="A494" i="17" s="1"/>
  <c r="A592" i="17" s="1"/>
  <c r="A690" i="17" s="1"/>
  <c r="E225" i="17"/>
  <c r="E323" i="17" s="1"/>
  <c r="E421" i="17" s="1"/>
  <c r="A209" i="17"/>
  <c r="A307" i="17" s="1"/>
  <c r="A405" i="17" s="1"/>
  <c r="B210" i="17"/>
  <c r="B308" i="17" s="1"/>
  <c r="B406" i="17" s="1"/>
  <c r="B211" i="17"/>
  <c r="B309" i="17" s="1"/>
  <c r="B407" i="17" s="1"/>
  <c r="E214" i="17"/>
  <c r="E312" i="17" s="1"/>
  <c r="E410" i="17" s="1"/>
  <c r="D218" i="17"/>
  <c r="D316" i="17" s="1"/>
  <c r="D414" i="17" s="1"/>
  <c r="A222" i="17"/>
  <c r="A320" i="17" s="1"/>
  <c r="A418" i="17" s="1"/>
  <c r="B223" i="17"/>
  <c r="B321" i="17" s="1"/>
  <c r="B419" i="17" s="1"/>
  <c r="B224" i="17"/>
  <c r="B322" i="17" s="1"/>
  <c r="B420" i="17" s="1"/>
  <c r="C225" i="17"/>
  <c r="C323" i="17" s="1"/>
  <c r="C421" i="17" s="1"/>
  <c r="E226" i="17"/>
  <c r="E324" i="17" s="1"/>
  <c r="E422" i="17" s="1"/>
  <c r="A230" i="17"/>
  <c r="A328" i="17" s="1"/>
  <c r="A426" i="17" s="1"/>
  <c r="B231" i="17"/>
  <c r="B329" i="17" s="1"/>
  <c r="B427" i="17" s="1"/>
  <c r="E232" i="17"/>
  <c r="E330" i="17" s="1"/>
  <c r="E428" i="17" s="1"/>
  <c r="A236" i="17"/>
  <c r="A334" i="17" s="1"/>
  <c r="A432" i="17" s="1"/>
  <c r="B237" i="17"/>
  <c r="B335" i="17" s="1"/>
  <c r="B433" i="17" s="1"/>
  <c r="C238" i="17"/>
  <c r="C336" i="17" s="1"/>
  <c r="C434" i="17" s="1"/>
  <c r="E239" i="17"/>
  <c r="E337" i="17" s="1"/>
  <c r="E435" i="17" s="1"/>
  <c r="B241" i="17"/>
  <c r="B339" i="17" s="1"/>
  <c r="B437" i="17" s="1"/>
  <c r="E242" i="17"/>
  <c r="E340" i="17" s="1"/>
  <c r="E438" i="17" s="1"/>
  <c r="B244" i="17"/>
  <c r="B342" i="17" s="1"/>
  <c r="B440" i="17" s="1"/>
  <c r="E245" i="17"/>
  <c r="E343" i="17" s="1"/>
  <c r="E441" i="17" s="1"/>
  <c r="B247" i="17"/>
  <c r="B345" i="17" s="1"/>
  <c r="B443" i="17" s="1"/>
  <c r="E248" i="17"/>
  <c r="E346" i="17" s="1"/>
  <c r="E444" i="17" s="1"/>
  <c r="B294" i="17"/>
  <c r="B392" i="17" s="1"/>
  <c r="B490" i="17" s="1"/>
  <c r="B295" i="17"/>
  <c r="B393" i="17" s="1"/>
  <c r="B491" i="17" s="1"/>
  <c r="B296" i="17"/>
  <c r="B394" i="17" s="1"/>
  <c r="B492" i="17" s="1"/>
  <c r="B297" i="17"/>
  <c r="B395" i="17" s="1"/>
  <c r="B493" i="17" s="1"/>
  <c r="B298" i="17"/>
  <c r="B396" i="17" s="1"/>
  <c r="B494" i="17" s="1"/>
  <c r="C239" i="17"/>
  <c r="C337" i="17" s="1"/>
  <c r="C435" i="17" s="1"/>
  <c r="C242" i="17"/>
  <c r="C340" i="17" s="1"/>
  <c r="C438" i="17" s="1"/>
  <c r="C245" i="17"/>
  <c r="C343" i="17" s="1"/>
  <c r="C441" i="17" s="1"/>
  <c r="C248" i="17"/>
  <c r="C346" i="17" s="1"/>
  <c r="C444" i="17" s="1"/>
  <c r="E218" i="17"/>
  <c r="E316" i="17" s="1"/>
  <c r="E414" i="17" s="1"/>
  <c r="E223" i="17"/>
  <c r="E321" i="17" s="1"/>
  <c r="E419" i="17" s="1"/>
  <c r="B205" i="17"/>
  <c r="B303" i="17" s="1"/>
  <c r="B401" i="17" s="1"/>
  <c r="A208" i="17"/>
  <c r="A306" i="17" s="1"/>
  <c r="A404" i="17" s="1"/>
  <c r="B209" i="17"/>
  <c r="B307" i="17" s="1"/>
  <c r="B405" i="17" s="1"/>
  <c r="C210" i="17"/>
  <c r="C308" i="17" s="1"/>
  <c r="C406" i="17" s="1"/>
  <c r="E211" i="17"/>
  <c r="E309" i="17" s="1"/>
  <c r="E407" i="17" s="1"/>
  <c r="A221" i="17"/>
  <c r="A319" i="17" s="1"/>
  <c r="A417" i="17" s="1"/>
  <c r="B222" i="17"/>
  <c r="B320" i="17" s="1"/>
  <c r="B418" i="17" s="1"/>
  <c r="C223" i="17"/>
  <c r="C321" i="17" s="1"/>
  <c r="C419" i="17" s="1"/>
  <c r="E224" i="17"/>
  <c r="E322" i="17" s="1"/>
  <c r="E420" i="17" s="1"/>
  <c r="D225" i="17"/>
  <c r="D323" i="17" s="1"/>
  <c r="D421" i="17" s="1"/>
  <c r="A229" i="17"/>
  <c r="A327" i="17" s="1"/>
  <c r="A425" i="17" s="1"/>
  <c r="B230" i="17"/>
  <c r="B328" i="17" s="1"/>
  <c r="B426" i="17" s="1"/>
  <c r="E231" i="17"/>
  <c r="E329" i="17" s="1"/>
  <c r="E427" i="17" s="1"/>
  <c r="A235" i="17"/>
  <c r="A333" i="17" s="1"/>
  <c r="A431" i="17" s="1"/>
  <c r="B236" i="17"/>
  <c r="B334" i="17" s="1"/>
  <c r="B432" i="17" s="1"/>
  <c r="C237" i="17"/>
  <c r="C335" i="17" s="1"/>
  <c r="C433" i="17" s="1"/>
  <c r="D238" i="17"/>
  <c r="D336" i="17" s="1"/>
  <c r="D434" i="17" s="1"/>
  <c r="A240" i="17"/>
  <c r="A338" i="17" s="1"/>
  <c r="A436" i="17" s="1"/>
  <c r="D241" i="17"/>
  <c r="D339" i="17" s="1"/>
  <c r="D437" i="17" s="1"/>
  <c r="A243" i="17"/>
  <c r="A341" i="17" s="1"/>
  <c r="A439" i="17" s="1"/>
  <c r="D244" i="17"/>
  <c r="D342" i="17" s="1"/>
  <c r="D440" i="17" s="1"/>
  <c r="A246" i="17"/>
  <c r="A344" i="17" s="1"/>
  <c r="A442" i="17" s="1"/>
  <c r="D247" i="17"/>
  <c r="D345" i="17" s="1"/>
  <c r="D443" i="17" s="1"/>
  <c r="D294" i="17"/>
  <c r="D392" i="17" s="1"/>
  <c r="D490" i="17" s="1"/>
  <c r="D295" i="17"/>
  <c r="D393" i="17" s="1"/>
  <c r="D491" i="17" s="1"/>
  <c r="D296" i="17"/>
  <c r="D394" i="17" s="1"/>
  <c r="D492" i="17" s="1"/>
  <c r="D297" i="17"/>
  <c r="D395" i="17" s="1"/>
  <c r="D493" i="17" s="1"/>
  <c r="D298" i="17"/>
  <c r="D396" i="17" s="1"/>
  <c r="D494" i="17" s="1"/>
  <c r="D592" i="17" s="1"/>
  <c r="D690" i="17" s="1"/>
  <c r="E210" i="17"/>
  <c r="E308" i="17" s="1"/>
  <c r="E406" i="17" s="1"/>
  <c r="C219" i="17"/>
  <c r="C317" i="17" s="1"/>
  <c r="C415" i="17" s="1"/>
  <c r="C224" i="17"/>
  <c r="C322" i="17" s="1"/>
  <c r="C420" i="17" s="1"/>
  <c r="A206" i="17"/>
  <c r="A304" i="17" s="1"/>
  <c r="A402" i="17" s="1"/>
  <c r="A207" i="17"/>
  <c r="A305" i="17" s="1"/>
  <c r="A403" i="17" s="1"/>
  <c r="B208" i="17"/>
  <c r="B306" i="17" s="1"/>
  <c r="B404" i="17" s="1"/>
  <c r="E209" i="17"/>
  <c r="E307" i="17" s="1"/>
  <c r="E405" i="17" s="1"/>
  <c r="D210" i="17"/>
  <c r="D308" i="17" s="1"/>
  <c r="D406" i="17" s="1"/>
  <c r="A220" i="17"/>
  <c r="A318" i="17" s="1"/>
  <c r="A416" i="17" s="1"/>
  <c r="B221" i="17"/>
  <c r="B319" i="17" s="1"/>
  <c r="B417" i="17" s="1"/>
  <c r="E222" i="17"/>
  <c r="E320" i="17" s="1"/>
  <c r="E418" i="17" s="1"/>
  <c r="D223" i="17"/>
  <c r="D321" i="17" s="1"/>
  <c r="D419" i="17" s="1"/>
  <c r="A228" i="17"/>
  <c r="A326" i="17" s="1"/>
  <c r="A424" i="17" s="1"/>
  <c r="B229" i="17"/>
  <c r="B327" i="17" s="1"/>
  <c r="B425" i="17" s="1"/>
  <c r="E230" i="17"/>
  <c r="E328" i="17" s="1"/>
  <c r="E426" i="17" s="1"/>
  <c r="A234" i="17"/>
  <c r="A332" i="17" s="1"/>
  <c r="A430" i="17" s="1"/>
  <c r="B235" i="17"/>
  <c r="B333" i="17" s="1"/>
  <c r="B431" i="17" s="1"/>
  <c r="E236" i="17"/>
  <c r="E334" i="17" s="1"/>
  <c r="E432" i="17" s="1"/>
  <c r="D237" i="17"/>
  <c r="D335" i="17" s="1"/>
  <c r="D433" i="17" s="1"/>
  <c r="E238" i="17"/>
  <c r="E336" i="17" s="1"/>
  <c r="E434" i="17" s="1"/>
  <c r="B240" i="17"/>
  <c r="B338" i="17" s="1"/>
  <c r="B436" i="17" s="1"/>
  <c r="E241" i="17"/>
  <c r="E339" i="17" s="1"/>
  <c r="E437" i="17" s="1"/>
  <c r="B243" i="17"/>
  <c r="B341" i="17" s="1"/>
  <c r="B439" i="17" s="1"/>
  <c r="E244" i="17"/>
  <c r="E342" i="17" s="1"/>
  <c r="E440" i="17" s="1"/>
  <c r="B246" i="17"/>
  <c r="B344" i="17" s="1"/>
  <c r="B442" i="17" s="1"/>
  <c r="E247" i="17"/>
  <c r="E345" i="17" s="1"/>
  <c r="E443" i="17" s="1"/>
  <c r="E294" i="17"/>
  <c r="E392" i="17" s="1"/>
  <c r="E490" i="17" s="1"/>
  <c r="E295" i="17"/>
  <c r="E393" i="17" s="1"/>
  <c r="E491" i="17" s="1"/>
  <c r="E296" i="17"/>
  <c r="E394" i="17" s="1"/>
  <c r="E492" i="17" s="1"/>
  <c r="E297" i="17"/>
  <c r="E395" i="17" s="1"/>
  <c r="E493" i="17" s="1"/>
  <c r="E298" i="17"/>
  <c r="E396" i="17" s="1"/>
  <c r="E494" i="17" s="1"/>
  <c r="E592" i="17" s="1"/>
  <c r="E690" i="17" s="1"/>
  <c r="C240" i="17"/>
  <c r="C338" i="17" s="1"/>
  <c r="C436" i="17" s="1"/>
  <c r="C243" i="17"/>
  <c r="C341" i="17" s="1"/>
  <c r="C439" i="17" s="1"/>
  <c r="C246" i="17"/>
  <c r="C344" i="17" s="1"/>
  <c r="C442" i="17" s="1"/>
  <c r="E206" i="17"/>
  <c r="E304" i="17" s="1"/>
  <c r="E402" i="17" s="1"/>
  <c r="D226" i="17"/>
  <c r="D324" i="17" s="1"/>
  <c r="D422" i="17" s="1"/>
  <c r="B206" i="17"/>
  <c r="B304" i="17" s="1"/>
  <c r="B402" i="17" s="1"/>
  <c r="B207" i="17"/>
  <c r="B305" i="17" s="1"/>
  <c r="B403" i="17" s="1"/>
  <c r="E208" i="17"/>
  <c r="E306" i="17" s="1"/>
  <c r="E404" i="17" s="1"/>
  <c r="A218" i="17"/>
  <c r="A316" i="17" s="1"/>
  <c r="A414" i="17" s="1"/>
  <c r="A219" i="17"/>
  <c r="A317" i="17" s="1"/>
  <c r="A415" i="17" s="1"/>
  <c r="B220" i="17"/>
  <c r="B318" i="17" s="1"/>
  <c r="B416" i="17" s="1"/>
  <c r="E221" i="17"/>
  <c r="E319" i="17" s="1"/>
  <c r="E417" i="17" s="1"/>
  <c r="A227" i="17"/>
  <c r="A325" i="17" s="1"/>
  <c r="A423" i="17" s="1"/>
  <c r="B228" i="17"/>
  <c r="B326" i="17" s="1"/>
  <c r="B424" i="17" s="1"/>
  <c r="E229" i="17"/>
  <c r="E327" i="17" s="1"/>
  <c r="E425" i="17" s="1"/>
  <c r="A233" i="17"/>
  <c r="A331" i="17" s="1"/>
  <c r="A429" i="17" s="1"/>
  <c r="B234" i="17"/>
  <c r="B332" i="17" s="1"/>
  <c r="B430" i="17" s="1"/>
  <c r="E235" i="17"/>
  <c r="E333" i="17" s="1"/>
  <c r="E431" i="17" s="1"/>
  <c r="E237" i="17"/>
  <c r="E335" i="17" s="1"/>
  <c r="E433" i="17" s="1"/>
  <c r="A239" i="17"/>
  <c r="A337" i="17" s="1"/>
  <c r="A435" i="17" s="1"/>
  <c r="D240" i="17"/>
  <c r="D338" i="17" s="1"/>
  <c r="D436" i="17" s="1"/>
  <c r="A242" i="17"/>
  <c r="A340" i="17" s="1"/>
  <c r="A438" i="17" s="1"/>
  <c r="D243" i="17"/>
  <c r="D341" i="17" s="1"/>
  <c r="D439" i="17" s="1"/>
  <c r="A245" i="17"/>
  <c r="A343" i="17" s="1"/>
  <c r="A441" i="17" s="1"/>
  <c r="D246" i="17"/>
  <c r="D344" i="17" s="1"/>
  <c r="D442" i="17" s="1"/>
  <c r="A248" i="17"/>
  <c r="A346" i="17" s="1"/>
  <c r="A444" i="17" s="1"/>
  <c r="D224" i="17"/>
  <c r="D322" i="17" s="1"/>
  <c r="D420" i="17" s="1"/>
  <c r="C206" i="17"/>
  <c r="C304" i="17" s="1"/>
  <c r="C402" i="17" s="1"/>
  <c r="E207" i="17"/>
  <c r="E305" i="17" s="1"/>
  <c r="E403" i="17" s="1"/>
  <c r="A214" i="17"/>
  <c r="A312" i="17" s="1"/>
  <c r="A410" i="17" s="1"/>
  <c r="B218" i="17"/>
  <c r="B316" i="17" s="1"/>
  <c r="B414" i="17" s="1"/>
  <c r="B219" i="17"/>
  <c r="B317" i="17" s="1"/>
  <c r="B415" i="17" s="1"/>
  <c r="E220" i="17"/>
  <c r="E318" i="17" s="1"/>
  <c r="E416" i="17" s="1"/>
  <c r="A225" i="17"/>
  <c r="A323" i="17" s="1"/>
  <c r="A421" i="17" s="1"/>
  <c r="A226" i="17"/>
  <c r="A324" i="17" s="1"/>
  <c r="A422" i="17" s="1"/>
  <c r="B227" i="17"/>
  <c r="B325" i="17" s="1"/>
  <c r="B423" i="17" s="1"/>
  <c r="E228" i="17"/>
  <c r="E326" i="17" s="1"/>
  <c r="E424" i="17" s="1"/>
  <c r="A232" i="17"/>
  <c r="A330" i="17" s="1"/>
  <c r="A428" i="17" s="1"/>
  <c r="B233" i="17"/>
  <c r="B331" i="17" s="1"/>
  <c r="B429" i="17" s="1"/>
  <c r="E234" i="17"/>
  <c r="E332" i="17" s="1"/>
  <c r="E430" i="17" s="1"/>
  <c r="A238" i="17"/>
  <c r="A336" i="17" s="1"/>
  <c r="A434" i="17" s="1"/>
  <c r="B239" i="17"/>
  <c r="B337" i="17" s="1"/>
  <c r="B435" i="17" s="1"/>
  <c r="E240" i="17"/>
  <c r="E338" i="17" s="1"/>
  <c r="E436" i="17" s="1"/>
  <c r="B242" i="17"/>
  <c r="B340" i="17" s="1"/>
  <c r="B438" i="17" s="1"/>
  <c r="E243" i="17"/>
  <c r="E341" i="17" s="1"/>
  <c r="E439" i="17" s="1"/>
  <c r="B245" i="17"/>
  <c r="B343" i="17" s="1"/>
  <c r="B441" i="17" s="1"/>
  <c r="E246" i="17"/>
  <c r="E344" i="17" s="1"/>
  <c r="E442" i="17" s="1"/>
  <c r="B248" i="17"/>
  <c r="B346" i="17" s="1"/>
  <c r="B444" i="17" s="1"/>
  <c r="C241" i="17"/>
  <c r="C339" i="17" s="1"/>
  <c r="C437" i="17" s="1"/>
  <c r="C244" i="17"/>
  <c r="C342" i="17" s="1"/>
  <c r="C440" i="17" s="1"/>
  <c r="C247" i="17"/>
  <c r="C345" i="17" s="1"/>
  <c r="C443" i="17" s="1"/>
  <c r="S14" i="15"/>
  <c r="D11" i="15"/>
  <c r="F135" i="17"/>
  <c r="E15" i="15"/>
  <c r="G15" i="15" s="1"/>
  <c r="F198" i="17"/>
  <c r="D23" i="15"/>
  <c r="F141" i="17"/>
  <c r="S10" i="15"/>
  <c r="H31" i="17"/>
  <c r="N31" i="17" s="1"/>
  <c r="F125" i="17"/>
  <c r="S11" i="15"/>
  <c r="F108" i="17"/>
  <c r="F121" i="17"/>
  <c r="AN103" i="16"/>
  <c r="C11" i="17"/>
  <c r="C109" i="17" s="1"/>
  <c r="H23" i="17"/>
  <c r="N23" i="17" s="1"/>
  <c r="D18" i="16"/>
  <c r="D18" i="15" s="1"/>
  <c r="H100" i="17"/>
  <c r="N100" i="17" s="1"/>
  <c r="S31" i="15"/>
  <c r="S37" i="15"/>
  <c r="F200" i="17"/>
  <c r="S24" i="15"/>
  <c r="F122" i="17"/>
  <c r="S28" i="15"/>
  <c r="D28" i="15"/>
  <c r="S32" i="15"/>
  <c r="S38" i="15"/>
  <c r="S33" i="15"/>
  <c r="S39" i="15"/>
  <c r="D24" i="16"/>
  <c r="D24" i="15" s="1"/>
  <c r="F113" i="17"/>
  <c r="H34" i="17"/>
  <c r="N34" i="17" s="1"/>
  <c r="E11" i="15"/>
  <c r="G11" i="15" s="1"/>
  <c r="S23" i="15"/>
  <c r="H11" i="17"/>
  <c r="N11" i="17" s="1"/>
  <c r="H40" i="17"/>
  <c r="N40" i="17" s="1"/>
  <c r="S34" i="15"/>
  <c r="S40" i="15"/>
  <c r="F146" i="17"/>
  <c r="S15" i="15"/>
  <c r="F120" i="17"/>
  <c r="F138" i="17"/>
  <c r="S13" i="15"/>
  <c r="S18" i="15"/>
  <c r="E23" i="15"/>
  <c r="G23" i="15" s="1"/>
  <c r="G109" i="17"/>
  <c r="F110" i="17"/>
  <c r="F131" i="17"/>
  <c r="F136" i="17"/>
  <c r="F139" i="17"/>
  <c r="F197" i="17"/>
  <c r="F127" i="17"/>
  <c r="S30" i="15"/>
  <c r="S25" i="15"/>
  <c r="E30" i="15"/>
  <c r="G30" i="15" s="1"/>
  <c r="S35" i="15"/>
  <c r="F31" i="16"/>
  <c r="D31" i="17" s="1"/>
  <c r="D129" i="17" s="1"/>
  <c r="F111" i="17"/>
  <c r="F116" i="17"/>
  <c r="F128" i="17"/>
  <c r="F137" i="17"/>
  <c r="H102" i="17"/>
  <c r="N102" i="17" s="1"/>
  <c r="S26" i="15"/>
  <c r="E28" i="15"/>
  <c r="G28" i="15" s="1"/>
  <c r="S36" i="15"/>
  <c r="H25" i="17"/>
  <c r="N25" i="17" s="1"/>
  <c r="F133" i="17"/>
  <c r="F142" i="17"/>
  <c r="F147" i="17"/>
  <c r="G149" i="17"/>
  <c r="G148" i="17"/>
  <c r="I201" i="17"/>
  <c r="G123" i="17"/>
  <c r="F124" i="17"/>
  <c r="G133" i="17"/>
  <c r="F134" i="17"/>
  <c r="F140" i="17"/>
  <c r="F150" i="17"/>
  <c r="S12" i="15"/>
  <c r="I103" i="17"/>
  <c r="F112" i="17"/>
  <c r="D15" i="17"/>
  <c r="D113" i="17" s="1"/>
  <c r="H22" i="17"/>
  <c r="N22" i="17" s="1"/>
  <c r="H28" i="17"/>
  <c r="N28" i="17" s="1"/>
  <c r="F130" i="17"/>
  <c r="F228" i="17" s="1"/>
  <c r="F326" i="17" s="1"/>
  <c r="F424" i="17" s="1"/>
  <c r="F148" i="17"/>
  <c r="G150" i="17"/>
  <c r="G196" i="17"/>
  <c r="P112" i="17"/>
  <c r="P126" i="17"/>
  <c r="P116" i="17"/>
  <c r="P128" i="17"/>
  <c r="O135" i="17"/>
  <c r="P135" i="17" s="1"/>
  <c r="P137" i="17"/>
  <c r="O38" i="17"/>
  <c r="P38" i="17" s="1"/>
  <c r="O41" i="17"/>
  <c r="P41" i="17" s="1"/>
  <c r="D24" i="17"/>
  <c r="D122" i="17" s="1"/>
  <c r="F25" i="16"/>
  <c r="E24" i="15"/>
  <c r="G24" i="15" s="1"/>
  <c r="G124" i="17"/>
  <c r="G129" i="17"/>
  <c r="O34" i="17"/>
  <c r="P34" i="17" s="1"/>
  <c r="G138" i="17"/>
  <c r="F13" i="16"/>
  <c r="E12" i="15"/>
  <c r="G12" i="15" s="1"/>
  <c r="D12" i="17"/>
  <c r="D110" i="17" s="1"/>
  <c r="O12" i="17"/>
  <c r="P12" i="17" s="1"/>
  <c r="G120" i="17"/>
  <c r="O25" i="17"/>
  <c r="P25" i="17" s="1"/>
  <c r="G126" i="17"/>
  <c r="G130" i="17"/>
  <c r="O35" i="17"/>
  <c r="P35" i="17" s="1"/>
  <c r="O139" i="17"/>
  <c r="P139" i="17" s="1"/>
  <c r="M103" i="17"/>
  <c r="O26" i="17"/>
  <c r="P26" i="17" s="1"/>
  <c r="O31" i="17"/>
  <c r="P31" i="17" s="1"/>
  <c r="O40" i="17"/>
  <c r="P40" i="17" s="1"/>
  <c r="D18" i="17"/>
  <c r="D116" i="17" s="1"/>
  <c r="E18" i="15"/>
  <c r="G18" i="15" s="1"/>
  <c r="O15" i="17"/>
  <c r="P15" i="17" s="1"/>
  <c r="O29" i="17"/>
  <c r="P29" i="17" s="1"/>
  <c r="G110" i="17"/>
  <c r="O14" i="17"/>
  <c r="P14" i="17" s="1"/>
  <c r="G112" i="17"/>
  <c r="G113" i="17"/>
  <c r="O22" i="17"/>
  <c r="P22" i="17" s="1"/>
  <c r="O28" i="17"/>
  <c r="P28" i="17" s="1"/>
  <c r="G127" i="17"/>
  <c r="O32" i="17"/>
  <c r="P32" i="17" s="1"/>
  <c r="G136" i="17"/>
  <c r="G139" i="17"/>
  <c r="O11" i="17"/>
  <c r="P11" i="17" s="1"/>
  <c r="G132" i="17"/>
  <c r="O37" i="17"/>
  <c r="P37" i="17" s="1"/>
  <c r="G135" i="17"/>
  <c r="O110" i="17"/>
  <c r="P110" i="17" s="1"/>
  <c r="G147" i="17"/>
  <c r="G245" i="17" s="1"/>
  <c r="G343" i="17" s="1"/>
  <c r="G441" i="17" s="1"/>
  <c r="H98" i="17"/>
  <c r="N98" i="17" s="1"/>
  <c r="F196" i="17"/>
  <c r="F294" i="17" s="1"/>
  <c r="F392" i="17" s="1"/>
  <c r="F490" i="17" s="1"/>
  <c r="D11" i="17"/>
  <c r="D109" i="17" s="1"/>
  <c r="H12" i="17"/>
  <c r="N12" i="17" s="1"/>
  <c r="H15" i="17"/>
  <c r="N15" i="17" s="1"/>
  <c r="H26" i="17"/>
  <c r="N26" i="17" s="1"/>
  <c r="H29" i="17"/>
  <c r="N29" i="17" s="1"/>
  <c r="H32" i="17"/>
  <c r="N32" i="17" s="1"/>
  <c r="H35" i="17"/>
  <c r="N35" i="17" s="1"/>
  <c r="H38" i="17"/>
  <c r="N38" i="17" s="1"/>
  <c r="G141" i="17"/>
  <c r="F123" i="17"/>
  <c r="F221" i="17" s="1"/>
  <c r="F319" i="17" s="1"/>
  <c r="F417" i="17" s="1"/>
  <c r="G108" i="17"/>
  <c r="G206" i="17" s="1"/>
  <c r="G304" i="17" s="1"/>
  <c r="G402" i="17" s="1"/>
  <c r="O10" i="17"/>
  <c r="P10" i="17" s="1"/>
  <c r="C12" i="17"/>
  <c r="C110" i="17" s="1"/>
  <c r="G111" i="17"/>
  <c r="O13" i="17"/>
  <c r="P13" i="17" s="1"/>
  <c r="C15" i="17"/>
  <c r="C113" i="17" s="1"/>
  <c r="G116" i="17"/>
  <c r="O18" i="17"/>
  <c r="P18" i="17" s="1"/>
  <c r="G122" i="17"/>
  <c r="G220" i="17" s="1"/>
  <c r="G318" i="17" s="1"/>
  <c r="G416" i="17" s="1"/>
  <c r="O24" i="17"/>
  <c r="P24" i="17" s="1"/>
  <c r="G125" i="17"/>
  <c r="O27" i="17"/>
  <c r="P27" i="17" s="1"/>
  <c r="G128" i="17"/>
  <c r="O30" i="17"/>
  <c r="P30" i="17" s="1"/>
  <c r="G131" i="17"/>
  <c r="O33" i="17"/>
  <c r="P33" i="17" s="1"/>
  <c r="G134" i="17"/>
  <c r="O36" i="17"/>
  <c r="P36" i="17" s="1"/>
  <c r="G137" i="17"/>
  <c r="O39" i="17"/>
  <c r="P39" i="17" s="1"/>
  <c r="G140" i="17"/>
  <c r="G238" i="17" s="1"/>
  <c r="G336" i="17" s="1"/>
  <c r="G434" i="17" s="1"/>
  <c r="F145" i="17"/>
  <c r="F243" i="17" s="1"/>
  <c r="F341" i="17" s="1"/>
  <c r="F439" i="17" s="1"/>
  <c r="G146" i="17"/>
  <c r="G244" i="17" s="1"/>
  <c r="G342" i="17" s="1"/>
  <c r="G440" i="17" s="1"/>
  <c r="F149" i="17"/>
  <c r="F247" i="17" s="1"/>
  <c r="F345" i="17" s="1"/>
  <c r="F443" i="17" s="1"/>
  <c r="G200" i="17"/>
  <c r="P109" i="17"/>
  <c r="P111" i="17"/>
  <c r="F126" i="17"/>
  <c r="F224" i="17" s="1"/>
  <c r="F322" i="17" s="1"/>
  <c r="F420" i="17" s="1"/>
  <c r="P132" i="17"/>
  <c r="P134" i="17"/>
  <c r="G142" i="17"/>
  <c r="H10" i="17"/>
  <c r="H13" i="17"/>
  <c r="N13" i="17" s="1"/>
  <c r="H18" i="17"/>
  <c r="N18" i="17" s="1"/>
  <c r="D23" i="17"/>
  <c r="D121" i="17" s="1"/>
  <c r="H24" i="17"/>
  <c r="N24" i="17" s="1"/>
  <c r="H27" i="17"/>
  <c r="N27" i="17" s="1"/>
  <c r="H30" i="17"/>
  <c r="N30" i="17" s="1"/>
  <c r="H33" i="17"/>
  <c r="N33" i="17" s="1"/>
  <c r="H36" i="17"/>
  <c r="N36" i="17" s="1"/>
  <c r="H39" i="17"/>
  <c r="N39" i="17" s="1"/>
  <c r="F144" i="17"/>
  <c r="F242" i="17" s="1"/>
  <c r="F340" i="17" s="1"/>
  <c r="F438" i="17" s="1"/>
  <c r="G145" i="17"/>
  <c r="F129" i="17"/>
  <c r="F227" i="17" s="1"/>
  <c r="F325" i="17" s="1"/>
  <c r="F423" i="17" s="1"/>
  <c r="M201" i="17"/>
  <c r="O108" i="17"/>
  <c r="P108" i="17" s="1"/>
  <c r="P113" i="17"/>
  <c r="D13" i="16"/>
  <c r="D31" i="16"/>
  <c r="C30" i="17"/>
  <c r="C128" i="17" s="1"/>
  <c r="F143" i="17"/>
  <c r="F241" i="17" s="1"/>
  <c r="F339" i="17" s="1"/>
  <c r="F437" i="17" s="1"/>
  <c r="G144" i="17"/>
  <c r="G197" i="17"/>
  <c r="H101" i="17"/>
  <c r="N101" i="17" s="1"/>
  <c r="F199" i="17"/>
  <c r="F297" i="17" s="1"/>
  <c r="F395" i="17" s="1"/>
  <c r="F493" i="17" s="1"/>
  <c r="F109" i="17"/>
  <c r="F207" i="17" s="1"/>
  <c r="F305" i="17" s="1"/>
  <c r="F403" i="17" s="1"/>
  <c r="P120" i="17"/>
  <c r="P122" i="17"/>
  <c r="O127" i="17"/>
  <c r="P127" i="17" s="1"/>
  <c r="F132" i="17"/>
  <c r="F230" i="17" s="1"/>
  <c r="F328" i="17" s="1"/>
  <c r="F426" i="17" s="1"/>
  <c r="P138" i="17"/>
  <c r="J103" i="17"/>
  <c r="H14" i="17"/>
  <c r="N14" i="17" s="1"/>
  <c r="H37" i="17"/>
  <c r="N37" i="17" s="1"/>
  <c r="G143" i="17"/>
  <c r="G199" i="17"/>
  <c r="J201" i="17"/>
  <c r="P123" i="17"/>
  <c r="P125" i="17"/>
  <c r="H99" i="17"/>
  <c r="N99" i="17" s="1"/>
  <c r="B111" i="14"/>
  <c r="M110" i="14"/>
  <c r="M109" i="14"/>
  <c r="M108" i="14"/>
  <c r="M107" i="14"/>
  <c r="M106" i="14"/>
  <c r="M105" i="14"/>
  <c r="M104" i="14"/>
  <c r="M103" i="14"/>
  <c r="M102" i="14"/>
  <c r="M101" i="14"/>
  <c r="M100" i="14"/>
  <c r="M99" i="14"/>
  <c r="M98" i="14"/>
  <c r="M97" i="14"/>
  <c r="M96" i="14"/>
  <c r="M95" i="14"/>
  <c r="M94" i="14"/>
  <c r="M93" i="14"/>
  <c r="M91" i="14"/>
  <c r="M90" i="14"/>
  <c r="M89" i="14"/>
  <c r="M88" i="14"/>
  <c r="M87" i="14"/>
  <c r="M86" i="14"/>
  <c r="M85" i="14"/>
  <c r="M84" i="14"/>
  <c r="O84" i="14" s="1"/>
  <c r="P84" i="14" s="1"/>
  <c r="M83" i="14"/>
  <c r="O83" i="14" s="1"/>
  <c r="M82" i="14"/>
  <c r="M81" i="14"/>
  <c r="M80" i="14"/>
  <c r="M79" i="14"/>
  <c r="M78" i="14"/>
  <c r="O78" i="14" s="1"/>
  <c r="P78" i="14" s="1"/>
  <c r="M77" i="14"/>
  <c r="O77" i="14" s="1"/>
  <c r="M76" i="14"/>
  <c r="M75" i="14"/>
  <c r="M74" i="14"/>
  <c r="O74" i="14" s="1"/>
  <c r="M73" i="14"/>
  <c r="M72" i="14"/>
  <c r="M71" i="14"/>
  <c r="M70" i="14"/>
  <c r="M69" i="14"/>
  <c r="M68" i="14"/>
  <c r="M67" i="14"/>
  <c r="M66" i="14"/>
  <c r="M65" i="14"/>
  <c r="O65" i="14" s="1"/>
  <c r="M64" i="14"/>
  <c r="M63" i="14"/>
  <c r="B61" i="14"/>
  <c r="L58" i="14"/>
  <c r="K58" i="14"/>
  <c r="J57" i="14"/>
  <c r="M57" i="14" s="1"/>
  <c r="I57" i="14"/>
  <c r="E57" i="14"/>
  <c r="E110" i="14" s="1"/>
  <c r="D57" i="14"/>
  <c r="D110" i="14" s="1"/>
  <c r="C57" i="14"/>
  <c r="C110" i="14" s="1"/>
  <c r="B57" i="14"/>
  <c r="B110" i="14" s="1"/>
  <c r="A57" i="14"/>
  <c r="A110" i="14" s="1"/>
  <c r="J56" i="14"/>
  <c r="M56" i="14" s="1"/>
  <c r="I56" i="14"/>
  <c r="E56" i="14"/>
  <c r="E109" i="14" s="1"/>
  <c r="D56" i="14"/>
  <c r="D109" i="14" s="1"/>
  <c r="C56" i="14"/>
  <c r="C109" i="14" s="1"/>
  <c r="B56" i="14"/>
  <c r="B109" i="14" s="1"/>
  <c r="A56" i="14"/>
  <c r="A109" i="14" s="1"/>
  <c r="J55" i="14"/>
  <c r="M55" i="14" s="1"/>
  <c r="I55" i="14"/>
  <c r="E55" i="14"/>
  <c r="E108" i="14" s="1"/>
  <c r="D55" i="14"/>
  <c r="D108" i="14" s="1"/>
  <c r="C55" i="14"/>
  <c r="C108" i="14" s="1"/>
  <c r="B55" i="14"/>
  <c r="B108" i="14" s="1"/>
  <c r="A55" i="14"/>
  <c r="A108" i="14" s="1"/>
  <c r="J54" i="14"/>
  <c r="M54" i="14" s="1"/>
  <c r="I54" i="14"/>
  <c r="E54" i="14"/>
  <c r="E107" i="14" s="1"/>
  <c r="D54" i="14"/>
  <c r="D107" i="14" s="1"/>
  <c r="C54" i="14"/>
  <c r="C107" i="14" s="1"/>
  <c r="B54" i="14"/>
  <c r="B107" i="14" s="1"/>
  <c r="A54" i="14"/>
  <c r="A107" i="14" s="1"/>
  <c r="J53" i="14"/>
  <c r="M53" i="14" s="1"/>
  <c r="I53" i="14"/>
  <c r="E53" i="14"/>
  <c r="E106" i="14" s="1"/>
  <c r="D53" i="14"/>
  <c r="D106" i="14" s="1"/>
  <c r="C53" i="14"/>
  <c r="C106" i="14" s="1"/>
  <c r="B53" i="14"/>
  <c r="B106" i="14" s="1"/>
  <c r="A53" i="14"/>
  <c r="A106" i="14" s="1"/>
  <c r="J52" i="14"/>
  <c r="M52" i="14" s="1"/>
  <c r="I52" i="14"/>
  <c r="E52" i="14"/>
  <c r="E105" i="14" s="1"/>
  <c r="D52" i="14"/>
  <c r="D105" i="14" s="1"/>
  <c r="C52" i="14"/>
  <c r="C105" i="14" s="1"/>
  <c r="B52" i="14"/>
  <c r="B105" i="14" s="1"/>
  <c r="A52" i="14"/>
  <c r="A105" i="14" s="1"/>
  <c r="J51" i="14"/>
  <c r="M51" i="14" s="1"/>
  <c r="I51" i="14"/>
  <c r="E51" i="14"/>
  <c r="E104" i="14" s="1"/>
  <c r="D51" i="14"/>
  <c r="D104" i="14" s="1"/>
  <c r="C51" i="14"/>
  <c r="C104" i="14" s="1"/>
  <c r="B51" i="14"/>
  <c r="B104" i="14" s="1"/>
  <c r="A51" i="14"/>
  <c r="A104" i="14" s="1"/>
  <c r="J50" i="14"/>
  <c r="M50" i="14" s="1"/>
  <c r="I50" i="14"/>
  <c r="E50" i="14"/>
  <c r="E103" i="14" s="1"/>
  <c r="D50" i="14"/>
  <c r="D103" i="14" s="1"/>
  <c r="C50" i="14"/>
  <c r="C103" i="14" s="1"/>
  <c r="B50" i="14"/>
  <c r="B103" i="14" s="1"/>
  <c r="A50" i="14"/>
  <c r="A103" i="14" s="1"/>
  <c r="J49" i="14"/>
  <c r="M49" i="14" s="1"/>
  <c r="I49" i="14"/>
  <c r="E49" i="14"/>
  <c r="E102" i="14" s="1"/>
  <c r="D49" i="14"/>
  <c r="D102" i="14" s="1"/>
  <c r="C49" i="14"/>
  <c r="C102" i="14" s="1"/>
  <c r="B49" i="14"/>
  <c r="B102" i="14" s="1"/>
  <c r="A49" i="14"/>
  <c r="A102" i="14" s="1"/>
  <c r="E101" i="14"/>
  <c r="D101" i="14"/>
  <c r="C101" i="14"/>
  <c r="B101" i="14"/>
  <c r="A101" i="14"/>
  <c r="E100" i="14"/>
  <c r="D100" i="14"/>
  <c r="C100" i="14"/>
  <c r="B100" i="14"/>
  <c r="A100" i="14"/>
  <c r="E99" i="14"/>
  <c r="D99" i="14"/>
  <c r="C99" i="14"/>
  <c r="B99" i="14"/>
  <c r="A99" i="14"/>
  <c r="E98" i="14"/>
  <c r="D98" i="14"/>
  <c r="C98" i="14"/>
  <c r="B98" i="14"/>
  <c r="A98" i="14"/>
  <c r="E97" i="14"/>
  <c r="D97" i="14"/>
  <c r="C97" i="14"/>
  <c r="B97" i="14"/>
  <c r="A97" i="14"/>
  <c r="E96" i="14"/>
  <c r="D96" i="14"/>
  <c r="C96" i="14"/>
  <c r="B96" i="14"/>
  <c r="A96" i="14"/>
  <c r="E95" i="14"/>
  <c r="D95" i="14"/>
  <c r="C95" i="14"/>
  <c r="B95" i="14"/>
  <c r="A95" i="14"/>
  <c r="E94" i="14"/>
  <c r="D94" i="14"/>
  <c r="C94" i="14"/>
  <c r="B94" i="14"/>
  <c r="A94" i="14"/>
  <c r="E93" i="14"/>
  <c r="D93" i="14"/>
  <c r="C93" i="14"/>
  <c r="B93" i="14"/>
  <c r="A93" i="14"/>
  <c r="E91" i="14"/>
  <c r="D91" i="14"/>
  <c r="B91" i="14"/>
  <c r="A91" i="14"/>
  <c r="E90" i="14"/>
  <c r="D90" i="14"/>
  <c r="B90" i="14"/>
  <c r="A90" i="14"/>
  <c r="E89" i="14"/>
  <c r="D89" i="14"/>
  <c r="B89" i="14"/>
  <c r="A89" i="14"/>
  <c r="E88" i="14"/>
  <c r="D88" i="14"/>
  <c r="B88" i="14"/>
  <c r="A88" i="14"/>
  <c r="E87" i="14"/>
  <c r="D87" i="14"/>
  <c r="B87" i="14"/>
  <c r="A87" i="14"/>
  <c r="E86" i="14"/>
  <c r="D86" i="14"/>
  <c r="C86" i="14"/>
  <c r="B86" i="14"/>
  <c r="A86" i="14"/>
  <c r="J32" i="14"/>
  <c r="M32" i="14" s="1"/>
  <c r="I32" i="14"/>
  <c r="E32" i="14"/>
  <c r="E85" i="14" s="1"/>
  <c r="B32" i="14"/>
  <c r="B85" i="14" s="1"/>
  <c r="A32" i="14"/>
  <c r="A85" i="14" s="1"/>
  <c r="J31" i="14"/>
  <c r="M31" i="14" s="1"/>
  <c r="I31" i="14"/>
  <c r="D31" i="14"/>
  <c r="D84" i="14" s="1"/>
  <c r="C31" i="14"/>
  <c r="C84" i="14" s="1"/>
  <c r="B31" i="14"/>
  <c r="B84" i="14" s="1"/>
  <c r="A31" i="14"/>
  <c r="A84" i="14" s="1"/>
  <c r="J30" i="14"/>
  <c r="M30" i="14" s="1"/>
  <c r="O30" i="14" s="1"/>
  <c r="I30" i="14"/>
  <c r="E30" i="14"/>
  <c r="E83" i="14" s="1"/>
  <c r="B30" i="14"/>
  <c r="B83" i="14" s="1"/>
  <c r="A30" i="14"/>
  <c r="A83" i="14" s="1"/>
  <c r="J29" i="14"/>
  <c r="M29" i="14" s="1"/>
  <c r="O29" i="14" s="1"/>
  <c r="I29" i="14"/>
  <c r="E29" i="14"/>
  <c r="E82" i="14" s="1"/>
  <c r="B29" i="14"/>
  <c r="B82" i="14" s="1"/>
  <c r="A29" i="14"/>
  <c r="A82" i="14" s="1"/>
  <c r="J28" i="14"/>
  <c r="M28" i="14" s="1"/>
  <c r="I28" i="14"/>
  <c r="E28" i="14"/>
  <c r="E81" i="14" s="1"/>
  <c r="B28" i="14"/>
  <c r="B81" i="14" s="1"/>
  <c r="A28" i="14"/>
  <c r="A81" i="14" s="1"/>
  <c r="J27" i="14"/>
  <c r="M27" i="14" s="1"/>
  <c r="I27" i="14"/>
  <c r="E27" i="14"/>
  <c r="E80" i="14" s="1"/>
  <c r="B27" i="14"/>
  <c r="B80" i="14" s="1"/>
  <c r="A27" i="14"/>
  <c r="A80" i="14" s="1"/>
  <c r="J26" i="14"/>
  <c r="M26" i="14" s="1"/>
  <c r="O26" i="14" s="1"/>
  <c r="P26" i="14" s="1"/>
  <c r="I26" i="14"/>
  <c r="E26" i="14"/>
  <c r="E79" i="14" s="1"/>
  <c r="B26" i="14"/>
  <c r="B79" i="14" s="1"/>
  <c r="A26" i="14"/>
  <c r="A79" i="14" s="1"/>
  <c r="J25" i="14"/>
  <c r="M25" i="14" s="1"/>
  <c r="O25" i="14" s="1"/>
  <c r="I25" i="14"/>
  <c r="E25" i="14"/>
  <c r="E78" i="14" s="1"/>
  <c r="B25" i="14"/>
  <c r="B78" i="14" s="1"/>
  <c r="A25" i="14"/>
  <c r="A78" i="14" s="1"/>
  <c r="J24" i="14"/>
  <c r="M24" i="14" s="1"/>
  <c r="I24" i="14"/>
  <c r="D24" i="14"/>
  <c r="D77" i="14" s="1"/>
  <c r="C24" i="14"/>
  <c r="C77" i="14" s="1"/>
  <c r="B24" i="14"/>
  <c r="B77" i="14" s="1"/>
  <c r="A24" i="14"/>
  <c r="A77" i="14" s="1"/>
  <c r="J23" i="14"/>
  <c r="M23" i="14" s="1"/>
  <c r="O23" i="14" s="1"/>
  <c r="P23" i="14" s="1"/>
  <c r="I23" i="14"/>
  <c r="E23" i="14"/>
  <c r="E76" i="14" s="1"/>
  <c r="B23" i="14"/>
  <c r="B76" i="14" s="1"/>
  <c r="A23" i="14"/>
  <c r="A76" i="14" s="1"/>
  <c r="J22" i="14"/>
  <c r="M22" i="14" s="1"/>
  <c r="O22" i="14" s="1"/>
  <c r="I22" i="14"/>
  <c r="E22" i="14"/>
  <c r="E75" i="14" s="1"/>
  <c r="B22" i="14"/>
  <c r="B75" i="14" s="1"/>
  <c r="A22" i="14"/>
  <c r="A75" i="14" s="1"/>
  <c r="J21" i="14"/>
  <c r="M21" i="14" s="1"/>
  <c r="I21" i="14"/>
  <c r="E21" i="14"/>
  <c r="E74" i="14" s="1"/>
  <c r="B21" i="14"/>
  <c r="B74" i="14" s="1"/>
  <c r="A21" i="14"/>
  <c r="A74" i="14" s="1"/>
  <c r="J20" i="14"/>
  <c r="M20" i="14" s="1"/>
  <c r="I20" i="14"/>
  <c r="E20" i="14"/>
  <c r="E73" i="14" s="1"/>
  <c r="B20" i="14"/>
  <c r="B73" i="14" s="1"/>
  <c r="A20" i="14"/>
  <c r="A73" i="14" s="1"/>
  <c r="J19" i="14"/>
  <c r="M19" i="14" s="1"/>
  <c r="O19" i="14" s="1"/>
  <c r="I19" i="14"/>
  <c r="D19" i="14"/>
  <c r="D72" i="14" s="1"/>
  <c r="C19" i="14"/>
  <c r="C72" i="14" s="1"/>
  <c r="B19" i="14"/>
  <c r="B72" i="14" s="1"/>
  <c r="A19" i="14"/>
  <c r="A72" i="14" s="1"/>
  <c r="J18" i="14"/>
  <c r="M18" i="14" s="1"/>
  <c r="I18" i="14"/>
  <c r="E18" i="14"/>
  <c r="E71" i="14" s="1"/>
  <c r="B18" i="14"/>
  <c r="B71" i="14" s="1"/>
  <c r="A18" i="14"/>
  <c r="A71" i="14" s="1"/>
  <c r="J17" i="14"/>
  <c r="M17" i="14" s="1"/>
  <c r="O17" i="14" s="1"/>
  <c r="P17" i="14" s="1"/>
  <c r="I17" i="14"/>
  <c r="E17" i="14"/>
  <c r="E70" i="14" s="1"/>
  <c r="B17" i="14"/>
  <c r="B70" i="14" s="1"/>
  <c r="A17" i="14"/>
  <c r="A70" i="14" s="1"/>
  <c r="J16" i="14"/>
  <c r="M16" i="14" s="1"/>
  <c r="O16" i="14" s="1"/>
  <c r="I16" i="14"/>
  <c r="E16" i="14"/>
  <c r="E69" i="14" s="1"/>
  <c r="B16" i="14"/>
  <c r="B69" i="14" s="1"/>
  <c r="A16" i="14"/>
  <c r="A69" i="14" s="1"/>
  <c r="J15" i="14"/>
  <c r="M15" i="14" s="1"/>
  <c r="I15" i="14"/>
  <c r="E15" i="14"/>
  <c r="E68" i="14" s="1"/>
  <c r="B15" i="14"/>
  <c r="B68" i="14" s="1"/>
  <c r="A15" i="14"/>
  <c r="A68" i="14" s="1"/>
  <c r="J14" i="14"/>
  <c r="M14" i="14" s="1"/>
  <c r="O14" i="14" s="1"/>
  <c r="P14" i="14" s="1"/>
  <c r="I14" i="14"/>
  <c r="D14" i="14"/>
  <c r="D67" i="14" s="1"/>
  <c r="C14" i="14"/>
  <c r="C67" i="14" s="1"/>
  <c r="B14" i="14"/>
  <c r="B67" i="14" s="1"/>
  <c r="A14" i="14"/>
  <c r="A67" i="14" s="1"/>
  <c r="J13" i="14"/>
  <c r="M13" i="14" s="1"/>
  <c r="I13" i="14"/>
  <c r="E13" i="14"/>
  <c r="E66" i="14" s="1"/>
  <c r="B13" i="14"/>
  <c r="B66" i="14" s="1"/>
  <c r="A13" i="14"/>
  <c r="A66" i="14" s="1"/>
  <c r="J12" i="14"/>
  <c r="M12" i="14" s="1"/>
  <c r="O12" i="14" s="1"/>
  <c r="P12" i="14" s="1"/>
  <c r="I12" i="14"/>
  <c r="E12" i="14"/>
  <c r="E65" i="14" s="1"/>
  <c r="B12" i="14"/>
  <c r="B65" i="14" s="1"/>
  <c r="A12" i="14"/>
  <c r="A65" i="14" s="1"/>
  <c r="J11" i="14"/>
  <c r="M11" i="14" s="1"/>
  <c r="I11" i="14"/>
  <c r="E11" i="14"/>
  <c r="E64" i="14" s="1"/>
  <c r="B11" i="14"/>
  <c r="B64" i="14" s="1"/>
  <c r="A11" i="14"/>
  <c r="A64" i="14" s="1"/>
  <c r="J10" i="14"/>
  <c r="M10" i="14" s="1"/>
  <c r="I10" i="14"/>
  <c r="D10" i="14"/>
  <c r="D63" i="14" s="1"/>
  <c r="C10" i="14"/>
  <c r="C63" i="14" s="1"/>
  <c r="B10" i="14"/>
  <c r="B63" i="14" s="1"/>
  <c r="A10" i="14"/>
  <c r="A63" i="14" s="1"/>
  <c r="B9" i="14"/>
  <c r="B62" i="14" s="1"/>
  <c r="P100" i="13"/>
  <c r="AJ91" i="13"/>
  <c r="P91" i="13"/>
  <c r="P83" i="13"/>
  <c r="AL63" i="13"/>
  <c r="AM60" i="13"/>
  <c r="AL60" i="13"/>
  <c r="AK60" i="13"/>
  <c r="AW58" i="13"/>
  <c r="AQ58" i="13"/>
  <c r="AQ65" i="13" s="1"/>
  <c r="AP58" i="13"/>
  <c r="AP65" i="13" s="1"/>
  <c r="AO58" i="13"/>
  <c r="AO65" i="13" s="1"/>
  <c r="AM58" i="13"/>
  <c r="AM65" i="13" s="1"/>
  <c r="AL58" i="13"/>
  <c r="AK58" i="13"/>
  <c r="AJ58" i="13"/>
  <c r="W58" i="13"/>
  <c r="V58" i="13"/>
  <c r="U58" i="13"/>
  <c r="S58" i="13"/>
  <c r="R58" i="13"/>
  <c r="Q58" i="13"/>
  <c r="P58" i="13"/>
  <c r="N55" i="13"/>
  <c r="L55" i="13" s="1"/>
  <c r="N54" i="13"/>
  <c r="L54" i="13" s="1"/>
  <c r="N53" i="13"/>
  <c r="N52" i="13"/>
  <c r="N50" i="13"/>
  <c r="C87" i="14"/>
  <c r="F32" i="13"/>
  <c r="E32" i="12" s="1"/>
  <c r="G32" i="12" s="1"/>
  <c r="E32" i="13"/>
  <c r="D32" i="13"/>
  <c r="C32" i="14" s="1"/>
  <c r="C85" i="14" s="1"/>
  <c r="H31" i="13"/>
  <c r="E31" i="14" s="1"/>
  <c r="E84" i="14" s="1"/>
  <c r="G31" i="13"/>
  <c r="N29" i="13"/>
  <c r="M29" i="13"/>
  <c r="N28" i="13"/>
  <c r="M28" i="13"/>
  <c r="N27" i="13"/>
  <c r="M27" i="13"/>
  <c r="N26" i="13"/>
  <c r="M26" i="13"/>
  <c r="N25" i="13"/>
  <c r="M25" i="13"/>
  <c r="F25" i="13"/>
  <c r="D25" i="14" s="1"/>
  <c r="D78" i="14" s="1"/>
  <c r="E25" i="13"/>
  <c r="E26" i="13" s="1"/>
  <c r="E27" i="13" s="1"/>
  <c r="E28" i="13" s="1"/>
  <c r="E29" i="13" s="1"/>
  <c r="E30" i="13" s="1"/>
  <c r="D25" i="13"/>
  <c r="D26" i="13" s="1"/>
  <c r="K24" i="13"/>
  <c r="H24" i="13"/>
  <c r="E24" i="14" s="1"/>
  <c r="E77" i="14" s="1"/>
  <c r="G24" i="13"/>
  <c r="N22" i="13"/>
  <c r="M22" i="13"/>
  <c r="N21" i="13"/>
  <c r="M21" i="13"/>
  <c r="N20" i="13"/>
  <c r="M20" i="13"/>
  <c r="F20" i="13"/>
  <c r="F21" i="13" s="1"/>
  <c r="E20" i="13"/>
  <c r="E21" i="13" s="1"/>
  <c r="E22" i="13" s="1"/>
  <c r="E23" i="13" s="1"/>
  <c r="D20" i="13"/>
  <c r="C20" i="14" s="1"/>
  <c r="C73" i="14" s="1"/>
  <c r="K19" i="13"/>
  <c r="H19" i="13"/>
  <c r="E19" i="14" s="1"/>
  <c r="E72" i="14" s="1"/>
  <c r="G19" i="13"/>
  <c r="N18" i="13"/>
  <c r="M18" i="13"/>
  <c r="L18" i="13"/>
  <c r="N17" i="13"/>
  <c r="M17" i="13"/>
  <c r="L17" i="13"/>
  <c r="N16" i="13"/>
  <c r="M16" i="13"/>
  <c r="L16" i="13"/>
  <c r="N15" i="13"/>
  <c r="M15" i="13"/>
  <c r="L15" i="13"/>
  <c r="F15" i="13"/>
  <c r="D15" i="14" s="1"/>
  <c r="D68" i="14" s="1"/>
  <c r="E15" i="13"/>
  <c r="E16" i="13" s="1"/>
  <c r="E17" i="13" s="1"/>
  <c r="E18" i="13" s="1"/>
  <c r="D15" i="13"/>
  <c r="C15" i="14" s="1"/>
  <c r="C68" i="14" s="1"/>
  <c r="K14" i="13"/>
  <c r="H14" i="13"/>
  <c r="E14" i="14" s="1"/>
  <c r="E67" i="14" s="1"/>
  <c r="G14" i="13"/>
  <c r="M12" i="13"/>
  <c r="L12" i="13"/>
  <c r="M11" i="13"/>
  <c r="L11" i="13"/>
  <c r="F11" i="13"/>
  <c r="K11" i="13" s="1"/>
  <c r="E11" i="13"/>
  <c r="E12" i="13" s="1"/>
  <c r="E13" i="13" s="1"/>
  <c r="D11" i="13"/>
  <c r="D12" i="13" s="1"/>
  <c r="K10" i="13"/>
  <c r="H10" i="13"/>
  <c r="E10" i="14" s="1"/>
  <c r="E63" i="14" s="1"/>
  <c r="G10" i="13"/>
  <c r="L32" i="12"/>
  <c r="J32" i="12"/>
  <c r="I32" i="12"/>
  <c r="C32" i="12"/>
  <c r="M32" i="12" s="1"/>
  <c r="B32" i="12"/>
  <c r="A32" i="12"/>
  <c r="L31" i="12"/>
  <c r="J31" i="12"/>
  <c r="I31" i="12"/>
  <c r="E31" i="12"/>
  <c r="G31" i="12" s="1"/>
  <c r="D31" i="12"/>
  <c r="C31" i="12"/>
  <c r="M31" i="12" s="1"/>
  <c r="S31" i="12" s="1"/>
  <c r="B31" i="12"/>
  <c r="A31" i="12"/>
  <c r="L30" i="12"/>
  <c r="J30" i="12"/>
  <c r="I30" i="12"/>
  <c r="C30" i="12"/>
  <c r="M30" i="12" s="1"/>
  <c r="B30" i="12"/>
  <c r="A30" i="12"/>
  <c r="C29" i="12"/>
  <c r="M29" i="12" s="1"/>
  <c r="B29" i="12"/>
  <c r="A29" i="12"/>
  <c r="C28" i="12"/>
  <c r="M28" i="12" s="1"/>
  <c r="B28" i="12"/>
  <c r="A28" i="12"/>
  <c r="C27" i="12"/>
  <c r="M27" i="12" s="1"/>
  <c r="B27" i="12"/>
  <c r="A27" i="12"/>
  <c r="S26" i="12"/>
  <c r="C26" i="12"/>
  <c r="M26" i="12" s="1"/>
  <c r="B26" i="12"/>
  <c r="A26" i="12"/>
  <c r="D25" i="12"/>
  <c r="C25" i="12"/>
  <c r="M25" i="12" s="1"/>
  <c r="B25" i="12"/>
  <c r="A25" i="12"/>
  <c r="L24" i="12"/>
  <c r="J24" i="12"/>
  <c r="I24" i="12"/>
  <c r="E24" i="12"/>
  <c r="G24" i="12" s="1"/>
  <c r="D24" i="12"/>
  <c r="C24" i="12"/>
  <c r="M24" i="12" s="1"/>
  <c r="S24" i="12" s="1"/>
  <c r="B24" i="12"/>
  <c r="A24" i="12"/>
  <c r="L23" i="12"/>
  <c r="J23" i="12"/>
  <c r="I23" i="12"/>
  <c r="C23" i="12"/>
  <c r="M23" i="12" s="1"/>
  <c r="B23" i="12"/>
  <c r="A23" i="12"/>
  <c r="S22" i="12"/>
  <c r="C22" i="12"/>
  <c r="M22" i="12" s="1"/>
  <c r="B22" i="12"/>
  <c r="A22" i="12"/>
  <c r="C21" i="12"/>
  <c r="M21" i="12" s="1"/>
  <c r="B21" i="12"/>
  <c r="A21" i="12"/>
  <c r="D20" i="12"/>
  <c r="C20" i="12"/>
  <c r="M20" i="12" s="1"/>
  <c r="B20" i="12"/>
  <c r="A20" i="12"/>
  <c r="L19" i="12"/>
  <c r="J19" i="12"/>
  <c r="I19" i="12"/>
  <c r="E19" i="12"/>
  <c r="G19" i="12" s="1"/>
  <c r="D19" i="12"/>
  <c r="C19" i="12"/>
  <c r="M19" i="12" s="1"/>
  <c r="S19" i="12" s="1"/>
  <c r="B19" i="12"/>
  <c r="A19" i="12"/>
  <c r="C18" i="12"/>
  <c r="M18" i="12" s="1"/>
  <c r="B18" i="12"/>
  <c r="A18" i="12"/>
  <c r="C17" i="12"/>
  <c r="M17" i="12" s="1"/>
  <c r="B17" i="12"/>
  <c r="A17" i="12"/>
  <c r="C16" i="12"/>
  <c r="M16" i="12" s="1"/>
  <c r="B16" i="12"/>
  <c r="A16" i="12"/>
  <c r="C15" i="12"/>
  <c r="M15" i="12" s="1"/>
  <c r="B15" i="12"/>
  <c r="A15" i="12"/>
  <c r="L14" i="12"/>
  <c r="J14" i="12"/>
  <c r="I14" i="12"/>
  <c r="E14" i="12"/>
  <c r="G14" i="12" s="1"/>
  <c r="D14" i="12"/>
  <c r="C14" i="12"/>
  <c r="M14" i="12" s="1"/>
  <c r="S14" i="12" s="1"/>
  <c r="B14" i="12"/>
  <c r="A14" i="12"/>
  <c r="L13" i="12"/>
  <c r="J13" i="12"/>
  <c r="I13" i="12"/>
  <c r="C13" i="12"/>
  <c r="M13" i="12" s="1"/>
  <c r="B13" i="12"/>
  <c r="A13" i="12"/>
  <c r="C12" i="12"/>
  <c r="M12" i="12" s="1"/>
  <c r="B12" i="12"/>
  <c r="A12" i="12"/>
  <c r="C11" i="12"/>
  <c r="M11" i="12" s="1"/>
  <c r="B11" i="12"/>
  <c r="A11" i="12"/>
  <c r="L10" i="12"/>
  <c r="J10" i="12"/>
  <c r="I10" i="12"/>
  <c r="E10" i="12"/>
  <c r="G10" i="12" s="1"/>
  <c r="D10" i="12"/>
  <c r="C10" i="12"/>
  <c r="M10" i="12" s="1"/>
  <c r="S10" i="12" s="1"/>
  <c r="B10" i="12"/>
  <c r="A10" i="12"/>
  <c r="B9" i="12"/>
  <c r="B8" i="12"/>
  <c r="D11" i="12" l="1"/>
  <c r="E15" i="12"/>
  <c r="G15" i="12" s="1"/>
  <c r="F16" i="13"/>
  <c r="F501" i="17"/>
  <c r="F599" i="17" s="1"/>
  <c r="F535" i="17"/>
  <c r="F633" i="17" s="1"/>
  <c r="G500" i="17"/>
  <c r="G598" i="17" s="1"/>
  <c r="F588" i="17"/>
  <c r="F686" i="17" s="1"/>
  <c r="C541" i="17"/>
  <c r="C639" i="17" s="1"/>
  <c r="B533" i="17"/>
  <c r="B631" i="17" s="1"/>
  <c r="B521" i="17"/>
  <c r="B619" i="17" s="1"/>
  <c r="A508" i="17"/>
  <c r="A606" i="17" s="1"/>
  <c r="D534" i="17"/>
  <c r="D632" i="17" s="1"/>
  <c r="E523" i="17"/>
  <c r="E621" i="17" s="1"/>
  <c r="E515" i="17"/>
  <c r="E613" i="17" s="1"/>
  <c r="A512" i="17"/>
  <c r="A610" i="17" s="1"/>
  <c r="C540" i="17"/>
  <c r="C638" i="17" s="1"/>
  <c r="E589" i="17"/>
  <c r="E687" i="17" s="1"/>
  <c r="B540" i="17"/>
  <c r="B638" i="17" s="1"/>
  <c r="E535" i="17"/>
  <c r="E633" i="17" s="1"/>
  <c r="D531" i="17"/>
  <c r="D629" i="17" s="1"/>
  <c r="A528" i="17"/>
  <c r="A626" i="17" s="1"/>
  <c r="B515" i="17"/>
  <c r="B613" i="17" s="1"/>
  <c r="E503" i="17"/>
  <c r="E601" i="17" s="1"/>
  <c r="A500" i="17"/>
  <c r="A598" i="17" s="1"/>
  <c r="E504" i="17"/>
  <c r="E602" i="17" s="1"/>
  <c r="D590" i="17"/>
  <c r="D688" i="17" s="1"/>
  <c r="D541" i="17"/>
  <c r="D639" i="17" s="1"/>
  <c r="A537" i="17"/>
  <c r="A635" i="17" s="1"/>
  <c r="D532" i="17"/>
  <c r="D630" i="17" s="1"/>
  <c r="A529" i="17"/>
  <c r="A627" i="17" s="1"/>
  <c r="A523" i="17"/>
  <c r="A621" i="17" s="1"/>
  <c r="C517" i="17"/>
  <c r="C615" i="17" s="1"/>
  <c r="E505" i="17"/>
  <c r="E603" i="17" s="1"/>
  <c r="A502" i="17"/>
  <c r="A600" i="17" s="1"/>
  <c r="E512" i="17"/>
  <c r="E610" i="17" s="1"/>
  <c r="C536" i="17"/>
  <c r="C634" i="17" s="1"/>
  <c r="B591" i="17"/>
  <c r="B689" i="17" s="1"/>
  <c r="B588" i="17"/>
  <c r="B686" i="17" s="1"/>
  <c r="E539" i="17"/>
  <c r="E637" i="17" s="1"/>
  <c r="B535" i="17"/>
  <c r="B633" i="17" s="1"/>
  <c r="B531" i="17"/>
  <c r="B629" i="17" s="1"/>
  <c r="B525" i="17"/>
  <c r="B623" i="17" s="1"/>
  <c r="C519" i="17"/>
  <c r="C617" i="17" s="1"/>
  <c r="A516" i="17"/>
  <c r="A614" i="17" s="1"/>
  <c r="B505" i="17"/>
  <c r="B603" i="17" s="1"/>
  <c r="E519" i="17"/>
  <c r="E617" i="17" s="1"/>
  <c r="A590" i="17"/>
  <c r="A688" i="17" s="1"/>
  <c r="D542" i="17"/>
  <c r="D640" i="17" s="1"/>
  <c r="A538" i="17"/>
  <c r="A636" i="17" s="1"/>
  <c r="D533" i="17"/>
  <c r="D631" i="17" s="1"/>
  <c r="E527" i="17"/>
  <c r="E625" i="17" s="1"/>
  <c r="E521" i="17"/>
  <c r="E619" i="17" s="1"/>
  <c r="A518" i="17"/>
  <c r="A616" i="17" s="1"/>
  <c r="C512" i="17"/>
  <c r="C610" i="17" s="1"/>
  <c r="A504" i="17"/>
  <c r="A602" i="17" s="1"/>
  <c r="B542" i="17"/>
  <c r="B640" i="17" s="1"/>
  <c r="E537" i="17"/>
  <c r="E635" i="17" s="1"/>
  <c r="B527" i="17"/>
  <c r="B625" i="17" s="1"/>
  <c r="E514" i="17"/>
  <c r="E612" i="17" s="1"/>
  <c r="D518" i="17"/>
  <c r="D616" i="17" s="1"/>
  <c r="A539" i="17"/>
  <c r="A637" i="17" s="1"/>
  <c r="E529" i="17"/>
  <c r="E627" i="17" s="1"/>
  <c r="B500" i="17"/>
  <c r="B598" i="17" s="1"/>
  <c r="A522" i="17"/>
  <c r="A620" i="17" s="1"/>
  <c r="F521" i="17"/>
  <c r="F619" i="17" s="1"/>
  <c r="F518" i="17"/>
  <c r="F616" i="17" s="1"/>
  <c r="F541" i="17"/>
  <c r="F639" i="17" s="1"/>
  <c r="F515" i="17"/>
  <c r="F613" i="17" s="1"/>
  <c r="F524" i="17"/>
  <c r="F622" i="17" s="1"/>
  <c r="G538" i="17"/>
  <c r="G636" i="17" s="1"/>
  <c r="B536" i="17"/>
  <c r="B634" i="17" s="1"/>
  <c r="A532" i="17"/>
  <c r="A630" i="17" s="1"/>
  <c r="A526" i="17"/>
  <c r="A624" i="17" s="1"/>
  <c r="A520" i="17"/>
  <c r="A618" i="17" s="1"/>
  <c r="E501" i="17"/>
  <c r="E599" i="17" s="1"/>
  <c r="A542" i="17"/>
  <c r="A640" i="17" s="1"/>
  <c r="A533" i="17"/>
  <c r="A631" i="17" s="1"/>
  <c r="B522" i="17"/>
  <c r="B620" i="17" s="1"/>
  <c r="E502" i="17"/>
  <c r="E600" i="17" s="1"/>
  <c r="D520" i="17"/>
  <c r="D618" i="17" s="1"/>
  <c r="E591" i="17"/>
  <c r="E689" i="17" s="1"/>
  <c r="E588" i="17"/>
  <c r="E686" i="17" s="1"/>
  <c r="E538" i="17"/>
  <c r="E636" i="17" s="1"/>
  <c r="E530" i="17"/>
  <c r="E628" i="17" s="1"/>
  <c r="E524" i="17"/>
  <c r="E622" i="17" s="1"/>
  <c r="D517" i="17"/>
  <c r="D615" i="17" s="1"/>
  <c r="A514" i="17"/>
  <c r="A612" i="17" s="1"/>
  <c r="C518" i="17"/>
  <c r="C616" i="17" s="1"/>
  <c r="D589" i="17"/>
  <c r="D687" i="17" s="1"/>
  <c r="A540" i="17"/>
  <c r="A638" i="17" s="1"/>
  <c r="D535" i="17"/>
  <c r="D633" i="17" s="1"/>
  <c r="C531" i="17"/>
  <c r="C629" i="17" s="1"/>
  <c r="E525" i="17"/>
  <c r="E623" i="17" s="1"/>
  <c r="B516" i="17"/>
  <c r="B614" i="17" s="1"/>
  <c r="C504" i="17"/>
  <c r="C602" i="17" s="1"/>
  <c r="B499" i="17"/>
  <c r="B597" i="17" s="1"/>
  <c r="C542" i="17"/>
  <c r="C640" i="17" s="1"/>
  <c r="C533" i="17"/>
  <c r="C631" i="17" s="1"/>
  <c r="B590" i="17"/>
  <c r="B688" i="17" s="1"/>
  <c r="E542" i="17"/>
  <c r="E640" i="17" s="1"/>
  <c r="B538" i="17"/>
  <c r="B636" i="17" s="1"/>
  <c r="E533" i="17"/>
  <c r="E631" i="17" s="1"/>
  <c r="A530" i="17"/>
  <c r="A628" i="17" s="1"/>
  <c r="A524" i="17"/>
  <c r="A622" i="17" s="1"/>
  <c r="B518" i="17"/>
  <c r="B616" i="17" s="1"/>
  <c r="D512" i="17"/>
  <c r="D610" i="17" s="1"/>
  <c r="B504" i="17"/>
  <c r="B602" i="17" s="1"/>
  <c r="A589" i="17"/>
  <c r="A687" i="17" s="1"/>
  <c r="A541" i="17"/>
  <c r="A639" i="17" s="1"/>
  <c r="D536" i="17"/>
  <c r="D634" i="17" s="1"/>
  <c r="B532" i="17"/>
  <c r="B630" i="17" s="1"/>
  <c r="B526" i="17"/>
  <c r="B624" i="17" s="1"/>
  <c r="B520" i="17"/>
  <c r="B618" i="17" s="1"/>
  <c r="A517" i="17"/>
  <c r="A615" i="17" s="1"/>
  <c r="B508" i="17"/>
  <c r="B606" i="17" s="1"/>
  <c r="D500" i="17"/>
  <c r="D598" i="17" s="1"/>
  <c r="F591" i="17"/>
  <c r="F689" i="17" s="1"/>
  <c r="G539" i="17"/>
  <c r="G637" i="17" s="1"/>
  <c r="F522" i="17"/>
  <c r="F620" i="17" s="1"/>
  <c r="C538" i="17"/>
  <c r="C636" i="17" s="1"/>
  <c r="E540" i="17"/>
  <c r="E638" i="17" s="1"/>
  <c r="B513" i="17"/>
  <c r="B611" i="17" s="1"/>
  <c r="D537" i="17"/>
  <c r="D635" i="17" s="1"/>
  <c r="B528" i="17"/>
  <c r="B626" i="17" s="1"/>
  <c r="B514" i="17"/>
  <c r="B612" i="17" s="1"/>
  <c r="C537" i="17"/>
  <c r="C635" i="17" s="1"/>
  <c r="B534" i="17"/>
  <c r="B632" i="17" s="1"/>
  <c r="B502" i="17"/>
  <c r="B600" i="17" s="1"/>
  <c r="D519" i="17"/>
  <c r="D617" i="17" s="1"/>
  <c r="F537" i="17"/>
  <c r="F635" i="17" s="1"/>
  <c r="G514" i="17"/>
  <c r="G612" i="17" s="1"/>
  <c r="B512" i="17"/>
  <c r="B610" i="17" s="1"/>
  <c r="C500" i="17"/>
  <c r="C598" i="17" s="1"/>
  <c r="A536" i="17"/>
  <c r="A634" i="17" s="1"/>
  <c r="A527" i="17"/>
  <c r="A625" i="17" s="1"/>
  <c r="B501" i="17"/>
  <c r="B599" i="17" s="1"/>
  <c r="C534" i="17"/>
  <c r="C632" i="17" s="1"/>
  <c r="E590" i="17"/>
  <c r="E688" i="17" s="1"/>
  <c r="E541" i="17"/>
  <c r="E639" i="17" s="1"/>
  <c r="B537" i="17"/>
  <c r="B635" i="17" s="1"/>
  <c r="E532" i="17"/>
  <c r="E630" i="17" s="1"/>
  <c r="B529" i="17"/>
  <c r="B627" i="17" s="1"/>
  <c r="B523" i="17"/>
  <c r="B621" i="17" s="1"/>
  <c r="E516" i="17"/>
  <c r="E614" i="17" s="1"/>
  <c r="D504" i="17"/>
  <c r="D602" i="17" s="1"/>
  <c r="C513" i="17"/>
  <c r="C611" i="17" s="1"/>
  <c r="D591" i="17"/>
  <c r="D689" i="17" s="1"/>
  <c r="D588" i="17"/>
  <c r="D686" i="17" s="1"/>
  <c r="D538" i="17"/>
  <c r="D636" i="17" s="1"/>
  <c r="A534" i="17"/>
  <c r="A632" i="17" s="1"/>
  <c r="B530" i="17"/>
  <c r="B628" i="17" s="1"/>
  <c r="B524" i="17"/>
  <c r="B622" i="17" s="1"/>
  <c r="E518" i="17"/>
  <c r="E616" i="17" s="1"/>
  <c r="A515" i="17"/>
  <c r="A613" i="17" s="1"/>
  <c r="B503" i="17"/>
  <c r="B601" i="17" s="1"/>
  <c r="E517" i="17"/>
  <c r="E615" i="17" s="1"/>
  <c r="C539" i="17"/>
  <c r="C637" i="17" s="1"/>
  <c r="B592" i="17"/>
  <c r="B690" i="17" s="1"/>
  <c r="B589" i="17"/>
  <c r="B687" i="17" s="1"/>
  <c r="B541" i="17"/>
  <c r="B639" i="17" s="1"/>
  <c r="E536" i="17"/>
  <c r="E634" i="17" s="1"/>
  <c r="C532" i="17"/>
  <c r="C630" i="17" s="1"/>
  <c r="E526" i="17"/>
  <c r="E624" i="17" s="1"/>
  <c r="E520" i="17"/>
  <c r="E618" i="17" s="1"/>
  <c r="B517" i="17"/>
  <c r="B615" i="17" s="1"/>
  <c r="E508" i="17"/>
  <c r="E606" i="17" s="1"/>
  <c r="A503" i="17"/>
  <c r="A601" i="17" s="1"/>
  <c r="A591" i="17"/>
  <c r="A689" i="17" s="1"/>
  <c r="A588" i="17"/>
  <c r="A686" i="17" s="1"/>
  <c r="D539" i="17"/>
  <c r="D637" i="17" s="1"/>
  <c r="A535" i="17"/>
  <c r="A633" i="17" s="1"/>
  <c r="A531" i="17"/>
  <c r="A629" i="17" s="1"/>
  <c r="A525" i="17"/>
  <c r="A623" i="17" s="1"/>
  <c r="B519" i="17"/>
  <c r="B617" i="17" s="1"/>
  <c r="E513" i="17"/>
  <c r="E611" i="17" s="1"/>
  <c r="A505" i="17"/>
  <c r="A603" i="17" s="1"/>
  <c r="G532" i="17"/>
  <c r="G630" i="17" s="1"/>
  <c r="C535" i="17"/>
  <c r="C633" i="17" s="1"/>
  <c r="B539" i="17"/>
  <c r="B637" i="17" s="1"/>
  <c r="E534" i="17"/>
  <c r="E632" i="17" s="1"/>
  <c r="E528" i="17"/>
  <c r="E626" i="17" s="1"/>
  <c r="E522" i="17"/>
  <c r="E620" i="17" s="1"/>
  <c r="A519" i="17"/>
  <c r="A617" i="17" s="1"/>
  <c r="D540" i="17"/>
  <c r="D638" i="17" s="1"/>
  <c r="E531" i="17"/>
  <c r="E629" i="17" s="1"/>
  <c r="A521" i="17"/>
  <c r="A619" i="17" s="1"/>
  <c r="A513" i="17"/>
  <c r="A611" i="17" s="1"/>
  <c r="E500" i="17"/>
  <c r="E598" i="17" s="1"/>
  <c r="A501" i="17"/>
  <c r="A599" i="17" s="1"/>
  <c r="F536" i="17"/>
  <c r="F634" i="17" s="1"/>
  <c r="G241" i="17"/>
  <c r="G339" i="17" s="1"/>
  <c r="G229" i="17"/>
  <c r="G327" i="17" s="1"/>
  <c r="G425" i="17" s="1"/>
  <c r="C208" i="17"/>
  <c r="C306" i="17" s="1"/>
  <c r="C404" i="17" s="1"/>
  <c r="G239" i="17"/>
  <c r="G337" i="17" s="1"/>
  <c r="G435" i="17" s="1"/>
  <c r="G234" i="17"/>
  <c r="G332" i="17" s="1"/>
  <c r="G430" i="17" s="1"/>
  <c r="G210" i="17"/>
  <c r="G308" i="17" s="1"/>
  <c r="G406" i="17" s="1"/>
  <c r="D214" i="17"/>
  <c r="D312" i="17" s="1"/>
  <c r="D410" i="17" s="1"/>
  <c r="D208" i="17"/>
  <c r="D306" i="17" s="1"/>
  <c r="D404" i="17" s="1"/>
  <c r="G222" i="17"/>
  <c r="G320" i="17" s="1"/>
  <c r="G418" i="17" s="1"/>
  <c r="F246" i="17"/>
  <c r="F344" i="17" s="1"/>
  <c r="F442" i="17" s="1"/>
  <c r="G231" i="17"/>
  <c r="G329" i="17" s="1"/>
  <c r="G427" i="17" s="1"/>
  <c r="F245" i="17"/>
  <c r="F214" i="17"/>
  <c r="F312" i="17" s="1"/>
  <c r="F410" i="17" s="1"/>
  <c r="F295" i="17"/>
  <c r="F393" i="17" s="1"/>
  <c r="F244" i="17"/>
  <c r="F219" i="17"/>
  <c r="F317" i="17" s="1"/>
  <c r="F415" i="17" s="1"/>
  <c r="G233" i="17"/>
  <c r="G228" i="17"/>
  <c r="G326" i="17" s="1"/>
  <c r="F222" i="17"/>
  <c r="F320" i="17" s="1"/>
  <c r="F418" i="17" s="1"/>
  <c r="F240" i="17"/>
  <c r="F338" i="17" s="1"/>
  <c r="F436" i="17" s="1"/>
  <c r="F209" i="17"/>
  <c r="F307" i="17" s="1"/>
  <c r="F405" i="17" s="1"/>
  <c r="F237" i="17"/>
  <c r="F335" i="17" s="1"/>
  <c r="F433" i="17" s="1"/>
  <c r="F206" i="17"/>
  <c r="F304" i="17" s="1"/>
  <c r="F402" i="17" s="1"/>
  <c r="F239" i="17"/>
  <c r="G295" i="17"/>
  <c r="G393" i="17" s="1"/>
  <c r="G491" i="17" s="1"/>
  <c r="G243" i="17"/>
  <c r="G298" i="17"/>
  <c r="G396" i="17" s="1"/>
  <c r="G494" i="17" s="1"/>
  <c r="G592" i="17" s="1"/>
  <c r="G690" i="17" s="1"/>
  <c r="G235" i="17"/>
  <c r="G226" i="17"/>
  <c r="G324" i="17" s="1"/>
  <c r="G422" i="17" s="1"/>
  <c r="G214" i="17"/>
  <c r="G312" i="17" s="1"/>
  <c r="G410" i="17" s="1"/>
  <c r="D207" i="17"/>
  <c r="D305" i="17" s="1"/>
  <c r="D403" i="17" s="1"/>
  <c r="G225" i="17"/>
  <c r="G323" i="17" s="1"/>
  <c r="G421" i="17" s="1"/>
  <c r="G208" i="17"/>
  <c r="G306" i="17" s="1"/>
  <c r="G404" i="17" s="1"/>
  <c r="G224" i="17"/>
  <c r="G221" i="17"/>
  <c r="F231" i="17"/>
  <c r="F329" i="17" s="1"/>
  <c r="D227" i="17"/>
  <c r="D325" i="17" s="1"/>
  <c r="D423" i="17" s="1"/>
  <c r="F234" i="17"/>
  <c r="F211" i="17"/>
  <c r="F309" i="17" s="1"/>
  <c r="F407" i="17" s="1"/>
  <c r="G242" i="17"/>
  <c r="G340" i="17" s="1"/>
  <c r="G240" i="17"/>
  <c r="G338" i="17" s="1"/>
  <c r="G436" i="17" s="1"/>
  <c r="C211" i="17"/>
  <c r="C309" i="17" s="1"/>
  <c r="C407" i="17" s="1"/>
  <c r="G230" i="17"/>
  <c r="G236" i="17"/>
  <c r="G334" i="17" s="1"/>
  <c r="G432" i="17" s="1"/>
  <c r="D220" i="17"/>
  <c r="D318" i="17" s="1"/>
  <c r="D416" i="17" s="1"/>
  <c r="F248" i="17"/>
  <c r="F346" i="17" s="1"/>
  <c r="F444" i="17" s="1"/>
  <c r="F229" i="17"/>
  <c r="F236" i="17"/>
  <c r="F334" i="17" s="1"/>
  <c r="F298" i="17"/>
  <c r="F223" i="17"/>
  <c r="F321" i="17" s="1"/>
  <c r="F419" i="17" s="1"/>
  <c r="F296" i="17"/>
  <c r="F394" i="17" s="1"/>
  <c r="F492" i="17" s="1"/>
  <c r="D219" i="17"/>
  <c r="D317" i="17" s="1"/>
  <c r="D415" i="17" s="1"/>
  <c r="G232" i="17"/>
  <c r="G223" i="17"/>
  <c r="G321" i="17" s="1"/>
  <c r="G419" i="17" s="1"/>
  <c r="G218" i="17"/>
  <c r="G316" i="17" s="1"/>
  <c r="G414" i="17" s="1"/>
  <c r="G294" i="17"/>
  <c r="D211" i="17"/>
  <c r="D309" i="17" s="1"/>
  <c r="D407" i="17" s="1"/>
  <c r="F238" i="17"/>
  <c r="G246" i="17"/>
  <c r="G344" i="17" s="1"/>
  <c r="G442" i="17" s="1"/>
  <c r="F235" i="17"/>
  <c r="F225" i="17"/>
  <c r="F323" i="17" s="1"/>
  <c r="F208" i="17"/>
  <c r="F218" i="17"/>
  <c r="F316" i="17" s="1"/>
  <c r="F414" i="17" s="1"/>
  <c r="C207" i="17"/>
  <c r="C305" i="17" s="1"/>
  <c r="C403" i="17" s="1"/>
  <c r="G297" i="17"/>
  <c r="C226" i="17"/>
  <c r="C324" i="17" s="1"/>
  <c r="C422" i="17" s="1"/>
  <c r="G209" i="17"/>
  <c r="G307" i="17" s="1"/>
  <c r="G405" i="17" s="1"/>
  <c r="G237" i="17"/>
  <c r="G335" i="17" s="1"/>
  <c r="G433" i="17" s="1"/>
  <c r="G211" i="17"/>
  <c r="G309" i="17" s="1"/>
  <c r="G407" i="17" s="1"/>
  <c r="G227" i="17"/>
  <c r="G248" i="17"/>
  <c r="G346" i="17" s="1"/>
  <c r="G444" i="17" s="1"/>
  <c r="F210" i="17"/>
  <c r="F308" i="17" s="1"/>
  <c r="F232" i="17"/>
  <c r="G247" i="17"/>
  <c r="F226" i="17"/>
  <c r="F324" i="17" s="1"/>
  <c r="G207" i="17"/>
  <c r="F220" i="17"/>
  <c r="F233" i="17"/>
  <c r="O130" i="17"/>
  <c r="P130" i="17" s="1"/>
  <c r="O133" i="17"/>
  <c r="P133" i="17" s="1"/>
  <c r="O131" i="17"/>
  <c r="P131" i="17" s="1"/>
  <c r="O136" i="17"/>
  <c r="P136" i="17" s="1"/>
  <c r="O129" i="17"/>
  <c r="P129" i="17" s="1"/>
  <c r="H103" i="17"/>
  <c r="B164" i="14"/>
  <c r="B217" i="14" s="1"/>
  <c r="B270" i="14" s="1"/>
  <c r="B323" i="14" s="1"/>
  <c r="B114" i="14"/>
  <c r="B167" i="14" s="1"/>
  <c r="B220" i="14" s="1"/>
  <c r="B273" i="14" s="1"/>
  <c r="B326" i="14" s="1"/>
  <c r="B379" i="14" s="1"/>
  <c r="E118" i="14"/>
  <c r="E171" i="14" s="1"/>
  <c r="E224" i="14" s="1"/>
  <c r="E277" i="14" s="1"/>
  <c r="E330" i="14" s="1"/>
  <c r="E383" i="14" s="1"/>
  <c r="C125" i="14"/>
  <c r="C178" i="14" s="1"/>
  <c r="C231" i="14" s="1"/>
  <c r="C284" i="14" s="1"/>
  <c r="C337" i="14" s="1"/>
  <c r="C390" i="14" s="1"/>
  <c r="B139" i="14"/>
  <c r="B192" i="14" s="1"/>
  <c r="B245" i="14" s="1"/>
  <c r="B298" i="14" s="1"/>
  <c r="B351" i="14" s="1"/>
  <c r="B404" i="14" s="1"/>
  <c r="A142" i="14"/>
  <c r="A195" i="14" s="1"/>
  <c r="A248" i="14" s="1"/>
  <c r="A301" i="14" s="1"/>
  <c r="A354" i="14" s="1"/>
  <c r="A407" i="14" s="1"/>
  <c r="E148" i="14"/>
  <c r="E201" i="14" s="1"/>
  <c r="E254" i="14" s="1"/>
  <c r="E307" i="14" s="1"/>
  <c r="E360" i="14" s="1"/>
  <c r="E413" i="14" s="1"/>
  <c r="B157" i="14"/>
  <c r="B210" i="14" s="1"/>
  <c r="B263" i="14" s="1"/>
  <c r="B316" i="14" s="1"/>
  <c r="B369" i="14" s="1"/>
  <c r="B422" i="14" s="1"/>
  <c r="D161" i="14"/>
  <c r="D214" i="14" s="1"/>
  <c r="D267" i="14" s="1"/>
  <c r="D320" i="14" s="1"/>
  <c r="D373" i="14" s="1"/>
  <c r="D426" i="14" s="1"/>
  <c r="D131" i="14"/>
  <c r="D184" i="14" s="1"/>
  <c r="D237" i="14" s="1"/>
  <c r="D290" i="14" s="1"/>
  <c r="D343" i="14" s="1"/>
  <c r="D396" i="14" s="1"/>
  <c r="E137" i="14"/>
  <c r="E190" i="14" s="1"/>
  <c r="E243" i="14" s="1"/>
  <c r="E296" i="14" s="1"/>
  <c r="E349" i="14" s="1"/>
  <c r="E402" i="14" s="1"/>
  <c r="C116" i="14"/>
  <c r="C169" i="14" s="1"/>
  <c r="C222" i="14" s="1"/>
  <c r="C275" i="14" s="1"/>
  <c r="C328" i="14" s="1"/>
  <c r="C381" i="14" s="1"/>
  <c r="E117" i="14"/>
  <c r="E170" i="14" s="1"/>
  <c r="E223" i="14" s="1"/>
  <c r="E276" i="14" s="1"/>
  <c r="E329" i="14" s="1"/>
  <c r="E382" i="14" s="1"/>
  <c r="A122" i="14"/>
  <c r="A175" i="14" s="1"/>
  <c r="A228" i="14" s="1"/>
  <c r="A281" i="14" s="1"/>
  <c r="A334" i="14" s="1"/>
  <c r="A387" i="14" s="1"/>
  <c r="B123" i="14"/>
  <c r="B176" i="14" s="1"/>
  <c r="B229" i="14" s="1"/>
  <c r="B282" i="14" s="1"/>
  <c r="B335" i="14" s="1"/>
  <c r="B388" i="14" s="1"/>
  <c r="E124" i="14"/>
  <c r="E177" i="14" s="1"/>
  <c r="E230" i="14" s="1"/>
  <c r="E283" i="14" s="1"/>
  <c r="E336" i="14" s="1"/>
  <c r="E389" i="14" s="1"/>
  <c r="D125" i="14"/>
  <c r="D178" i="14" s="1"/>
  <c r="D231" i="14" s="1"/>
  <c r="D284" i="14" s="1"/>
  <c r="D337" i="14" s="1"/>
  <c r="D390" i="14" s="1"/>
  <c r="A129" i="14"/>
  <c r="A182" i="14" s="1"/>
  <c r="A235" i="14" s="1"/>
  <c r="A288" i="14" s="1"/>
  <c r="A341" i="14" s="1"/>
  <c r="A394" i="14" s="1"/>
  <c r="B130" i="14"/>
  <c r="B183" i="14" s="1"/>
  <c r="B236" i="14" s="1"/>
  <c r="B289" i="14" s="1"/>
  <c r="B342" i="14" s="1"/>
  <c r="B395" i="14" s="1"/>
  <c r="B131" i="14"/>
  <c r="B184" i="14" s="1"/>
  <c r="B237" i="14" s="1"/>
  <c r="B290" i="14" s="1"/>
  <c r="B343" i="14" s="1"/>
  <c r="B396" i="14" s="1"/>
  <c r="E132" i="14"/>
  <c r="E185" i="14" s="1"/>
  <c r="E238" i="14" s="1"/>
  <c r="E291" i="14" s="1"/>
  <c r="E344" i="14" s="1"/>
  <c r="E397" i="14" s="1"/>
  <c r="A136" i="14"/>
  <c r="A189" i="14" s="1"/>
  <c r="A242" i="14" s="1"/>
  <c r="A295" i="14" s="1"/>
  <c r="A348" i="14" s="1"/>
  <c r="A401" i="14" s="1"/>
  <c r="B137" i="14"/>
  <c r="B190" i="14" s="1"/>
  <c r="B243" i="14" s="1"/>
  <c r="B296" i="14" s="1"/>
  <c r="B349" i="14" s="1"/>
  <c r="B402" i="14" s="1"/>
  <c r="B138" i="14"/>
  <c r="B191" i="14" s="1"/>
  <c r="B244" i="14" s="1"/>
  <c r="B297" i="14" s="1"/>
  <c r="B350" i="14" s="1"/>
  <c r="B403" i="14" s="1"/>
  <c r="C139" i="14"/>
  <c r="C192" i="14" s="1"/>
  <c r="C245" i="14" s="1"/>
  <c r="C298" i="14" s="1"/>
  <c r="C351" i="14" s="1"/>
  <c r="C404" i="14" s="1"/>
  <c r="E140" i="14"/>
  <c r="E193" i="14" s="1"/>
  <c r="E246" i="14" s="1"/>
  <c r="E299" i="14" s="1"/>
  <c r="E352" i="14" s="1"/>
  <c r="E405" i="14" s="1"/>
  <c r="B142" i="14"/>
  <c r="B195" i="14" s="1"/>
  <c r="B248" i="14" s="1"/>
  <c r="B301" i="14" s="1"/>
  <c r="B354" i="14" s="1"/>
  <c r="B407" i="14" s="1"/>
  <c r="E143" i="14"/>
  <c r="E196" i="14" s="1"/>
  <c r="E249" i="14" s="1"/>
  <c r="E302" i="14" s="1"/>
  <c r="E355" i="14" s="1"/>
  <c r="E408" i="14" s="1"/>
  <c r="D146" i="14"/>
  <c r="D199" i="14" s="1"/>
  <c r="D252" i="14" s="1"/>
  <c r="D305" i="14" s="1"/>
  <c r="D358" i="14" s="1"/>
  <c r="D411" i="14" s="1"/>
  <c r="E147" i="14"/>
  <c r="E200" i="14" s="1"/>
  <c r="E253" i="14" s="1"/>
  <c r="E306" i="14" s="1"/>
  <c r="E359" i="14" s="1"/>
  <c r="E412" i="14" s="1"/>
  <c r="A149" i="14"/>
  <c r="A202" i="14" s="1"/>
  <c r="A255" i="14" s="1"/>
  <c r="A308" i="14" s="1"/>
  <c r="A361" i="14" s="1"/>
  <c r="A414" i="14" s="1"/>
  <c r="B150" i="14"/>
  <c r="B203" i="14" s="1"/>
  <c r="B256" i="14" s="1"/>
  <c r="B309" i="14" s="1"/>
  <c r="B362" i="14" s="1"/>
  <c r="B415" i="14" s="1"/>
  <c r="C151" i="14"/>
  <c r="C204" i="14" s="1"/>
  <c r="C257" i="14" s="1"/>
  <c r="C310" i="14" s="1"/>
  <c r="C363" i="14" s="1"/>
  <c r="C416" i="14" s="1"/>
  <c r="D152" i="14"/>
  <c r="D205" i="14" s="1"/>
  <c r="D258" i="14" s="1"/>
  <c r="D311" i="14" s="1"/>
  <c r="D364" i="14" s="1"/>
  <c r="D417" i="14" s="1"/>
  <c r="E153" i="14"/>
  <c r="E206" i="14" s="1"/>
  <c r="E259" i="14" s="1"/>
  <c r="E312" i="14" s="1"/>
  <c r="E365" i="14" s="1"/>
  <c r="E418" i="14" s="1"/>
  <c r="E155" i="14"/>
  <c r="E208" i="14" s="1"/>
  <c r="E261" i="14" s="1"/>
  <c r="E314" i="14" s="1"/>
  <c r="E367" i="14" s="1"/>
  <c r="E420" i="14" s="1"/>
  <c r="D156" i="14"/>
  <c r="D209" i="14" s="1"/>
  <c r="D262" i="14" s="1"/>
  <c r="D315" i="14" s="1"/>
  <c r="D368" i="14" s="1"/>
  <c r="D421" i="14" s="1"/>
  <c r="C157" i="14"/>
  <c r="C210" i="14" s="1"/>
  <c r="C263" i="14" s="1"/>
  <c r="C316" i="14" s="1"/>
  <c r="C369" i="14" s="1"/>
  <c r="C422" i="14" s="1"/>
  <c r="B158" i="14"/>
  <c r="B211" i="14" s="1"/>
  <c r="B264" i="14" s="1"/>
  <c r="B317" i="14" s="1"/>
  <c r="B370" i="14" s="1"/>
  <c r="B423" i="14" s="1"/>
  <c r="A159" i="14"/>
  <c r="A212" i="14" s="1"/>
  <c r="A265" i="14" s="1"/>
  <c r="A318" i="14" s="1"/>
  <c r="A371" i="14" s="1"/>
  <c r="A424" i="14" s="1"/>
  <c r="E161" i="14"/>
  <c r="E214" i="14" s="1"/>
  <c r="E267" i="14" s="1"/>
  <c r="E320" i="14" s="1"/>
  <c r="E373" i="14" s="1"/>
  <c r="E426" i="14" s="1"/>
  <c r="D162" i="14"/>
  <c r="D215" i="14" s="1"/>
  <c r="D268" i="14" s="1"/>
  <c r="D321" i="14" s="1"/>
  <c r="D374" i="14" s="1"/>
  <c r="D427" i="14" s="1"/>
  <c r="C163" i="14"/>
  <c r="C216" i="14" s="1"/>
  <c r="C269" i="14" s="1"/>
  <c r="C322" i="14" s="1"/>
  <c r="C375" i="14" s="1"/>
  <c r="C428" i="14" s="1"/>
  <c r="B116" i="14"/>
  <c r="B169" i="14" s="1"/>
  <c r="B222" i="14" s="1"/>
  <c r="B275" i="14" s="1"/>
  <c r="B328" i="14" s="1"/>
  <c r="B381" i="14" s="1"/>
  <c r="B124" i="14"/>
  <c r="B177" i="14" s="1"/>
  <c r="B230" i="14" s="1"/>
  <c r="B283" i="14" s="1"/>
  <c r="B336" i="14" s="1"/>
  <c r="B389" i="14" s="1"/>
  <c r="E126" i="14"/>
  <c r="E179" i="14" s="1"/>
  <c r="E232" i="14" s="1"/>
  <c r="E285" i="14" s="1"/>
  <c r="E338" i="14" s="1"/>
  <c r="E391" i="14" s="1"/>
  <c r="A130" i="14"/>
  <c r="A183" i="14" s="1"/>
  <c r="A236" i="14" s="1"/>
  <c r="A289" i="14" s="1"/>
  <c r="A342" i="14" s="1"/>
  <c r="A395" i="14" s="1"/>
  <c r="C146" i="14"/>
  <c r="C199" i="14" s="1"/>
  <c r="C252" i="14" s="1"/>
  <c r="C305" i="14" s="1"/>
  <c r="C358" i="14" s="1"/>
  <c r="C411" i="14" s="1"/>
  <c r="D153" i="14"/>
  <c r="D206" i="14" s="1"/>
  <c r="D259" i="14" s="1"/>
  <c r="D312" i="14" s="1"/>
  <c r="D365" i="14" s="1"/>
  <c r="D418" i="14" s="1"/>
  <c r="C156" i="14"/>
  <c r="C209" i="14" s="1"/>
  <c r="C262" i="14" s="1"/>
  <c r="C315" i="14" s="1"/>
  <c r="C368" i="14" s="1"/>
  <c r="C421" i="14" s="1"/>
  <c r="E160" i="14"/>
  <c r="E213" i="14" s="1"/>
  <c r="E266" i="14" s="1"/>
  <c r="E319" i="14" s="1"/>
  <c r="E372" i="14" s="1"/>
  <c r="E425" i="14" s="1"/>
  <c r="E120" i="14"/>
  <c r="E173" i="14" s="1"/>
  <c r="E226" i="14" s="1"/>
  <c r="E279" i="14" s="1"/>
  <c r="E332" i="14" s="1"/>
  <c r="E385" i="14" s="1"/>
  <c r="C138" i="14"/>
  <c r="C191" i="14" s="1"/>
  <c r="C244" i="14" s="1"/>
  <c r="C297" i="14" s="1"/>
  <c r="C350" i="14" s="1"/>
  <c r="C403" i="14" s="1"/>
  <c r="D116" i="14"/>
  <c r="D169" i="14" s="1"/>
  <c r="D222" i="14" s="1"/>
  <c r="D275" i="14" s="1"/>
  <c r="D328" i="14" s="1"/>
  <c r="D381" i="14" s="1"/>
  <c r="A120" i="14"/>
  <c r="A173" i="14" s="1"/>
  <c r="A226" i="14" s="1"/>
  <c r="A279" i="14" s="1"/>
  <c r="A332" i="14" s="1"/>
  <c r="A385" i="14" s="1"/>
  <c r="A121" i="14"/>
  <c r="A174" i="14" s="1"/>
  <c r="A227" i="14" s="1"/>
  <c r="A280" i="14" s="1"/>
  <c r="A333" i="14" s="1"/>
  <c r="A386" i="14" s="1"/>
  <c r="B122" i="14"/>
  <c r="B175" i="14" s="1"/>
  <c r="B228" i="14" s="1"/>
  <c r="B281" i="14" s="1"/>
  <c r="B334" i="14" s="1"/>
  <c r="B387" i="14" s="1"/>
  <c r="E123" i="14"/>
  <c r="E176" i="14" s="1"/>
  <c r="E229" i="14" s="1"/>
  <c r="E282" i="14" s="1"/>
  <c r="E335" i="14" s="1"/>
  <c r="E388" i="14" s="1"/>
  <c r="A128" i="14"/>
  <c r="A181" i="14" s="1"/>
  <c r="A234" i="14" s="1"/>
  <c r="A287" i="14" s="1"/>
  <c r="A340" i="14" s="1"/>
  <c r="A393" i="14" s="1"/>
  <c r="B129" i="14"/>
  <c r="B182" i="14" s="1"/>
  <c r="B235" i="14" s="1"/>
  <c r="B288" i="14" s="1"/>
  <c r="B341" i="14" s="1"/>
  <c r="B394" i="14" s="1"/>
  <c r="C130" i="14"/>
  <c r="C183" i="14" s="1"/>
  <c r="C236" i="14" s="1"/>
  <c r="C289" i="14" s="1"/>
  <c r="C342" i="14" s="1"/>
  <c r="C395" i="14" s="1"/>
  <c r="E131" i="14"/>
  <c r="E184" i="14" s="1"/>
  <c r="E237" i="14" s="1"/>
  <c r="E290" i="14" s="1"/>
  <c r="E343" i="14" s="1"/>
  <c r="E396" i="14" s="1"/>
  <c r="A135" i="14"/>
  <c r="A188" i="14" s="1"/>
  <c r="A241" i="14" s="1"/>
  <c r="A294" i="14" s="1"/>
  <c r="A347" i="14" s="1"/>
  <c r="A400" i="14" s="1"/>
  <c r="B136" i="14"/>
  <c r="B189" i="14" s="1"/>
  <c r="B242" i="14" s="1"/>
  <c r="B295" i="14" s="1"/>
  <c r="B348" i="14" s="1"/>
  <c r="B401" i="14" s="1"/>
  <c r="C137" i="14"/>
  <c r="C190" i="14" s="1"/>
  <c r="C243" i="14" s="1"/>
  <c r="C296" i="14" s="1"/>
  <c r="C349" i="14" s="1"/>
  <c r="C402" i="14" s="1"/>
  <c r="E138" i="14"/>
  <c r="E191" i="14" s="1"/>
  <c r="E244" i="14" s="1"/>
  <c r="E297" i="14" s="1"/>
  <c r="E350" i="14" s="1"/>
  <c r="E403" i="14" s="1"/>
  <c r="D139" i="14"/>
  <c r="D192" i="14" s="1"/>
  <c r="D245" i="14" s="1"/>
  <c r="D298" i="14" s="1"/>
  <c r="D351" i="14" s="1"/>
  <c r="D404" i="14" s="1"/>
  <c r="A141" i="14"/>
  <c r="A194" i="14" s="1"/>
  <c r="A247" i="14" s="1"/>
  <c r="A300" i="14" s="1"/>
  <c r="A353" i="14" s="1"/>
  <c r="A406" i="14" s="1"/>
  <c r="D142" i="14"/>
  <c r="D195" i="14" s="1"/>
  <c r="D248" i="14" s="1"/>
  <c r="D301" i="14" s="1"/>
  <c r="D354" i="14" s="1"/>
  <c r="D407" i="14" s="1"/>
  <c r="A144" i="14"/>
  <c r="A197" i="14" s="1"/>
  <c r="A250" i="14" s="1"/>
  <c r="A303" i="14" s="1"/>
  <c r="A356" i="14" s="1"/>
  <c r="A409" i="14" s="1"/>
  <c r="E146" i="14"/>
  <c r="E199" i="14" s="1"/>
  <c r="E252" i="14" s="1"/>
  <c r="E305" i="14" s="1"/>
  <c r="E358" i="14" s="1"/>
  <c r="E411" i="14" s="1"/>
  <c r="A148" i="14"/>
  <c r="A201" i="14" s="1"/>
  <c r="A254" i="14" s="1"/>
  <c r="A307" i="14" s="1"/>
  <c r="A360" i="14" s="1"/>
  <c r="A413" i="14" s="1"/>
  <c r="B149" i="14"/>
  <c r="B202" i="14" s="1"/>
  <c r="B255" i="14" s="1"/>
  <c r="B308" i="14" s="1"/>
  <c r="B361" i="14" s="1"/>
  <c r="B414" i="14" s="1"/>
  <c r="C150" i="14"/>
  <c r="C203" i="14" s="1"/>
  <c r="C256" i="14" s="1"/>
  <c r="C309" i="14" s="1"/>
  <c r="C362" i="14" s="1"/>
  <c r="C415" i="14" s="1"/>
  <c r="D151" i="14"/>
  <c r="D204" i="14" s="1"/>
  <c r="D257" i="14" s="1"/>
  <c r="D310" i="14" s="1"/>
  <c r="D363" i="14" s="1"/>
  <c r="D416" i="14" s="1"/>
  <c r="E152" i="14"/>
  <c r="E205" i="14" s="1"/>
  <c r="E258" i="14" s="1"/>
  <c r="E311" i="14" s="1"/>
  <c r="E364" i="14" s="1"/>
  <c r="E417" i="14" s="1"/>
  <c r="A154" i="14"/>
  <c r="A207" i="14" s="1"/>
  <c r="A260" i="14" s="1"/>
  <c r="A313" i="14" s="1"/>
  <c r="A366" i="14" s="1"/>
  <c r="A419" i="14" s="1"/>
  <c r="E156" i="14"/>
  <c r="E209" i="14" s="1"/>
  <c r="E262" i="14" s="1"/>
  <c r="E315" i="14" s="1"/>
  <c r="E368" i="14" s="1"/>
  <c r="E421" i="14" s="1"/>
  <c r="D157" i="14"/>
  <c r="D210" i="14" s="1"/>
  <c r="D263" i="14" s="1"/>
  <c r="D316" i="14" s="1"/>
  <c r="D369" i="14" s="1"/>
  <c r="D422" i="14" s="1"/>
  <c r="C158" i="14"/>
  <c r="C211" i="14" s="1"/>
  <c r="C264" i="14" s="1"/>
  <c r="C317" i="14" s="1"/>
  <c r="C370" i="14" s="1"/>
  <c r="C423" i="14" s="1"/>
  <c r="B159" i="14"/>
  <c r="B212" i="14" s="1"/>
  <c r="B265" i="14" s="1"/>
  <c r="B318" i="14" s="1"/>
  <c r="B371" i="14" s="1"/>
  <c r="B424" i="14" s="1"/>
  <c r="A160" i="14"/>
  <c r="A213" i="14" s="1"/>
  <c r="A266" i="14" s="1"/>
  <c r="A319" i="14" s="1"/>
  <c r="A372" i="14" s="1"/>
  <c r="A425" i="14" s="1"/>
  <c r="E162" i="14"/>
  <c r="E215" i="14" s="1"/>
  <c r="E268" i="14" s="1"/>
  <c r="E321" i="14" s="1"/>
  <c r="E374" i="14" s="1"/>
  <c r="E427" i="14" s="1"/>
  <c r="D163" i="14"/>
  <c r="D216" i="14" s="1"/>
  <c r="D269" i="14" s="1"/>
  <c r="D322" i="14" s="1"/>
  <c r="D375" i="14" s="1"/>
  <c r="D428" i="14" s="1"/>
  <c r="B117" i="14"/>
  <c r="B170" i="14" s="1"/>
  <c r="B223" i="14" s="1"/>
  <c r="B276" i="14" s="1"/>
  <c r="B329" i="14" s="1"/>
  <c r="B382" i="14" s="1"/>
  <c r="A123" i="14"/>
  <c r="A176" i="14" s="1"/>
  <c r="A229" i="14" s="1"/>
  <c r="A282" i="14" s="1"/>
  <c r="A335" i="14" s="1"/>
  <c r="A388" i="14" s="1"/>
  <c r="A131" i="14"/>
  <c r="A184" i="14" s="1"/>
  <c r="A237" i="14" s="1"/>
  <c r="A290" i="14" s="1"/>
  <c r="A343" i="14" s="1"/>
  <c r="A396" i="14" s="1"/>
  <c r="B151" i="14"/>
  <c r="B204" i="14" s="1"/>
  <c r="B257" i="14" s="1"/>
  <c r="B310" i="14" s="1"/>
  <c r="B363" i="14" s="1"/>
  <c r="B416" i="14" s="1"/>
  <c r="D155" i="14"/>
  <c r="D208" i="14" s="1"/>
  <c r="D261" i="14" s="1"/>
  <c r="D314" i="14" s="1"/>
  <c r="D367" i="14" s="1"/>
  <c r="D420" i="14" s="1"/>
  <c r="A158" i="14"/>
  <c r="A211" i="14" s="1"/>
  <c r="A264" i="14" s="1"/>
  <c r="A317" i="14" s="1"/>
  <c r="A370" i="14" s="1"/>
  <c r="A423" i="14" s="1"/>
  <c r="C162" i="14"/>
  <c r="C215" i="14" s="1"/>
  <c r="C268" i="14" s="1"/>
  <c r="C321" i="14" s="1"/>
  <c r="C374" i="14" s="1"/>
  <c r="C427" i="14" s="1"/>
  <c r="E125" i="14"/>
  <c r="E178" i="14" s="1"/>
  <c r="E231" i="14" s="1"/>
  <c r="E284" i="14" s="1"/>
  <c r="E337" i="14" s="1"/>
  <c r="E390" i="14" s="1"/>
  <c r="E130" i="14"/>
  <c r="E183" i="14" s="1"/>
  <c r="E236" i="14" s="1"/>
  <c r="E289" i="14" s="1"/>
  <c r="E342" i="14" s="1"/>
  <c r="E395" i="14" s="1"/>
  <c r="A119" i="14"/>
  <c r="A172" i="14" s="1"/>
  <c r="A225" i="14" s="1"/>
  <c r="A278" i="14" s="1"/>
  <c r="A331" i="14" s="1"/>
  <c r="A384" i="14" s="1"/>
  <c r="B120" i="14"/>
  <c r="B173" i="14" s="1"/>
  <c r="B226" i="14" s="1"/>
  <c r="B279" i="14" s="1"/>
  <c r="B332" i="14" s="1"/>
  <c r="B385" i="14" s="1"/>
  <c r="B121" i="14"/>
  <c r="B174" i="14" s="1"/>
  <c r="B227" i="14" s="1"/>
  <c r="B280" i="14" s="1"/>
  <c r="B333" i="14" s="1"/>
  <c r="B386" i="14" s="1"/>
  <c r="E122" i="14"/>
  <c r="E175" i="14" s="1"/>
  <c r="E228" i="14" s="1"/>
  <c r="E281" i="14" s="1"/>
  <c r="E334" i="14" s="1"/>
  <c r="E387" i="14" s="1"/>
  <c r="A127" i="14"/>
  <c r="A180" i="14" s="1"/>
  <c r="A233" i="14" s="1"/>
  <c r="A286" i="14" s="1"/>
  <c r="A339" i="14" s="1"/>
  <c r="A392" i="14" s="1"/>
  <c r="B128" i="14"/>
  <c r="B181" i="14" s="1"/>
  <c r="B234" i="14" s="1"/>
  <c r="B287" i="14" s="1"/>
  <c r="B340" i="14" s="1"/>
  <c r="B393" i="14" s="1"/>
  <c r="E129" i="14"/>
  <c r="E182" i="14" s="1"/>
  <c r="E235" i="14" s="1"/>
  <c r="E288" i="14" s="1"/>
  <c r="E341" i="14" s="1"/>
  <c r="E394" i="14" s="1"/>
  <c r="D130" i="14"/>
  <c r="D183" i="14" s="1"/>
  <c r="D236" i="14" s="1"/>
  <c r="D289" i="14" s="1"/>
  <c r="D342" i="14" s="1"/>
  <c r="D395" i="14" s="1"/>
  <c r="A134" i="14"/>
  <c r="A187" i="14" s="1"/>
  <c r="A240" i="14" s="1"/>
  <c r="A293" i="14" s="1"/>
  <c r="A346" i="14" s="1"/>
  <c r="A399" i="14" s="1"/>
  <c r="B135" i="14"/>
  <c r="B188" i="14" s="1"/>
  <c r="B241" i="14" s="1"/>
  <c r="B294" i="14" s="1"/>
  <c r="B347" i="14" s="1"/>
  <c r="B400" i="14" s="1"/>
  <c r="E136" i="14"/>
  <c r="E189" i="14" s="1"/>
  <c r="E242" i="14" s="1"/>
  <c r="E295" i="14" s="1"/>
  <c r="E348" i="14" s="1"/>
  <c r="E401" i="14" s="1"/>
  <c r="D137" i="14"/>
  <c r="D190" i="14" s="1"/>
  <c r="D243" i="14" s="1"/>
  <c r="D296" i="14" s="1"/>
  <c r="D349" i="14" s="1"/>
  <c r="D402" i="14" s="1"/>
  <c r="E139" i="14"/>
  <c r="E192" i="14" s="1"/>
  <c r="E245" i="14" s="1"/>
  <c r="E298" i="14" s="1"/>
  <c r="E351" i="14" s="1"/>
  <c r="E404" i="14" s="1"/>
  <c r="B141" i="14"/>
  <c r="B194" i="14" s="1"/>
  <c r="B247" i="14" s="1"/>
  <c r="B300" i="14" s="1"/>
  <c r="B353" i="14" s="1"/>
  <c r="B406" i="14" s="1"/>
  <c r="E142" i="14"/>
  <c r="E195" i="14" s="1"/>
  <c r="E248" i="14" s="1"/>
  <c r="E301" i="14" s="1"/>
  <c r="E354" i="14" s="1"/>
  <c r="E407" i="14" s="1"/>
  <c r="B144" i="14"/>
  <c r="B197" i="14" s="1"/>
  <c r="B250" i="14" s="1"/>
  <c r="B303" i="14" s="1"/>
  <c r="B356" i="14" s="1"/>
  <c r="B409" i="14" s="1"/>
  <c r="A147" i="14"/>
  <c r="A200" i="14" s="1"/>
  <c r="A253" i="14" s="1"/>
  <c r="A306" i="14" s="1"/>
  <c r="A359" i="14" s="1"/>
  <c r="A412" i="14" s="1"/>
  <c r="B148" i="14"/>
  <c r="B201" i="14" s="1"/>
  <c r="B254" i="14" s="1"/>
  <c r="B307" i="14" s="1"/>
  <c r="B360" i="14" s="1"/>
  <c r="B413" i="14" s="1"/>
  <c r="C149" i="14"/>
  <c r="C202" i="14" s="1"/>
  <c r="C255" i="14" s="1"/>
  <c r="C308" i="14" s="1"/>
  <c r="C361" i="14" s="1"/>
  <c r="C414" i="14" s="1"/>
  <c r="D150" i="14"/>
  <c r="D203" i="14" s="1"/>
  <c r="D256" i="14" s="1"/>
  <c r="D309" i="14" s="1"/>
  <c r="D362" i="14" s="1"/>
  <c r="D415" i="14" s="1"/>
  <c r="E151" i="14"/>
  <c r="E204" i="14" s="1"/>
  <c r="E257" i="14" s="1"/>
  <c r="E310" i="14" s="1"/>
  <c r="E363" i="14" s="1"/>
  <c r="E416" i="14" s="1"/>
  <c r="A153" i="14"/>
  <c r="A206" i="14" s="1"/>
  <c r="A259" i="14" s="1"/>
  <c r="A312" i="14" s="1"/>
  <c r="A365" i="14" s="1"/>
  <c r="A418" i="14" s="1"/>
  <c r="B154" i="14"/>
  <c r="B207" i="14" s="1"/>
  <c r="B260" i="14" s="1"/>
  <c r="B313" i="14" s="1"/>
  <c r="B366" i="14" s="1"/>
  <c r="B419" i="14" s="1"/>
  <c r="A155" i="14"/>
  <c r="A208" i="14" s="1"/>
  <c r="A261" i="14" s="1"/>
  <c r="A314" i="14" s="1"/>
  <c r="A367" i="14" s="1"/>
  <c r="A420" i="14" s="1"/>
  <c r="E157" i="14"/>
  <c r="E210" i="14" s="1"/>
  <c r="E263" i="14" s="1"/>
  <c r="E316" i="14" s="1"/>
  <c r="E369" i="14" s="1"/>
  <c r="E422" i="14" s="1"/>
  <c r="D158" i="14"/>
  <c r="D211" i="14" s="1"/>
  <c r="D264" i="14" s="1"/>
  <c r="D317" i="14" s="1"/>
  <c r="D370" i="14" s="1"/>
  <c r="D423" i="14" s="1"/>
  <c r="C159" i="14"/>
  <c r="C212" i="14" s="1"/>
  <c r="C265" i="14" s="1"/>
  <c r="C318" i="14" s="1"/>
  <c r="C371" i="14" s="1"/>
  <c r="C424" i="14" s="1"/>
  <c r="B160" i="14"/>
  <c r="B213" i="14" s="1"/>
  <c r="B266" i="14" s="1"/>
  <c r="B319" i="14" s="1"/>
  <c r="B372" i="14" s="1"/>
  <c r="B425" i="14" s="1"/>
  <c r="A161" i="14"/>
  <c r="A214" i="14" s="1"/>
  <c r="A267" i="14" s="1"/>
  <c r="A320" i="14" s="1"/>
  <c r="A373" i="14" s="1"/>
  <c r="A426" i="14" s="1"/>
  <c r="E163" i="14"/>
  <c r="E216" i="14" s="1"/>
  <c r="E269" i="14" s="1"/>
  <c r="E322" i="14" s="1"/>
  <c r="E375" i="14" s="1"/>
  <c r="E428" i="14" s="1"/>
  <c r="C126" i="14"/>
  <c r="C179" i="14" s="1"/>
  <c r="C232" i="14" s="1"/>
  <c r="C285" i="14" s="1"/>
  <c r="C338" i="14" s="1"/>
  <c r="C391" i="14" s="1"/>
  <c r="D121" i="14"/>
  <c r="D174" i="14" s="1"/>
  <c r="D227" i="14" s="1"/>
  <c r="D280" i="14" s="1"/>
  <c r="D333" i="14" s="1"/>
  <c r="D386" i="14" s="1"/>
  <c r="B132" i="14"/>
  <c r="B185" i="14" s="1"/>
  <c r="B238" i="14" s="1"/>
  <c r="B291" i="14" s="1"/>
  <c r="B344" i="14" s="1"/>
  <c r="B397" i="14" s="1"/>
  <c r="E133" i="14"/>
  <c r="E186" i="14" s="1"/>
  <c r="E239" i="14" s="1"/>
  <c r="E292" i="14" s="1"/>
  <c r="E345" i="14" s="1"/>
  <c r="E398" i="14" s="1"/>
  <c r="A137" i="14"/>
  <c r="A190" i="14" s="1"/>
  <c r="A243" i="14" s="1"/>
  <c r="A296" i="14" s="1"/>
  <c r="A349" i="14" s="1"/>
  <c r="A402" i="14" s="1"/>
  <c r="A138" i="14"/>
  <c r="A191" i="14" s="1"/>
  <c r="A244" i="14" s="1"/>
  <c r="A297" i="14" s="1"/>
  <c r="A350" i="14" s="1"/>
  <c r="A403" i="14" s="1"/>
  <c r="D140" i="14"/>
  <c r="D193" i="14" s="1"/>
  <c r="D246" i="14" s="1"/>
  <c r="D299" i="14" s="1"/>
  <c r="D352" i="14" s="1"/>
  <c r="D405" i="14" s="1"/>
  <c r="D143" i="14"/>
  <c r="D196" i="14" s="1"/>
  <c r="D249" i="14" s="1"/>
  <c r="D302" i="14" s="1"/>
  <c r="D355" i="14" s="1"/>
  <c r="D408" i="14" s="1"/>
  <c r="D147" i="14"/>
  <c r="D200" i="14" s="1"/>
  <c r="D253" i="14" s="1"/>
  <c r="D306" i="14" s="1"/>
  <c r="D359" i="14" s="1"/>
  <c r="D412" i="14" s="1"/>
  <c r="A150" i="14"/>
  <c r="A203" i="14" s="1"/>
  <c r="A256" i="14" s="1"/>
  <c r="A309" i="14" s="1"/>
  <c r="A362" i="14" s="1"/>
  <c r="A415" i="14" s="1"/>
  <c r="C152" i="14"/>
  <c r="C205" i="14" s="1"/>
  <c r="C258" i="14" s="1"/>
  <c r="C311" i="14" s="1"/>
  <c r="C364" i="14" s="1"/>
  <c r="C417" i="14" s="1"/>
  <c r="E154" i="14"/>
  <c r="E207" i="14" s="1"/>
  <c r="E260" i="14" s="1"/>
  <c r="E313" i="14" s="1"/>
  <c r="E366" i="14" s="1"/>
  <c r="E419" i="14" s="1"/>
  <c r="B163" i="14"/>
  <c r="B216" i="14" s="1"/>
  <c r="B269" i="14" s="1"/>
  <c r="B322" i="14" s="1"/>
  <c r="B375" i="14" s="1"/>
  <c r="B428" i="14" s="1"/>
  <c r="E116" i="14"/>
  <c r="E169" i="14" s="1"/>
  <c r="E222" i="14" s="1"/>
  <c r="E275" i="14" s="1"/>
  <c r="E328" i="14" s="1"/>
  <c r="E381" i="14" s="1"/>
  <c r="C121" i="14"/>
  <c r="C174" i="14" s="1"/>
  <c r="C227" i="14" s="1"/>
  <c r="C280" i="14" s="1"/>
  <c r="C333" i="14" s="1"/>
  <c r="C386" i="14" s="1"/>
  <c r="B115" i="14"/>
  <c r="B168" i="14" s="1"/>
  <c r="B221" i="14" s="1"/>
  <c r="B274" i="14" s="1"/>
  <c r="B327" i="14" s="1"/>
  <c r="B380" i="14" s="1"/>
  <c r="A118" i="14"/>
  <c r="A171" i="14" s="1"/>
  <c r="A224" i="14" s="1"/>
  <c r="A277" i="14" s="1"/>
  <c r="A330" i="14" s="1"/>
  <c r="A383" i="14" s="1"/>
  <c r="B119" i="14"/>
  <c r="B172" i="14" s="1"/>
  <c r="B225" i="14" s="1"/>
  <c r="B278" i="14" s="1"/>
  <c r="B331" i="14" s="1"/>
  <c r="B384" i="14" s="1"/>
  <c r="C120" i="14"/>
  <c r="C173" i="14" s="1"/>
  <c r="C226" i="14" s="1"/>
  <c r="C279" i="14" s="1"/>
  <c r="C332" i="14" s="1"/>
  <c r="C385" i="14" s="1"/>
  <c r="E121" i="14"/>
  <c r="E174" i="14" s="1"/>
  <c r="E227" i="14" s="1"/>
  <c r="E280" i="14" s="1"/>
  <c r="E333" i="14" s="1"/>
  <c r="E386" i="14" s="1"/>
  <c r="A125" i="14"/>
  <c r="A178" i="14" s="1"/>
  <c r="A231" i="14" s="1"/>
  <c r="A284" i="14" s="1"/>
  <c r="A337" i="14" s="1"/>
  <c r="A390" i="14" s="1"/>
  <c r="A126" i="14"/>
  <c r="A179" i="14" s="1"/>
  <c r="A232" i="14" s="1"/>
  <c r="A285" i="14" s="1"/>
  <c r="A338" i="14" s="1"/>
  <c r="A391" i="14" s="1"/>
  <c r="B127" i="14"/>
  <c r="B180" i="14" s="1"/>
  <c r="B233" i="14" s="1"/>
  <c r="B286" i="14" s="1"/>
  <c r="B339" i="14" s="1"/>
  <c r="B392" i="14" s="1"/>
  <c r="E128" i="14"/>
  <c r="E181" i="14" s="1"/>
  <c r="E234" i="14" s="1"/>
  <c r="E287" i="14" s="1"/>
  <c r="E340" i="14" s="1"/>
  <c r="E393" i="14" s="1"/>
  <c r="A133" i="14"/>
  <c r="A186" i="14" s="1"/>
  <c r="A239" i="14" s="1"/>
  <c r="A292" i="14" s="1"/>
  <c r="A345" i="14" s="1"/>
  <c r="A398" i="14" s="1"/>
  <c r="B134" i="14"/>
  <c r="B187" i="14" s="1"/>
  <c r="B240" i="14" s="1"/>
  <c r="B293" i="14" s="1"/>
  <c r="B346" i="14" s="1"/>
  <c r="B399" i="14" s="1"/>
  <c r="E135" i="14"/>
  <c r="E188" i="14" s="1"/>
  <c r="E241" i="14" s="1"/>
  <c r="E294" i="14" s="1"/>
  <c r="E347" i="14" s="1"/>
  <c r="E400" i="14" s="1"/>
  <c r="A140" i="14"/>
  <c r="A193" i="14" s="1"/>
  <c r="A246" i="14" s="1"/>
  <c r="A299" i="14" s="1"/>
  <c r="A352" i="14" s="1"/>
  <c r="A405" i="14" s="1"/>
  <c r="D141" i="14"/>
  <c r="D194" i="14" s="1"/>
  <c r="D247" i="14" s="1"/>
  <c r="D300" i="14" s="1"/>
  <c r="D353" i="14" s="1"/>
  <c r="D406" i="14" s="1"/>
  <c r="A143" i="14"/>
  <c r="A196" i="14" s="1"/>
  <c r="A249" i="14" s="1"/>
  <c r="A302" i="14" s="1"/>
  <c r="A355" i="14" s="1"/>
  <c r="A408" i="14" s="1"/>
  <c r="D144" i="14"/>
  <c r="D197" i="14" s="1"/>
  <c r="D250" i="14" s="1"/>
  <c r="D303" i="14" s="1"/>
  <c r="D356" i="14" s="1"/>
  <c r="D409" i="14" s="1"/>
  <c r="A146" i="14"/>
  <c r="A199" i="14" s="1"/>
  <c r="A252" i="14" s="1"/>
  <c r="A305" i="14" s="1"/>
  <c r="A358" i="14" s="1"/>
  <c r="A411" i="14" s="1"/>
  <c r="B147" i="14"/>
  <c r="B200" i="14" s="1"/>
  <c r="B253" i="14" s="1"/>
  <c r="B306" i="14" s="1"/>
  <c r="B359" i="14" s="1"/>
  <c r="B412" i="14" s="1"/>
  <c r="C148" i="14"/>
  <c r="C201" i="14" s="1"/>
  <c r="C254" i="14" s="1"/>
  <c r="C307" i="14" s="1"/>
  <c r="C360" i="14" s="1"/>
  <c r="C413" i="14" s="1"/>
  <c r="D149" i="14"/>
  <c r="D202" i="14" s="1"/>
  <c r="D255" i="14" s="1"/>
  <c r="D308" i="14" s="1"/>
  <c r="D361" i="14" s="1"/>
  <c r="D414" i="14" s="1"/>
  <c r="E150" i="14"/>
  <c r="E203" i="14" s="1"/>
  <c r="E256" i="14" s="1"/>
  <c r="E309" i="14" s="1"/>
  <c r="E362" i="14" s="1"/>
  <c r="E415" i="14" s="1"/>
  <c r="A152" i="14"/>
  <c r="A205" i="14" s="1"/>
  <c r="A258" i="14" s="1"/>
  <c r="A311" i="14" s="1"/>
  <c r="A364" i="14" s="1"/>
  <c r="A417" i="14" s="1"/>
  <c r="B153" i="14"/>
  <c r="B206" i="14" s="1"/>
  <c r="B259" i="14" s="1"/>
  <c r="B312" i="14" s="1"/>
  <c r="B365" i="14" s="1"/>
  <c r="B418" i="14" s="1"/>
  <c r="C154" i="14"/>
  <c r="C207" i="14" s="1"/>
  <c r="C260" i="14" s="1"/>
  <c r="C313" i="14" s="1"/>
  <c r="C366" i="14" s="1"/>
  <c r="C419" i="14" s="1"/>
  <c r="B155" i="14"/>
  <c r="B208" i="14" s="1"/>
  <c r="B261" i="14" s="1"/>
  <c r="B314" i="14" s="1"/>
  <c r="B367" i="14" s="1"/>
  <c r="B420" i="14" s="1"/>
  <c r="A156" i="14"/>
  <c r="A209" i="14" s="1"/>
  <c r="A262" i="14" s="1"/>
  <c r="A315" i="14" s="1"/>
  <c r="A368" i="14" s="1"/>
  <c r="A421" i="14" s="1"/>
  <c r="E158" i="14"/>
  <c r="E211" i="14" s="1"/>
  <c r="E264" i="14" s="1"/>
  <c r="E317" i="14" s="1"/>
  <c r="E370" i="14" s="1"/>
  <c r="E423" i="14" s="1"/>
  <c r="D159" i="14"/>
  <c r="D212" i="14" s="1"/>
  <c r="D265" i="14" s="1"/>
  <c r="D318" i="14" s="1"/>
  <c r="D371" i="14" s="1"/>
  <c r="D424" i="14" s="1"/>
  <c r="C160" i="14"/>
  <c r="C213" i="14" s="1"/>
  <c r="C266" i="14" s="1"/>
  <c r="C319" i="14" s="1"/>
  <c r="C372" i="14" s="1"/>
  <c r="C425" i="14" s="1"/>
  <c r="B161" i="14"/>
  <c r="B214" i="14" s="1"/>
  <c r="B267" i="14" s="1"/>
  <c r="B320" i="14" s="1"/>
  <c r="B373" i="14" s="1"/>
  <c r="B426" i="14" s="1"/>
  <c r="A162" i="14"/>
  <c r="A215" i="14" s="1"/>
  <c r="A268" i="14" s="1"/>
  <c r="A321" i="14" s="1"/>
  <c r="A374" i="14" s="1"/>
  <c r="A427" i="14" s="1"/>
  <c r="C140" i="14"/>
  <c r="C193" i="14" s="1"/>
  <c r="C246" i="14" s="1"/>
  <c r="C299" i="14" s="1"/>
  <c r="C352" i="14" s="1"/>
  <c r="C405" i="14" s="1"/>
  <c r="A116" i="14"/>
  <c r="A169" i="14" s="1"/>
  <c r="A222" i="14" s="1"/>
  <c r="A275" i="14" s="1"/>
  <c r="A328" i="14" s="1"/>
  <c r="A381" i="14" s="1"/>
  <c r="A117" i="14"/>
  <c r="A170" i="14" s="1"/>
  <c r="A223" i="14" s="1"/>
  <c r="A276" i="14" s="1"/>
  <c r="A329" i="14" s="1"/>
  <c r="A382" i="14" s="1"/>
  <c r="B118" i="14"/>
  <c r="B171" i="14" s="1"/>
  <c r="B224" i="14" s="1"/>
  <c r="B277" i="14" s="1"/>
  <c r="B330" i="14" s="1"/>
  <c r="B383" i="14" s="1"/>
  <c r="E119" i="14"/>
  <c r="E172" i="14" s="1"/>
  <c r="E225" i="14" s="1"/>
  <c r="E278" i="14" s="1"/>
  <c r="E331" i="14" s="1"/>
  <c r="E384" i="14" s="1"/>
  <c r="D120" i="14"/>
  <c r="D173" i="14" s="1"/>
  <c r="D226" i="14" s="1"/>
  <c r="D279" i="14" s="1"/>
  <c r="D332" i="14" s="1"/>
  <c r="D385" i="14" s="1"/>
  <c r="A124" i="14"/>
  <c r="A177" i="14" s="1"/>
  <c r="A230" i="14" s="1"/>
  <c r="A283" i="14" s="1"/>
  <c r="A336" i="14" s="1"/>
  <c r="A389" i="14" s="1"/>
  <c r="B125" i="14"/>
  <c r="B178" i="14" s="1"/>
  <c r="B231" i="14" s="1"/>
  <c r="B284" i="14" s="1"/>
  <c r="B337" i="14" s="1"/>
  <c r="B390" i="14" s="1"/>
  <c r="B126" i="14"/>
  <c r="B179" i="14" s="1"/>
  <c r="B232" i="14" s="1"/>
  <c r="B285" i="14" s="1"/>
  <c r="B338" i="14" s="1"/>
  <c r="B391" i="14" s="1"/>
  <c r="E127" i="14"/>
  <c r="E180" i="14" s="1"/>
  <c r="E233" i="14" s="1"/>
  <c r="E286" i="14" s="1"/>
  <c r="E339" i="14" s="1"/>
  <c r="E392" i="14" s="1"/>
  <c r="A132" i="14"/>
  <c r="A185" i="14" s="1"/>
  <c r="A238" i="14" s="1"/>
  <c r="A291" i="14" s="1"/>
  <c r="A344" i="14" s="1"/>
  <c r="A397" i="14" s="1"/>
  <c r="B133" i="14"/>
  <c r="B186" i="14" s="1"/>
  <c r="B239" i="14" s="1"/>
  <c r="B292" i="14" s="1"/>
  <c r="B345" i="14" s="1"/>
  <c r="B398" i="14" s="1"/>
  <c r="E134" i="14"/>
  <c r="E187" i="14" s="1"/>
  <c r="E240" i="14" s="1"/>
  <c r="E293" i="14" s="1"/>
  <c r="E346" i="14" s="1"/>
  <c r="E399" i="14" s="1"/>
  <c r="A139" i="14"/>
  <c r="A192" i="14" s="1"/>
  <c r="A245" i="14" s="1"/>
  <c r="A298" i="14" s="1"/>
  <c r="A351" i="14" s="1"/>
  <c r="A404" i="14" s="1"/>
  <c r="B140" i="14"/>
  <c r="B193" i="14" s="1"/>
  <c r="B246" i="14" s="1"/>
  <c r="B299" i="14" s="1"/>
  <c r="B352" i="14" s="1"/>
  <c r="B405" i="14" s="1"/>
  <c r="E141" i="14"/>
  <c r="E194" i="14" s="1"/>
  <c r="E247" i="14" s="1"/>
  <c r="E300" i="14" s="1"/>
  <c r="E353" i="14" s="1"/>
  <c r="E406" i="14" s="1"/>
  <c r="B143" i="14"/>
  <c r="B196" i="14" s="1"/>
  <c r="B249" i="14" s="1"/>
  <c r="B302" i="14" s="1"/>
  <c r="B355" i="14" s="1"/>
  <c r="B408" i="14" s="1"/>
  <c r="E144" i="14"/>
  <c r="E197" i="14" s="1"/>
  <c r="E250" i="14" s="1"/>
  <c r="E303" i="14" s="1"/>
  <c r="E356" i="14" s="1"/>
  <c r="E409" i="14" s="1"/>
  <c r="B146" i="14"/>
  <c r="B199" i="14" s="1"/>
  <c r="B252" i="14" s="1"/>
  <c r="B305" i="14" s="1"/>
  <c r="B358" i="14" s="1"/>
  <c r="B411" i="14" s="1"/>
  <c r="C147" i="14"/>
  <c r="C200" i="14" s="1"/>
  <c r="C253" i="14" s="1"/>
  <c r="C306" i="14" s="1"/>
  <c r="C359" i="14" s="1"/>
  <c r="C412" i="14" s="1"/>
  <c r="D148" i="14"/>
  <c r="D201" i="14" s="1"/>
  <c r="D254" i="14" s="1"/>
  <c r="D307" i="14" s="1"/>
  <c r="D360" i="14" s="1"/>
  <c r="D413" i="14" s="1"/>
  <c r="E149" i="14"/>
  <c r="E202" i="14" s="1"/>
  <c r="E255" i="14" s="1"/>
  <c r="E308" i="14" s="1"/>
  <c r="E361" i="14" s="1"/>
  <c r="E414" i="14" s="1"/>
  <c r="A151" i="14"/>
  <c r="A204" i="14" s="1"/>
  <c r="A257" i="14" s="1"/>
  <c r="A310" i="14" s="1"/>
  <c r="A363" i="14" s="1"/>
  <c r="A416" i="14" s="1"/>
  <c r="B152" i="14"/>
  <c r="B205" i="14" s="1"/>
  <c r="B258" i="14" s="1"/>
  <c r="B311" i="14" s="1"/>
  <c r="B364" i="14" s="1"/>
  <c r="B417" i="14" s="1"/>
  <c r="C153" i="14"/>
  <c r="C206" i="14" s="1"/>
  <c r="C259" i="14" s="1"/>
  <c r="C312" i="14" s="1"/>
  <c r="C365" i="14" s="1"/>
  <c r="C418" i="14" s="1"/>
  <c r="D154" i="14"/>
  <c r="D207" i="14" s="1"/>
  <c r="D260" i="14" s="1"/>
  <c r="D313" i="14" s="1"/>
  <c r="D366" i="14" s="1"/>
  <c r="D419" i="14" s="1"/>
  <c r="C155" i="14"/>
  <c r="C208" i="14" s="1"/>
  <c r="C261" i="14" s="1"/>
  <c r="C314" i="14" s="1"/>
  <c r="C367" i="14" s="1"/>
  <c r="C420" i="14" s="1"/>
  <c r="B156" i="14"/>
  <c r="B209" i="14" s="1"/>
  <c r="B262" i="14" s="1"/>
  <c r="B315" i="14" s="1"/>
  <c r="B368" i="14" s="1"/>
  <c r="B421" i="14" s="1"/>
  <c r="A157" i="14"/>
  <c r="A210" i="14" s="1"/>
  <c r="A263" i="14" s="1"/>
  <c r="A316" i="14" s="1"/>
  <c r="A369" i="14" s="1"/>
  <c r="A422" i="14" s="1"/>
  <c r="E159" i="14"/>
  <c r="E212" i="14" s="1"/>
  <c r="E265" i="14" s="1"/>
  <c r="E318" i="14" s="1"/>
  <c r="E371" i="14" s="1"/>
  <c r="E424" i="14" s="1"/>
  <c r="D160" i="14"/>
  <c r="D213" i="14" s="1"/>
  <c r="D266" i="14" s="1"/>
  <c r="D319" i="14" s="1"/>
  <c r="D372" i="14" s="1"/>
  <c r="D425" i="14" s="1"/>
  <c r="C161" i="14"/>
  <c r="C214" i="14" s="1"/>
  <c r="C267" i="14" s="1"/>
  <c r="C320" i="14" s="1"/>
  <c r="C373" i="14" s="1"/>
  <c r="C426" i="14" s="1"/>
  <c r="B162" i="14"/>
  <c r="B215" i="14" s="1"/>
  <c r="B268" i="14" s="1"/>
  <c r="B321" i="14" s="1"/>
  <c r="B374" i="14" s="1"/>
  <c r="B427" i="14" s="1"/>
  <c r="A163" i="14"/>
  <c r="A216" i="14" s="1"/>
  <c r="A269" i="14" s="1"/>
  <c r="A322" i="14" s="1"/>
  <c r="A375" i="14" s="1"/>
  <c r="A428" i="14" s="1"/>
  <c r="O63" i="14"/>
  <c r="P63" i="14" s="1"/>
  <c r="M111" i="14"/>
  <c r="E25" i="12"/>
  <c r="G25" i="12" s="1"/>
  <c r="AM61" i="13"/>
  <c r="AK61" i="13"/>
  <c r="AK64" i="13" s="1"/>
  <c r="AL61" i="13"/>
  <c r="E11" i="12"/>
  <c r="G11" i="12" s="1"/>
  <c r="D32" i="12"/>
  <c r="C11" i="14"/>
  <c r="C64" i="14" s="1"/>
  <c r="K15" i="13"/>
  <c r="F70" i="14"/>
  <c r="G79" i="14"/>
  <c r="F80" i="14"/>
  <c r="F66" i="14"/>
  <c r="G70" i="14"/>
  <c r="F71" i="14"/>
  <c r="F76" i="14"/>
  <c r="S18" i="12"/>
  <c r="S21" i="12"/>
  <c r="H12" i="14"/>
  <c r="N12" i="14" s="1"/>
  <c r="H28" i="14"/>
  <c r="N28" i="14" s="1"/>
  <c r="S25" i="12"/>
  <c r="G84" i="14"/>
  <c r="S17" i="12"/>
  <c r="F86" i="14"/>
  <c r="S16" i="12"/>
  <c r="G63" i="14"/>
  <c r="G116" i="14" s="1"/>
  <c r="G169" i="14" s="1"/>
  <c r="G222" i="14" s="1"/>
  <c r="G275" i="14" s="1"/>
  <c r="G328" i="14" s="1"/>
  <c r="G381" i="14" s="1"/>
  <c r="F83" i="14"/>
  <c r="G73" i="14"/>
  <c r="F74" i="14"/>
  <c r="F87" i="14"/>
  <c r="G105" i="14"/>
  <c r="S30" i="12"/>
  <c r="S23" i="12"/>
  <c r="G76" i="14"/>
  <c r="G103" i="14"/>
  <c r="S27" i="12"/>
  <c r="F89" i="14"/>
  <c r="S13" i="12"/>
  <c r="S29" i="12"/>
  <c r="F67" i="14"/>
  <c r="F120" i="14" s="1"/>
  <c r="F173" i="14" s="1"/>
  <c r="F226" i="14" s="1"/>
  <c r="F279" i="14" s="1"/>
  <c r="F332" i="14" s="1"/>
  <c r="F385" i="14" s="1"/>
  <c r="F85" i="14"/>
  <c r="G101" i="14"/>
  <c r="S11" i="12"/>
  <c r="S12" i="12"/>
  <c r="S28" i="12"/>
  <c r="H11" i="14"/>
  <c r="N11" i="14" s="1"/>
  <c r="G67" i="14"/>
  <c r="G85" i="14"/>
  <c r="G72" i="14"/>
  <c r="F73" i="14"/>
  <c r="S20" i="12"/>
  <c r="S15" i="12"/>
  <c r="S32" i="12"/>
  <c r="I58" i="14"/>
  <c r="P25" i="14"/>
  <c r="P29" i="14"/>
  <c r="G97" i="14"/>
  <c r="J58" i="14"/>
  <c r="P22" i="14"/>
  <c r="F77" i="14"/>
  <c r="G91" i="14"/>
  <c r="F65" i="14"/>
  <c r="P16" i="14"/>
  <c r="P19" i="14"/>
  <c r="H25" i="14"/>
  <c r="N25" i="14" s="1"/>
  <c r="F82" i="14"/>
  <c r="H31" i="14"/>
  <c r="N31" i="14" s="1"/>
  <c r="G86" i="14"/>
  <c r="G96" i="14"/>
  <c r="G104" i="14"/>
  <c r="F68" i="14"/>
  <c r="O20" i="14"/>
  <c r="P20" i="14" s="1"/>
  <c r="H21" i="14"/>
  <c r="N21" i="14" s="1"/>
  <c r="F75" i="14"/>
  <c r="F88" i="14"/>
  <c r="F90" i="14"/>
  <c r="G108" i="14"/>
  <c r="F69" i="14"/>
  <c r="F72" i="14"/>
  <c r="F79" i="14"/>
  <c r="G81" i="14"/>
  <c r="H29" i="14"/>
  <c r="N29" i="14" s="1"/>
  <c r="G95" i="14"/>
  <c r="G109" i="14"/>
  <c r="C18" i="17"/>
  <c r="C116" i="17" s="1"/>
  <c r="G121" i="17"/>
  <c r="G219" i="17" s="1"/>
  <c r="G317" i="17" s="1"/>
  <c r="G415" i="17" s="1"/>
  <c r="O23" i="17"/>
  <c r="P23" i="17" s="1"/>
  <c r="C24" i="17"/>
  <c r="C122" i="17" s="1"/>
  <c r="G198" i="17"/>
  <c r="D25" i="16"/>
  <c r="D25" i="15" s="1"/>
  <c r="H124" i="17"/>
  <c r="N124" i="17" s="1"/>
  <c r="H130" i="17"/>
  <c r="N130" i="17" s="1"/>
  <c r="H113" i="17"/>
  <c r="N113" i="17" s="1"/>
  <c r="H150" i="17"/>
  <c r="N150" i="17" s="1"/>
  <c r="O124" i="17"/>
  <c r="P124" i="17" s="1"/>
  <c r="H127" i="17"/>
  <c r="N127" i="17" s="1"/>
  <c r="H137" i="17"/>
  <c r="N137" i="17" s="1"/>
  <c r="H128" i="17"/>
  <c r="N128" i="17" s="1"/>
  <c r="H200" i="17"/>
  <c r="N200" i="17" s="1"/>
  <c r="H139" i="17"/>
  <c r="N139" i="17" s="1"/>
  <c r="H111" i="17"/>
  <c r="N111" i="17" s="1"/>
  <c r="H138" i="17"/>
  <c r="N138" i="17" s="1"/>
  <c r="H134" i="17"/>
  <c r="N134" i="17" s="1"/>
  <c r="F201" i="17"/>
  <c r="H116" i="17"/>
  <c r="N116" i="17" s="1"/>
  <c r="H133" i="17"/>
  <c r="N133" i="17" s="1"/>
  <c r="H148" i="17"/>
  <c r="N148" i="17" s="1"/>
  <c r="F32" i="16"/>
  <c r="E31" i="15"/>
  <c r="G31" i="15" s="1"/>
  <c r="O66" i="14"/>
  <c r="P66" i="14" s="1"/>
  <c r="P65" i="14"/>
  <c r="O69" i="14"/>
  <c r="P69" i="14" s="1"/>
  <c r="O72" i="14"/>
  <c r="P72" i="14" s="1"/>
  <c r="K55" i="13"/>
  <c r="K54" i="13"/>
  <c r="D31" i="15"/>
  <c r="C31" i="17"/>
  <c r="C129" i="17" s="1"/>
  <c r="D32" i="16"/>
  <c r="H132" i="17"/>
  <c r="N132" i="17" s="1"/>
  <c r="D13" i="15"/>
  <c r="C13" i="17"/>
  <c r="C111" i="17" s="1"/>
  <c r="H145" i="17"/>
  <c r="N145" i="17" s="1"/>
  <c r="H120" i="17"/>
  <c r="N120" i="17" s="1"/>
  <c r="H135" i="17"/>
  <c r="N135" i="17" s="1"/>
  <c r="D13" i="17"/>
  <c r="D111" i="17" s="1"/>
  <c r="E13" i="15"/>
  <c r="G13" i="15" s="1"/>
  <c r="H144" i="17"/>
  <c r="N144" i="17" s="1"/>
  <c r="H146" i="17"/>
  <c r="N146" i="17" s="1"/>
  <c r="H147" i="17"/>
  <c r="N147" i="17" s="1"/>
  <c r="H110" i="17"/>
  <c r="N110" i="17" s="1"/>
  <c r="H199" i="17"/>
  <c r="N199" i="17" s="1"/>
  <c r="H143" i="17"/>
  <c r="N143" i="17" s="1"/>
  <c r="H197" i="17"/>
  <c r="N197" i="17" s="1"/>
  <c r="H112" i="17"/>
  <c r="N112" i="17" s="1"/>
  <c r="H140" i="17"/>
  <c r="N140" i="17" s="1"/>
  <c r="H122" i="17"/>
  <c r="N122" i="17" s="1"/>
  <c r="H141" i="17"/>
  <c r="N141" i="17" s="1"/>
  <c r="H109" i="17"/>
  <c r="N109" i="17" s="1"/>
  <c r="N10" i="17"/>
  <c r="N103" i="17" s="1"/>
  <c r="H131" i="17"/>
  <c r="N131" i="17" s="1"/>
  <c r="H126" i="17"/>
  <c r="N126" i="17" s="1"/>
  <c r="H149" i="17"/>
  <c r="N149" i="17" s="1"/>
  <c r="H196" i="17"/>
  <c r="N196" i="17" s="1"/>
  <c r="F26" i="16"/>
  <c r="D25" i="17"/>
  <c r="D123" i="17" s="1"/>
  <c r="E25" i="15"/>
  <c r="G25" i="15" s="1"/>
  <c r="H123" i="17"/>
  <c r="N123" i="17" s="1"/>
  <c r="H136" i="17"/>
  <c r="N136" i="17" s="1"/>
  <c r="H129" i="17"/>
  <c r="N129" i="17" s="1"/>
  <c r="H125" i="17"/>
  <c r="N125" i="17" s="1"/>
  <c r="H142" i="17"/>
  <c r="N142" i="17" s="1"/>
  <c r="H108" i="17"/>
  <c r="C12" i="14"/>
  <c r="C65" i="14" s="1"/>
  <c r="D12" i="12"/>
  <c r="D13" i="13"/>
  <c r="O10" i="14"/>
  <c r="P10" i="14" s="1"/>
  <c r="M58" i="14"/>
  <c r="C26" i="14"/>
  <c r="C79" i="14" s="1"/>
  <c r="D27" i="13"/>
  <c r="D26" i="12"/>
  <c r="O15" i="14"/>
  <c r="P15" i="14" s="1"/>
  <c r="E21" i="12"/>
  <c r="G21" i="12" s="1"/>
  <c r="D21" i="14"/>
  <c r="D74" i="14" s="1"/>
  <c r="K21" i="13"/>
  <c r="F22" i="13"/>
  <c r="O13" i="14"/>
  <c r="P13" i="14" s="1"/>
  <c r="G66" i="14"/>
  <c r="O73" i="14"/>
  <c r="P73" i="14" s="1"/>
  <c r="O27" i="14"/>
  <c r="P27" i="14" s="1"/>
  <c r="O85" i="14"/>
  <c r="P85" i="14" s="1"/>
  <c r="O64" i="14"/>
  <c r="P64" i="14" s="1"/>
  <c r="O67" i="14"/>
  <c r="P67" i="14" s="1"/>
  <c r="O24" i="14"/>
  <c r="P24" i="14" s="1"/>
  <c r="O18" i="14"/>
  <c r="P18" i="14" s="1"/>
  <c r="O21" i="14"/>
  <c r="P21" i="14" s="1"/>
  <c r="O76" i="14"/>
  <c r="P76" i="14" s="1"/>
  <c r="G74" i="14"/>
  <c r="F91" i="14"/>
  <c r="F144" i="14" s="1"/>
  <c r="F197" i="14" s="1"/>
  <c r="F250" i="14" s="1"/>
  <c r="F303" i="14" s="1"/>
  <c r="F356" i="14" s="1"/>
  <c r="F409" i="14" s="1"/>
  <c r="F96" i="14"/>
  <c r="F149" i="14" s="1"/>
  <c r="F202" i="14" s="1"/>
  <c r="F255" i="14" s="1"/>
  <c r="F308" i="14" s="1"/>
  <c r="F361" i="14" s="1"/>
  <c r="F414" i="14" s="1"/>
  <c r="F110" i="14"/>
  <c r="F163" i="14" s="1"/>
  <c r="F216" i="14" s="1"/>
  <c r="F269" i="14" s="1"/>
  <c r="F322" i="14" s="1"/>
  <c r="F375" i="14" s="1"/>
  <c r="F428" i="14" s="1"/>
  <c r="H57" i="14"/>
  <c r="N57" i="14" s="1"/>
  <c r="K16" i="13"/>
  <c r="K20" i="13"/>
  <c r="F26" i="13"/>
  <c r="G68" i="14"/>
  <c r="G71" i="14"/>
  <c r="H20" i="14"/>
  <c r="N20" i="14" s="1"/>
  <c r="H23" i="14"/>
  <c r="N23" i="14" s="1"/>
  <c r="G77" i="14"/>
  <c r="G80" i="14"/>
  <c r="H32" i="14"/>
  <c r="N32" i="14" s="1"/>
  <c r="F95" i="14"/>
  <c r="F148" i="14" s="1"/>
  <c r="F201" i="14" s="1"/>
  <c r="F254" i="14" s="1"/>
  <c r="F307" i="14" s="1"/>
  <c r="F360" i="14" s="1"/>
  <c r="F413" i="14" s="1"/>
  <c r="F101" i="14"/>
  <c r="F154" i="14" s="1"/>
  <c r="F207" i="14" s="1"/>
  <c r="F260" i="14" s="1"/>
  <c r="F313" i="14" s="1"/>
  <c r="F366" i="14" s="1"/>
  <c r="F419" i="14" s="1"/>
  <c r="F103" i="14"/>
  <c r="F156" i="14" s="1"/>
  <c r="F209" i="14" s="1"/>
  <c r="F262" i="14" s="1"/>
  <c r="F315" i="14" s="1"/>
  <c r="F368" i="14" s="1"/>
  <c r="F421" i="14" s="1"/>
  <c r="H50" i="14"/>
  <c r="N50" i="14" s="1"/>
  <c r="F109" i="14"/>
  <c r="F162" i="14" s="1"/>
  <c r="F215" i="14" s="1"/>
  <c r="F268" i="14" s="1"/>
  <c r="F321" i="14" s="1"/>
  <c r="F374" i="14" s="1"/>
  <c r="F427" i="14" s="1"/>
  <c r="H56" i="14"/>
  <c r="N56" i="14" s="1"/>
  <c r="G75" i="14"/>
  <c r="G128" i="14" s="1"/>
  <c r="G181" i="14" s="1"/>
  <c r="G234" i="14" s="1"/>
  <c r="G287" i="14" s="1"/>
  <c r="G340" i="14" s="1"/>
  <c r="G393" i="14" s="1"/>
  <c r="F78" i="14"/>
  <c r="F131" i="14" s="1"/>
  <c r="F184" i="14" s="1"/>
  <c r="F237" i="14" s="1"/>
  <c r="F290" i="14" s="1"/>
  <c r="F343" i="14" s="1"/>
  <c r="F396" i="14" s="1"/>
  <c r="P83" i="14"/>
  <c r="F17" i="13"/>
  <c r="D15" i="12"/>
  <c r="K25" i="13"/>
  <c r="K32" i="13"/>
  <c r="D11" i="14"/>
  <c r="D64" i="14" s="1"/>
  <c r="H13" i="14"/>
  <c r="N13" i="14" s="1"/>
  <c r="H14" i="14"/>
  <c r="N14" i="14" s="1"/>
  <c r="H15" i="14"/>
  <c r="N15" i="14" s="1"/>
  <c r="H17" i="14"/>
  <c r="N17" i="14" s="1"/>
  <c r="H18" i="14"/>
  <c r="N18" i="14" s="1"/>
  <c r="H19" i="14"/>
  <c r="N19" i="14" s="1"/>
  <c r="H22" i="14"/>
  <c r="N22" i="14" s="1"/>
  <c r="H24" i="14"/>
  <c r="N24" i="14" s="1"/>
  <c r="H26" i="14"/>
  <c r="N26" i="14" s="1"/>
  <c r="H27" i="14"/>
  <c r="N27" i="14" s="1"/>
  <c r="G90" i="14"/>
  <c r="F94" i="14"/>
  <c r="F147" i="14" s="1"/>
  <c r="F200" i="14" s="1"/>
  <c r="F253" i="14" s="1"/>
  <c r="F306" i="14" s="1"/>
  <c r="F359" i="14" s="1"/>
  <c r="F412" i="14" s="1"/>
  <c r="F100" i="14"/>
  <c r="F153" i="14" s="1"/>
  <c r="F206" i="14" s="1"/>
  <c r="F259" i="14" s="1"/>
  <c r="F312" i="14" s="1"/>
  <c r="F365" i="14" s="1"/>
  <c r="F418" i="14" s="1"/>
  <c r="F102" i="14"/>
  <c r="F155" i="14" s="1"/>
  <c r="F208" i="14" s="1"/>
  <c r="F261" i="14" s="1"/>
  <c r="F314" i="14" s="1"/>
  <c r="F367" i="14" s="1"/>
  <c r="F420" i="14" s="1"/>
  <c r="H49" i="14"/>
  <c r="N49" i="14" s="1"/>
  <c r="F108" i="14"/>
  <c r="F161" i="14" s="1"/>
  <c r="F214" i="14" s="1"/>
  <c r="F267" i="14" s="1"/>
  <c r="F320" i="14" s="1"/>
  <c r="F373" i="14" s="1"/>
  <c r="F426" i="14" s="1"/>
  <c r="H55" i="14"/>
  <c r="N55" i="14" s="1"/>
  <c r="G78" i="14"/>
  <c r="F81" i="14"/>
  <c r="F134" i="14" s="1"/>
  <c r="F187" i="14" s="1"/>
  <c r="F240" i="14" s="1"/>
  <c r="F293" i="14" s="1"/>
  <c r="F346" i="14" s="1"/>
  <c r="F399" i="14" s="1"/>
  <c r="F58" i="14"/>
  <c r="H16" i="14"/>
  <c r="N16" i="14" s="1"/>
  <c r="D20" i="14"/>
  <c r="D73" i="14" s="1"/>
  <c r="G83" i="14"/>
  <c r="P30" i="14"/>
  <c r="D32" i="14"/>
  <c r="D85" i="14" s="1"/>
  <c r="G89" i="14"/>
  <c r="F93" i="14"/>
  <c r="F146" i="14" s="1"/>
  <c r="F199" i="14" s="1"/>
  <c r="F252" i="14" s="1"/>
  <c r="F305" i="14" s="1"/>
  <c r="F358" i="14" s="1"/>
  <c r="F411" i="14" s="1"/>
  <c r="G94" i="14"/>
  <c r="F99" i="14"/>
  <c r="F152" i="14" s="1"/>
  <c r="F205" i="14" s="1"/>
  <c r="F258" i="14" s="1"/>
  <c r="F311" i="14" s="1"/>
  <c r="F364" i="14" s="1"/>
  <c r="F417" i="14" s="1"/>
  <c r="G100" i="14"/>
  <c r="G102" i="14"/>
  <c r="F107" i="14"/>
  <c r="F160" i="14" s="1"/>
  <c r="F213" i="14" s="1"/>
  <c r="F266" i="14" s="1"/>
  <c r="F319" i="14" s="1"/>
  <c r="F372" i="14" s="1"/>
  <c r="F425" i="14" s="1"/>
  <c r="H54" i="14"/>
  <c r="N54" i="14" s="1"/>
  <c r="F84" i="14"/>
  <c r="F137" i="14" s="1"/>
  <c r="F190" i="14" s="1"/>
  <c r="F243" i="14" s="1"/>
  <c r="F296" i="14" s="1"/>
  <c r="F349" i="14" s="1"/>
  <c r="F402" i="14" s="1"/>
  <c r="E20" i="12"/>
  <c r="G20" i="12" s="1"/>
  <c r="F12" i="13"/>
  <c r="D16" i="13"/>
  <c r="D21" i="13"/>
  <c r="G58" i="14"/>
  <c r="F64" i="14"/>
  <c r="F117" i="14" s="1"/>
  <c r="F170" i="14" s="1"/>
  <c r="F223" i="14" s="1"/>
  <c r="F276" i="14" s="1"/>
  <c r="F329" i="14" s="1"/>
  <c r="F382" i="14" s="1"/>
  <c r="O11" i="14"/>
  <c r="P11" i="14" s="1"/>
  <c r="C25" i="14"/>
  <c r="C78" i="14" s="1"/>
  <c r="O28" i="14"/>
  <c r="P28" i="14" s="1"/>
  <c r="H30" i="14"/>
  <c r="N30" i="14" s="1"/>
  <c r="O32" i="14"/>
  <c r="P32" i="14" s="1"/>
  <c r="G88" i="14"/>
  <c r="G93" i="14"/>
  <c r="F98" i="14"/>
  <c r="F151" i="14" s="1"/>
  <c r="F204" i="14" s="1"/>
  <c r="F257" i="14" s="1"/>
  <c r="F310" i="14" s="1"/>
  <c r="F363" i="14" s="1"/>
  <c r="F416" i="14" s="1"/>
  <c r="G99" i="14"/>
  <c r="F106" i="14"/>
  <c r="F159" i="14" s="1"/>
  <c r="F212" i="14" s="1"/>
  <c r="F265" i="14" s="1"/>
  <c r="F318" i="14" s="1"/>
  <c r="F371" i="14" s="1"/>
  <c r="F424" i="14" s="1"/>
  <c r="H53" i="14"/>
  <c r="N53" i="14" s="1"/>
  <c r="G107" i="14"/>
  <c r="G69" i="14"/>
  <c r="P74" i="14"/>
  <c r="H10" i="14"/>
  <c r="G64" i="14"/>
  <c r="G65" i="14"/>
  <c r="G82" i="14"/>
  <c r="O31" i="14"/>
  <c r="P31" i="14" s="1"/>
  <c r="G87" i="14"/>
  <c r="F97" i="14"/>
  <c r="F150" i="14" s="1"/>
  <c r="F203" i="14" s="1"/>
  <c r="F256" i="14" s="1"/>
  <c r="F309" i="14" s="1"/>
  <c r="F362" i="14" s="1"/>
  <c r="F415" i="14" s="1"/>
  <c r="G98" i="14"/>
  <c r="F105" i="14"/>
  <c r="F158" i="14" s="1"/>
  <c r="F211" i="14" s="1"/>
  <c r="F264" i="14" s="1"/>
  <c r="F317" i="14" s="1"/>
  <c r="F370" i="14" s="1"/>
  <c r="F423" i="14" s="1"/>
  <c r="H52" i="14"/>
  <c r="N52" i="14" s="1"/>
  <c r="G106" i="14"/>
  <c r="P77" i="14"/>
  <c r="F104" i="14"/>
  <c r="F157" i="14" s="1"/>
  <c r="F210" i="14" s="1"/>
  <c r="F263" i="14" s="1"/>
  <c r="F316" i="14" s="1"/>
  <c r="F369" i="14" s="1"/>
  <c r="F422" i="14" s="1"/>
  <c r="H51" i="14"/>
  <c r="N51" i="14" s="1"/>
  <c r="F63" i="14"/>
  <c r="F116" i="14" s="1"/>
  <c r="F169" i="14" s="1"/>
  <c r="F222" i="14" s="1"/>
  <c r="F275" i="14" s="1"/>
  <c r="F328" i="14" s="1"/>
  <c r="F381" i="14" s="1"/>
  <c r="O79" i="14"/>
  <c r="P79" i="14" s="1"/>
  <c r="G110" i="14"/>
  <c r="I111" i="14"/>
  <c r="J111" i="14"/>
  <c r="D16" i="14" l="1"/>
  <c r="D69" i="14" s="1"/>
  <c r="D122" i="14" s="1"/>
  <c r="D175" i="14" s="1"/>
  <c r="D228" i="14" s="1"/>
  <c r="D281" i="14" s="1"/>
  <c r="D334" i="14" s="1"/>
  <c r="D387" i="14" s="1"/>
  <c r="E16" i="12"/>
  <c r="G16" i="12" s="1"/>
  <c r="H241" i="17"/>
  <c r="N241" i="17" s="1"/>
  <c r="G505" i="17"/>
  <c r="G603" i="17" s="1"/>
  <c r="C520" i="17"/>
  <c r="C618" i="17" s="1"/>
  <c r="F512" i="17"/>
  <c r="F610" i="17" s="1"/>
  <c r="F500" i="17"/>
  <c r="F598" i="17" s="1"/>
  <c r="F508" i="17"/>
  <c r="F606" i="17" s="1"/>
  <c r="D505" i="17"/>
  <c r="D603" i="17" s="1"/>
  <c r="G517" i="17"/>
  <c r="G615" i="17" s="1"/>
  <c r="F542" i="17"/>
  <c r="F640" i="17" s="1"/>
  <c r="G519" i="17"/>
  <c r="G617" i="17" s="1"/>
  <c r="G520" i="17"/>
  <c r="G618" i="17" s="1"/>
  <c r="F531" i="17"/>
  <c r="F629" i="17" s="1"/>
  <c r="D502" i="17"/>
  <c r="D600" i="17" s="1"/>
  <c r="G528" i="17"/>
  <c r="G626" i="17" s="1"/>
  <c r="G523" i="17"/>
  <c r="G621" i="17" s="1"/>
  <c r="G513" i="17"/>
  <c r="G611" i="17" s="1"/>
  <c r="G542" i="17"/>
  <c r="G640" i="17" s="1"/>
  <c r="G531" i="17"/>
  <c r="G629" i="17" s="1"/>
  <c r="F590" i="17"/>
  <c r="F688" i="17" s="1"/>
  <c r="D514" i="17"/>
  <c r="D612" i="17" s="1"/>
  <c r="C505" i="17"/>
  <c r="C603" i="17" s="1"/>
  <c r="F505" i="17"/>
  <c r="F503" i="17"/>
  <c r="F601" i="17" s="1"/>
  <c r="G525" i="17"/>
  <c r="G623" i="17" s="1"/>
  <c r="F517" i="17"/>
  <c r="F615" i="17" s="1"/>
  <c r="D501" i="17"/>
  <c r="D599" i="17" s="1"/>
  <c r="G589" i="17"/>
  <c r="G687" i="17" s="1"/>
  <c r="F534" i="17"/>
  <c r="F632" i="17" s="1"/>
  <c r="F513" i="17"/>
  <c r="D508" i="17"/>
  <c r="D606" i="17" s="1"/>
  <c r="G533" i="17"/>
  <c r="G631" i="17" s="1"/>
  <c r="G503" i="17"/>
  <c r="G601" i="17" s="1"/>
  <c r="C501" i="17"/>
  <c r="C599" i="17" s="1"/>
  <c r="G540" i="17"/>
  <c r="G638" i="17" s="1"/>
  <c r="G530" i="17"/>
  <c r="G628" i="17" s="1"/>
  <c r="G534" i="17"/>
  <c r="G632" i="17" s="1"/>
  <c r="D521" i="17"/>
  <c r="D619" i="17" s="1"/>
  <c r="F516" i="17"/>
  <c r="F614" i="17" s="1"/>
  <c r="F540" i="17"/>
  <c r="F638" i="17" s="1"/>
  <c r="G512" i="17"/>
  <c r="G610" i="17" s="1"/>
  <c r="D513" i="17"/>
  <c r="D611" i="17" s="1"/>
  <c r="G502" i="17"/>
  <c r="G600" i="17" s="1"/>
  <c r="G508" i="17"/>
  <c r="G606" i="17" s="1"/>
  <c r="G516" i="17"/>
  <c r="G614" i="17" s="1"/>
  <c r="G504" i="17"/>
  <c r="G602" i="17" s="1"/>
  <c r="C502" i="17"/>
  <c r="C600" i="17" s="1"/>
  <c r="H414" i="17"/>
  <c r="N414" i="17" s="1"/>
  <c r="H410" i="17"/>
  <c r="N410" i="17" s="1"/>
  <c r="H433" i="17"/>
  <c r="N433" i="17" s="1"/>
  <c r="H407" i="17"/>
  <c r="N407" i="17" s="1"/>
  <c r="H405" i="17"/>
  <c r="N405" i="17" s="1"/>
  <c r="H308" i="17"/>
  <c r="N308" i="17" s="1"/>
  <c r="F406" i="17"/>
  <c r="F504" i="17" s="1"/>
  <c r="F602" i="17" s="1"/>
  <c r="H334" i="17"/>
  <c r="N334" i="17" s="1"/>
  <c r="F432" i="17"/>
  <c r="F530" i="17" s="1"/>
  <c r="H436" i="17"/>
  <c r="N436" i="17" s="1"/>
  <c r="H418" i="17"/>
  <c r="N418" i="17" s="1"/>
  <c r="H415" i="17"/>
  <c r="N415" i="17" s="1"/>
  <c r="H339" i="17"/>
  <c r="N339" i="17" s="1"/>
  <c r="G437" i="17"/>
  <c r="G535" i="17" s="1"/>
  <c r="H323" i="17"/>
  <c r="N323" i="17" s="1"/>
  <c r="F421" i="17"/>
  <c r="F519" i="17" s="1"/>
  <c r="F617" i="17" s="1"/>
  <c r="H324" i="17"/>
  <c r="N324" i="17" s="1"/>
  <c r="F422" i="17"/>
  <c r="F520" i="17" s="1"/>
  <c r="H242" i="17"/>
  <c r="N242" i="17" s="1"/>
  <c r="H442" i="17"/>
  <c r="N442" i="17" s="1"/>
  <c r="H419" i="17"/>
  <c r="N419" i="17" s="1"/>
  <c r="H444" i="17"/>
  <c r="N444" i="17" s="1"/>
  <c r="H340" i="17"/>
  <c r="N340" i="17" s="1"/>
  <c r="G438" i="17"/>
  <c r="G536" i="17" s="1"/>
  <c r="H329" i="17"/>
  <c r="N329" i="17" s="1"/>
  <c r="F427" i="17"/>
  <c r="F525" i="17" s="1"/>
  <c r="H402" i="17"/>
  <c r="H326" i="17"/>
  <c r="N326" i="17" s="1"/>
  <c r="G424" i="17"/>
  <c r="G522" i="17" s="1"/>
  <c r="H393" i="17"/>
  <c r="N393" i="17" s="1"/>
  <c r="F491" i="17"/>
  <c r="F589" i="17" s="1"/>
  <c r="H320" i="17"/>
  <c r="N320" i="17" s="1"/>
  <c r="H228" i="17"/>
  <c r="N228" i="17" s="1"/>
  <c r="H208" i="17"/>
  <c r="N208" i="17" s="1"/>
  <c r="F306" i="17"/>
  <c r="H238" i="17"/>
  <c r="N238" i="17" s="1"/>
  <c r="F336" i="17"/>
  <c r="H346" i="17"/>
  <c r="N346" i="17" s="1"/>
  <c r="H230" i="17"/>
  <c r="N230" i="17" s="1"/>
  <c r="G328" i="17"/>
  <c r="O230" i="17"/>
  <c r="P230" i="17" s="1"/>
  <c r="H335" i="17"/>
  <c r="N335" i="17" s="1"/>
  <c r="H244" i="17"/>
  <c r="N244" i="17" s="1"/>
  <c r="F342" i="17"/>
  <c r="H233" i="17"/>
  <c r="N233" i="17" s="1"/>
  <c r="F331" i="17"/>
  <c r="F429" i="17" s="1"/>
  <c r="F527" i="17" s="1"/>
  <c r="F625" i="17" s="1"/>
  <c r="H297" i="17"/>
  <c r="N297" i="17" s="1"/>
  <c r="G395" i="17"/>
  <c r="H298" i="17"/>
  <c r="N298" i="17" s="1"/>
  <c r="F396" i="17"/>
  <c r="H224" i="17"/>
  <c r="N224" i="17" s="1"/>
  <c r="G322" i="17"/>
  <c r="G333" i="17"/>
  <c r="G431" i="17" s="1"/>
  <c r="O235" i="17"/>
  <c r="P235" i="17" s="1"/>
  <c r="H307" i="17"/>
  <c r="N307" i="17" s="1"/>
  <c r="H220" i="17"/>
  <c r="N220" i="17" s="1"/>
  <c r="F318" i="17"/>
  <c r="H247" i="17"/>
  <c r="N247" i="17" s="1"/>
  <c r="G345" i="17"/>
  <c r="H227" i="17"/>
  <c r="N227" i="17" s="1"/>
  <c r="G325" i="17"/>
  <c r="H235" i="17"/>
  <c r="N235" i="17" s="1"/>
  <c r="F333" i="17"/>
  <c r="F431" i="17" s="1"/>
  <c r="H309" i="17"/>
  <c r="N309" i="17" s="1"/>
  <c r="H239" i="17"/>
  <c r="N239" i="17" s="1"/>
  <c r="F337" i="17"/>
  <c r="H338" i="17"/>
  <c r="N338" i="17" s="1"/>
  <c r="G331" i="17"/>
  <c r="G429" i="17" s="1"/>
  <c r="O233" i="17"/>
  <c r="P233" i="17" s="1"/>
  <c r="H344" i="17"/>
  <c r="N344" i="17" s="1"/>
  <c r="H207" i="17"/>
  <c r="N207" i="17" s="1"/>
  <c r="G305" i="17"/>
  <c r="G403" i="17" s="1"/>
  <c r="H232" i="17"/>
  <c r="N232" i="17" s="1"/>
  <c r="F330" i="17"/>
  <c r="F428" i="17" s="1"/>
  <c r="H294" i="17"/>
  <c r="N294" i="17" s="1"/>
  <c r="G392" i="17"/>
  <c r="G330" i="17"/>
  <c r="G428" i="17" s="1"/>
  <c r="O232" i="17"/>
  <c r="P232" i="17" s="1"/>
  <c r="H229" i="17"/>
  <c r="N229" i="17" s="1"/>
  <c r="F327" i="17"/>
  <c r="H312" i="17"/>
  <c r="N312" i="17" s="1"/>
  <c r="H316" i="17"/>
  <c r="N316" i="17" s="1"/>
  <c r="H321" i="17"/>
  <c r="N321" i="17" s="1"/>
  <c r="H234" i="17"/>
  <c r="N234" i="17" s="1"/>
  <c r="F332" i="17"/>
  <c r="H221" i="17"/>
  <c r="N221" i="17" s="1"/>
  <c r="G319" i="17"/>
  <c r="H243" i="17"/>
  <c r="N243" i="17" s="1"/>
  <c r="G341" i="17"/>
  <c r="H304" i="17"/>
  <c r="H317" i="17"/>
  <c r="N317" i="17" s="1"/>
  <c r="H245" i="17"/>
  <c r="N245" i="17" s="1"/>
  <c r="F343" i="17"/>
  <c r="H236" i="17"/>
  <c r="N236" i="17" s="1"/>
  <c r="H231" i="17"/>
  <c r="N231" i="17" s="1"/>
  <c r="H225" i="17"/>
  <c r="N225" i="17" s="1"/>
  <c r="H226" i="17"/>
  <c r="N226" i="17" s="1"/>
  <c r="H210" i="17"/>
  <c r="N210" i="17" s="1"/>
  <c r="H218" i="17"/>
  <c r="N218" i="17" s="1"/>
  <c r="H240" i="17"/>
  <c r="N240" i="17" s="1"/>
  <c r="H222" i="17"/>
  <c r="N222" i="17" s="1"/>
  <c r="D209" i="17"/>
  <c r="D307" i="17" s="1"/>
  <c r="D405" i="17" s="1"/>
  <c r="H223" i="17"/>
  <c r="N223" i="17" s="1"/>
  <c r="H295" i="17"/>
  <c r="N295" i="17" s="1"/>
  <c r="D221" i="17"/>
  <c r="D319" i="17" s="1"/>
  <c r="D417" i="17" s="1"/>
  <c r="H237" i="17"/>
  <c r="N237" i="17" s="1"/>
  <c r="H248" i="17"/>
  <c r="N248" i="17" s="1"/>
  <c r="H211" i="17"/>
  <c r="N211" i="17" s="1"/>
  <c r="H219" i="17"/>
  <c r="N219" i="17" s="1"/>
  <c r="H214" i="17"/>
  <c r="N214" i="17" s="1"/>
  <c r="H246" i="17"/>
  <c r="N246" i="17" s="1"/>
  <c r="C214" i="17"/>
  <c r="C312" i="17" s="1"/>
  <c r="C410" i="17" s="1"/>
  <c r="H209" i="17"/>
  <c r="N209" i="17" s="1"/>
  <c r="C209" i="17"/>
  <c r="C307" i="17" s="1"/>
  <c r="C405" i="17" s="1"/>
  <c r="C227" i="17"/>
  <c r="C325" i="17" s="1"/>
  <c r="C423" i="17" s="1"/>
  <c r="G296" i="17"/>
  <c r="C220" i="17"/>
  <c r="C318" i="17" s="1"/>
  <c r="C416" i="17" s="1"/>
  <c r="H206" i="17"/>
  <c r="F299" i="17"/>
  <c r="O121" i="17"/>
  <c r="P121" i="17" s="1"/>
  <c r="H381" i="14"/>
  <c r="H328" i="14"/>
  <c r="H275" i="14"/>
  <c r="H222" i="14"/>
  <c r="O222" i="14"/>
  <c r="P222" i="14" s="1"/>
  <c r="H169" i="14"/>
  <c r="O169" i="14"/>
  <c r="P169" i="14" s="1"/>
  <c r="G163" i="14"/>
  <c r="G216" i="14" s="1"/>
  <c r="G159" i="14"/>
  <c r="G212" i="14" s="1"/>
  <c r="G121" i="14"/>
  <c r="G174" i="14" s="1"/>
  <c r="G227" i="14" s="1"/>
  <c r="G280" i="14" s="1"/>
  <c r="G333" i="14" s="1"/>
  <c r="G386" i="14" s="1"/>
  <c r="G161" i="14"/>
  <c r="G214" i="14" s="1"/>
  <c r="G267" i="14" s="1"/>
  <c r="F121" i="14"/>
  <c r="F130" i="14"/>
  <c r="F183" i="14" s="1"/>
  <c r="F236" i="14" s="1"/>
  <c r="F289" i="14" s="1"/>
  <c r="F342" i="14" s="1"/>
  <c r="F395" i="14" s="1"/>
  <c r="F126" i="14"/>
  <c r="F179" i="14" s="1"/>
  <c r="F232" i="14" s="1"/>
  <c r="F285" i="14" s="1"/>
  <c r="F338" i="14" s="1"/>
  <c r="F391" i="14" s="1"/>
  <c r="G137" i="14"/>
  <c r="G190" i="14" s="1"/>
  <c r="F129" i="14"/>
  <c r="F182" i="14" s="1"/>
  <c r="F235" i="14" s="1"/>
  <c r="F288" i="14" s="1"/>
  <c r="F341" i="14" s="1"/>
  <c r="F394" i="14" s="1"/>
  <c r="F123" i="14"/>
  <c r="F176" i="14" s="1"/>
  <c r="F229" i="14" s="1"/>
  <c r="F282" i="14" s="1"/>
  <c r="F335" i="14" s="1"/>
  <c r="G140" i="14"/>
  <c r="G193" i="14" s="1"/>
  <c r="G246" i="14" s="1"/>
  <c r="G299" i="14" s="1"/>
  <c r="G352" i="14" s="1"/>
  <c r="G405" i="14" s="1"/>
  <c r="G142" i="14"/>
  <c r="G195" i="14" s="1"/>
  <c r="G248" i="14" s="1"/>
  <c r="G301" i="14" s="1"/>
  <c r="G354" i="14" s="1"/>
  <c r="G407" i="14" s="1"/>
  <c r="G133" i="14"/>
  <c r="F143" i="14"/>
  <c r="F196" i="14" s="1"/>
  <c r="F249" i="14" s="1"/>
  <c r="F302" i="14" s="1"/>
  <c r="F355" i="14" s="1"/>
  <c r="F408" i="14" s="1"/>
  <c r="G157" i="14"/>
  <c r="G210" i="14" s="1"/>
  <c r="G125" i="14"/>
  <c r="G178" i="14" s="1"/>
  <c r="G231" i="14" s="1"/>
  <c r="G284" i="14" s="1"/>
  <c r="G337" i="14" s="1"/>
  <c r="G390" i="14" s="1"/>
  <c r="F142" i="14"/>
  <c r="F195" i="14" s="1"/>
  <c r="F248" i="14" s="1"/>
  <c r="F301" i="14" s="1"/>
  <c r="F354" i="14" s="1"/>
  <c r="F407" i="14" s="1"/>
  <c r="O116" i="14"/>
  <c r="P116" i="14" s="1"/>
  <c r="F124" i="14"/>
  <c r="F177" i="14" s="1"/>
  <c r="F230" i="14" s="1"/>
  <c r="F283" i="14" s="1"/>
  <c r="F336" i="14" s="1"/>
  <c r="F389" i="14" s="1"/>
  <c r="D138" i="14"/>
  <c r="D191" i="14" s="1"/>
  <c r="D244" i="14" s="1"/>
  <c r="D297" i="14" s="1"/>
  <c r="D350" i="14" s="1"/>
  <c r="D403" i="14" s="1"/>
  <c r="G134" i="14"/>
  <c r="H134" i="14" s="1"/>
  <c r="N134" i="14" s="1"/>
  <c r="F141" i="14"/>
  <c r="F194" i="14" s="1"/>
  <c r="F247" i="14" s="1"/>
  <c r="F300" i="14" s="1"/>
  <c r="F353" i="14" s="1"/>
  <c r="G138" i="14"/>
  <c r="G191" i="14" s="1"/>
  <c r="G244" i="14" s="1"/>
  <c r="G297" i="14" s="1"/>
  <c r="G350" i="14" s="1"/>
  <c r="G403" i="14" s="1"/>
  <c r="G154" i="14"/>
  <c r="G207" i="14" s="1"/>
  <c r="G158" i="14"/>
  <c r="G123" i="14"/>
  <c r="G176" i="14" s="1"/>
  <c r="G229" i="14" s="1"/>
  <c r="G282" i="14" s="1"/>
  <c r="G335" i="14" s="1"/>
  <c r="G388" i="14" s="1"/>
  <c r="C117" i="14"/>
  <c r="C170" i="14" s="1"/>
  <c r="C223" i="14" s="1"/>
  <c r="C276" i="14" s="1"/>
  <c r="C329" i="14" s="1"/>
  <c r="C382" i="14" s="1"/>
  <c r="G122" i="14"/>
  <c r="G175" i="14" s="1"/>
  <c r="G228" i="14" s="1"/>
  <c r="G281" i="14" s="1"/>
  <c r="G334" i="14" s="1"/>
  <c r="G387" i="14" s="1"/>
  <c r="G155" i="14"/>
  <c r="G127" i="14"/>
  <c r="G180" i="14" s="1"/>
  <c r="G233" i="14" s="1"/>
  <c r="G286" i="14" s="1"/>
  <c r="G339" i="14" s="1"/>
  <c r="G392" i="14" s="1"/>
  <c r="C118" i="14"/>
  <c r="C171" i="14" s="1"/>
  <c r="C224" i="14" s="1"/>
  <c r="C277" i="14" s="1"/>
  <c r="C330" i="14" s="1"/>
  <c r="C383" i="14" s="1"/>
  <c r="G135" i="14"/>
  <c r="C131" i="14"/>
  <c r="C184" i="14" s="1"/>
  <c r="C237" i="14" s="1"/>
  <c r="C290" i="14" s="1"/>
  <c r="C343" i="14" s="1"/>
  <c r="C396" i="14" s="1"/>
  <c r="G153" i="14"/>
  <c r="G206" i="14" s="1"/>
  <c r="G131" i="14"/>
  <c r="D117" i="14"/>
  <c r="D170" i="14" s="1"/>
  <c r="D223" i="14" s="1"/>
  <c r="D276" i="14" s="1"/>
  <c r="D329" i="14" s="1"/>
  <c r="D382" i="14" s="1"/>
  <c r="C132" i="14"/>
  <c r="C185" i="14" s="1"/>
  <c r="C238" i="14" s="1"/>
  <c r="C291" i="14" s="1"/>
  <c r="C344" i="14" s="1"/>
  <c r="C397" i="14" s="1"/>
  <c r="F132" i="14"/>
  <c r="F185" i="14" s="1"/>
  <c r="F238" i="14" s="1"/>
  <c r="F291" i="14" s="1"/>
  <c r="F344" i="14" s="1"/>
  <c r="F397" i="14" s="1"/>
  <c r="F128" i="14"/>
  <c r="G149" i="14"/>
  <c r="G120" i="14"/>
  <c r="F138" i="14"/>
  <c r="G156" i="14"/>
  <c r="F140" i="14"/>
  <c r="F139" i="14"/>
  <c r="F192" i="14" s="1"/>
  <c r="F245" i="14" s="1"/>
  <c r="F119" i="14"/>
  <c r="F172" i="14" s="1"/>
  <c r="F225" i="14" s="1"/>
  <c r="F278" i="14" s="1"/>
  <c r="F331" i="14" s="1"/>
  <c r="F384" i="14" s="1"/>
  <c r="G152" i="14"/>
  <c r="G118" i="14"/>
  <c r="G136" i="14"/>
  <c r="G189" i="14" s="1"/>
  <c r="G242" i="14" s="1"/>
  <c r="G295" i="14" s="1"/>
  <c r="G348" i="14" s="1"/>
  <c r="G401" i="14" s="1"/>
  <c r="G143" i="14"/>
  <c r="G196" i="14" s="1"/>
  <c r="G249" i="14" s="1"/>
  <c r="G302" i="14" s="1"/>
  <c r="G355" i="14" s="1"/>
  <c r="G408" i="14" s="1"/>
  <c r="D127" i="14"/>
  <c r="D180" i="14" s="1"/>
  <c r="D233" i="14" s="1"/>
  <c r="D286" i="14" s="1"/>
  <c r="D339" i="14" s="1"/>
  <c r="D392" i="14" s="1"/>
  <c r="F125" i="14"/>
  <c r="F178" i="14" s="1"/>
  <c r="G139" i="14"/>
  <c r="G192" i="14" s="1"/>
  <c r="G245" i="14" s="1"/>
  <c r="G298" i="14" s="1"/>
  <c r="G351" i="14" s="1"/>
  <c r="G404" i="14" s="1"/>
  <c r="F118" i="14"/>
  <c r="F171" i="14" s="1"/>
  <c r="F224" i="14" s="1"/>
  <c r="F277" i="14" s="1"/>
  <c r="F330" i="14" s="1"/>
  <c r="F383" i="14" s="1"/>
  <c r="G129" i="14"/>
  <c r="G182" i="14" s="1"/>
  <c r="G235" i="14" s="1"/>
  <c r="G288" i="14" s="1"/>
  <c r="G341" i="14" s="1"/>
  <c r="G394" i="14" s="1"/>
  <c r="F127" i="14"/>
  <c r="F133" i="14"/>
  <c r="F186" i="14" s="1"/>
  <c r="F239" i="14" s="1"/>
  <c r="F292" i="14" s="1"/>
  <c r="F345" i="14" s="1"/>
  <c r="F398" i="14" s="1"/>
  <c r="H116" i="14"/>
  <c r="G130" i="14"/>
  <c r="G183" i="14" s="1"/>
  <c r="G236" i="14" s="1"/>
  <c r="G289" i="14" s="1"/>
  <c r="G342" i="14" s="1"/>
  <c r="G395" i="14" s="1"/>
  <c r="G151" i="14"/>
  <c r="G160" i="14"/>
  <c r="G146" i="14"/>
  <c r="G117" i="14"/>
  <c r="G170" i="14" s="1"/>
  <c r="G141" i="14"/>
  <c r="G194" i="14" s="1"/>
  <c r="G247" i="14" s="1"/>
  <c r="G300" i="14" s="1"/>
  <c r="G353" i="14" s="1"/>
  <c r="G406" i="14" s="1"/>
  <c r="H137" i="14"/>
  <c r="N137" i="14" s="1"/>
  <c r="G147" i="14"/>
  <c r="D126" i="14"/>
  <c r="D179" i="14" s="1"/>
  <c r="D232" i="14" s="1"/>
  <c r="D285" i="14" s="1"/>
  <c r="D338" i="14" s="1"/>
  <c r="D391" i="14" s="1"/>
  <c r="G124" i="14"/>
  <c r="G162" i="14"/>
  <c r="F122" i="14"/>
  <c r="G144" i="14"/>
  <c r="G150" i="14"/>
  <c r="G126" i="14"/>
  <c r="G179" i="14" s="1"/>
  <c r="G232" i="14" s="1"/>
  <c r="G285" i="14" s="1"/>
  <c r="G338" i="14" s="1"/>
  <c r="G391" i="14" s="1"/>
  <c r="G132" i="14"/>
  <c r="G185" i="14" s="1"/>
  <c r="G238" i="14" s="1"/>
  <c r="G291" i="14" s="1"/>
  <c r="G344" i="14" s="1"/>
  <c r="G397" i="14" s="1"/>
  <c r="G119" i="14"/>
  <c r="G172" i="14" s="1"/>
  <c r="G225" i="14" s="1"/>
  <c r="G278" i="14" s="1"/>
  <c r="G331" i="14" s="1"/>
  <c r="G384" i="14" s="1"/>
  <c r="G148" i="14"/>
  <c r="F135" i="14"/>
  <c r="F136" i="14"/>
  <c r="F111" i="14"/>
  <c r="O80" i="14"/>
  <c r="P80" i="14" s="1"/>
  <c r="O81" i="14"/>
  <c r="P81" i="14" s="1"/>
  <c r="O82" i="14"/>
  <c r="P82" i="14" s="1"/>
  <c r="G111" i="14"/>
  <c r="H75" i="14"/>
  <c r="N75" i="14" s="1"/>
  <c r="O70" i="14"/>
  <c r="P70" i="14" s="1"/>
  <c r="H79" i="14"/>
  <c r="N79" i="14" s="1"/>
  <c r="H70" i="14"/>
  <c r="N70" i="14" s="1"/>
  <c r="H67" i="14"/>
  <c r="N67" i="14" s="1"/>
  <c r="H86" i="14"/>
  <c r="N86" i="14" s="1"/>
  <c r="H85" i="14"/>
  <c r="N85" i="14" s="1"/>
  <c r="H71" i="14"/>
  <c r="N71" i="14" s="1"/>
  <c r="H73" i="14"/>
  <c r="N73" i="14" s="1"/>
  <c r="H68" i="14"/>
  <c r="N68" i="14" s="1"/>
  <c r="O71" i="14"/>
  <c r="P71" i="14" s="1"/>
  <c r="H74" i="14"/>
  <c r="N74" i="14" s="1"/>
  <c r="H76" i="14"/>
  <c r="N76" i="14" s="1"/>
  <c r="H72" i="14"/>
  <c r="N72" i="14" s="1"/>
  <c r="H87" i="14"/>
  <c r="N87" i="14" s="1"/>
  <c r="H66" i="14"/>
  <c r="N66" i="14" s="1"/>
  <c r="H69" i="14"/>
  <c r="N69" i="14" s="1"/>
  <c r="G201" i="17"/>
  <c r="H121" i="17"/>
  <c r="N121" i="17" s="1"/>
  <c r="H198" i="17"/>
  <c r="N198" i="17" s="1"/>
  <c r="C25" i="17"/>
  <c r="C123" i="17" s="1"/>
  <c r="D26" i="16"/>
  <c r="F33" i="16"/>
  <c r="D32" i="17"/>
  <c r="D130" i="17" s="1"/>
  <c r="E32" i="15"/>
  <c r="G32" i="15" s="1"/>
  <c r="N108" i="17"/>
  <c r="D32" i="15"/>
  <c r="D33" i="16"/>
  <c r="C32" i="17"/>
  <c r="C130" i="17" s="1"/>
  <c r="D26" i="17"/>
  <c r="D124" i="17" s="1"/>
  <c r="E26" i="15"/>
  <c r="G26" i="15" s="1"/>
  <c r="C88" i="14"/>
  <c r="C27" i="14"/>
  <c r="C80" i="14" s="1"/>
  <c r="D28" i="13"/>
  <c r="D27" i="12"/>
  <c r="O68" i="14"/>
  <c r="P68" i="14" s="1"/>
  <c r="H105" i="14"/>
  <c r="N105" i="14" s="1"/>
  <c r="H97" i="14"/>
  <c r="N97" i="14" s="1"/>
  <c r="H58" i="14"/>
  <c r="N10" i="14"/>
  <c r="N58" i="14" s="1"/>
  <c r="H83" i="14"/>
  <c r="N83" i="14" s="1"/>
  <c r="C21" i="14"/>
  <c r="C74" i="14" s="1"/>
  <c r="D21" i="12"/>
  <c r="D22" i="13"/>
  <c r="H80" i="14"/>
  <c r="N80" i="14" s="1"/>
  <c r="H107" i="14"/>
  <c r="N107" i="14" s="1"/>
  <c r="H99" i="14"/>
  <c r="N99" i="14" s="1"/>
  <c r="H89" i="14"/>
  <c r="N89" i="14" s="1"/>
  <c r="H90" i="14"/>
  <c r="N90" i="14" s="1"/>
  <c r="H103" i="14"/>
  <c r="N103" i="14" s="1"/>
  <c r="H88" i="14"/>
  <c r="N88" i="14" s="1"/>
  <c r="E22" i="12"/>
  <c r="G22" i="12" s="1"/>
  <c r="D22" i="14"/>
  <c r="D75" i="14" s="1"/>
  <c r="F23" i="13"/>
  <c r="K22" i="13"/>
  <c r="H106" i="14"/>
  <c r="N106" i="14" s="1"/>
  <c r="H98" i="14"/>
  <c r="N98" i="14" s="1"/>
  <c r="H65" i="14"/>
  <c r="N65" i="14" s="1"/>
  <c r="E26" i="12"/>
  <c r="G26" i="12" s="1"/>
  <c r="D26" i="14"/>
  <c r="D79" i="14" s="1"/>
  <c r="K26" i="13"/>
  <c r="F27" i="13"/>
  <c r="H63" i="14"/>
  <c r="D17" i="13"/>
  <c r="D16" i="12"/>
  <c r="C16" i="14"/>
  <c r="C69" i="14" s="1"/>
  <c r="H81" i="14"/>
  <c r="N81" i="14" s="1"/>
  <c r="H102" i="14"/>
  <c r="N102" i="14" s="1"/>
  <c r="D17" i="14"/>
  <c r="D70" i="14" s="1"/>
  <c r="E17" i="12"/>
  <c r="G17" i="12" s="1"/>
  <c r="F18" i="13"/>
  <c r="K17" i="13"/>
  <c r="H96" i="14"/>
  <c r="N96" i="14" s="1"/>
  <c r="C13" i="14"/>
  <c r="C66" i="14" s="1"/>
  <c r="D13" i="12"/>
  <c r="H95" i="14"/>
  <c r="N95" i="14" s="1"/>
  <c r="H84" i="14"/>
  <c r="N84" i="14" s="1"/>
  <c r="H108" i="14"/>
  <c r="N108" i="14" s="1"/>
  <c r="K12" i="13"/>
  <c r="F13" i="13"/>
  <c r="E12" i="12"/>
  <c r="G12" i="12" s="1"/>
  <c r="D12" i="14"/>
  <c r="D65" i="14" s="1"/>
  <c r="H78" i="14"/>
  <c r="N78" i="14" s="1"/>
  <c r="H101" i="14"/>
  <c r="N101" i="14" s="1"/>
  <c r="H109" i="14"/>
  <c r="N109" i="14" s="1"/>
  <c r="H94" i="14"/>
  <c r="N94" i="14" s="1"/>
  <c r="H104" i="14"/>
  <c r="N104" i="14" s="1"/>
  <c r="H82" i="14"/>
  <c r="N82" i="14" s="1"/>
  <c r="H64" i="14"/>
  <c r="N64" i="14" s="1"/>
  <c r="H93" i="14"/>
  <c r="N93" i="14" s="1"/>
  <c r="H77" i="14"/>
  <c r="N77" i="14" s="1"/>
  <c r="H100" i="14"/>
  <c r="N100" i="14" s="1"/>
  <c r="O75" i="14"/>
  <c r="P75" i="14" s="1"/>
  <c r="H110" i="14"/>
  <c r="N110" i="14" s="1"/>
  <c r="H91" i="14"/>
  <c r="N91" i="14" s="1"/>
  <c r="H157" i="14" l="1"/>
  <c r="N157" i="14" s="1"/>
  <c r="H638" i="17"/>
  <c r="N638" i="17" s="1"/>
  <c r="H617" i="17"/>
  <c r="N617" i="17" s="1"/>
  <c r="H606" i="17"/>
  <c r="N606" i="17" s="1"/>
  <c r="H602" i="17"/>
  <c r="N602" i="17" s="1"/>
  <c r="H525" i="17"/>
  <c r="N525" i="17" s="1"/>
  <c r="F623" i="17"/>
  <c r="H623" i="17" s="1"/>
  <c r="N623" i="17" s="1"/>
  <c r="H589" i="17"/>
  <c r="N589" i="17" s="1"/>
  <c r="F687" i="17"/>
  <c r="H687" i="17" s="1"/>
  <c r="N687" i="17" s="1"/>
  <c r="H513" i="17"/>
  <c r="N513" i="17" s="1"/>
  <c r="F611" i="17"/>
  <c r="H611" i="17" s="1"/>
  <c r="N611" i="17" s="1"/>
  <c r="H601" i="17"/>
  <c r="N601" i="17" s="1"/>
  <c r="H598" i="17"/>
  <c r="H535" i="17"/>
  <c r="N535" i="17" s="1"/>
  <c r="G633" i="17"/>
  <c r="H633" i="17" s="1"/>
  <c r="N633" i="17" s="1"/>
  <c r="H536" i="17"/>
  <c r="N536" i="17" s="1"/>
  <c r="G634" i="17"/>
  <c r="H634" i="17" s="1"/>
  <c r="N634" i="17" s="1"/>
  <c r="H520" i="17"/>
  <c r="N520" i="17" s="1"/>
  <c r="F618" i="17"/>
  <c r="H618" i="17" s="1"/>
  <c r="N618" i="17" s="1"/>
  <c r="H632" i="17"/>
  <c r="N632" i="17" s="1"/>
  <c r="H505" i="17"/>
  <c r="N505" i="17" s="1"/>
  <c r="F603" i="17"/>
  <c r="H603" i="17" s="1"/>
  <c r="N603" i="17" s="1"/>
  <c r="H610" i="17"/>
  <c r="N610" i="17" s="1"/>
  <c r="H629" i="17"/>
  <c r="N629" i="17" s="1"/>
  <c r="H522" i="17"/>
  <c r="N522" i="17" s="1"/>
  <c r="G620" i="17"/>
  <c r="H620" i="17" s="1"/>
  <c r="N620" i="17" s="1"/>
  <c r="H640" i="17"/>
  <c r="N640" i="17" s="1"/>
  <c r="H614" i="17"/>
  <c r="N614" i="17" s="1"/>
  <c r="H530" i="17"/>
  <c r="N530" i="17" s="1"/>
  <c r="F628" i="17"/>
  <c r="H628" i="17" s="1"/>
  <c r="N628" i="17" s="1"/>
  <c r="H615" i="17"/>
  <c r="N615" i="17" s="1"/>
  <c r="H512" i="17"/>
  <c r="N512" i="17" s="1"/>
  <c r="H540" i="17"/>
  <c r="N540" i="17" s="1"/>
  <c r="H519" i="17"/>
  <c r="N519" i="17" s="1"/>
  <c r="H516" i="17"/>
  <c r="N516" i="17" s="1"/>
  <c r="D515" i="17"/>
  <c r="D613" i="17" s="1"/>
  <c r="G526" i="17"/>
  <c r="G624" i="17" s="1"/>
  <c r="G529" i="17"/>
  <c r="G627" i="17" s="1"/>
  <c r="H503" i="17"/>
  <c r="N503" i="17" s="1"/>
  <c r="C514" i="17"/>
  <c r="C612" i="17" s="1"/>
  <c r="C503" i="17"/>
  <c r="C601" i="17" s="1"/>
  <c r="F529" i="17"/>
  <c r="F627" i="17" s="1"/>
  <c r="F397" i="17"/>
  <c r="H508" i="17"/>
  <c r="N508" i="17" s="1"/>
  <c r="F526" i="17"/>
  <c r="F624" i="17" s="1"/>
  <c r="G527" i="17"/>
  <c r="G625" i="17" s="1"/>
  <c r="H625" i="17" s="1"/>
  <c r="N625" i="17" s="1"/>
  <c r="C508" i="17"/>
  <c r="C606" i="17" s="1"/>
  <c r="D503" i="17"/>
  <c r="D601" i="17" s="1"/>
  <c r="H504" i="17"/>
  <c r="N504" i="17" s="1"/>
  <c r="H534" i="17"/>
  <c r="N534" i="17" s="1"/>
  <c r="H517" i="17"/>
  <c r="N517" i="17" s="1"/>
  <c r="H531" i="17"/>
  <c r="N531" i="17" s="1"/>
  <c r="H542" i="17"/>
  <c r="N542" i="17" s="1"/>
  <c r="H500" i="17"/>
  <c r="C521" i="17"/>
  <c r="C619" i="17" s="1"/>
  <c r="G501" i="17"/>
  <c r="G599" i="17" s="1"/>
  <c r="H429" i="17"/>
  <c r="N429" i="17" s="1"/>
  <c r="H421" i="17"/>
  <c r="N421" i="17" s="1"/>
  <c r="H432" i="17"/>
  <c r="N432" i="17" s="1"/>
  <c r="H427" i="17"/>
  <c r="N427" i="17" s="1"/>
  <c r="H437" i="17"/>
  <c r="N437" i="17" s="1"/>
  <c r="H491" i="17"/>
  <c r="N491" i="17" s="1"/>
  <c r="H406" i="17"/>
  <c r="N406" i="17" s="1"/>
  <c r="H438" i="17"/>
  <c r="N438" i="17" s="1"/>
  <c r="H422" i="17"/>
  <c r="N422" i="17" s="1"/>
  <c r="H424" i="17"/>
  <c r="N424" i="17" s="1"/>
  <c r="H403" i="17"/>
  <c r="N403" i="17" s="1"/>
  <c r="H337" i="17"/>
  <c r="N337" i="17" s="1"/>
  <c r="F435" i="17"/>
  <c r="F533" i="17" s="1"/>
  <c r="H395" i="17"/>
  <c r="N395" i="17" s="1"/>
  <c r="G493" i="17"/>
  <c r="G591" i="17" s="1"/>
  <c r="H341" i="17"/>
  <c r="N341" i="17" s="1"/>
  <c r="G439" i="17"/>
  <c r="G537" i="17" s="1"/>
  <c r="H345" i="17"/>
  <c r="N345" i="17" s="1"/>
  <c r="G443" i="17"/>
  <c r="G541" i="17" s="1"/>
  <c r="H306" i="17"/>
  <c r="N306" i="17" s="1"/>
  <c r="F404" i="17"/>
  <c r="H343" i="17"/>
  <c r="N343" i="17" s="1"/>
  <c r="F441" i="17"/>
  <c r="F539" i="17" s="1"/>
  <c r="H392" i="17"/>
  <c r="N392" i="17" s="1"/>
  <c r="G490" i="17"/>
  <c r="G588" i="17" s="1"/>
  <c r="H322" i="17"/>
  <c r="N322" i="17" s="1"/>
  <c r="G420" i="17"/>
  <c r="G518" i="17" s="1"/>
  <c r="O322" i="17"/>
  <c r="P322" i="17" s="1"/>
  <c r="H328" i="17"/>
  <c r="N328" i="17" s="1"/>
  <c r="G426" i="17"/>
  <c r="G524" i="17" s="1"/>
  <c r="H319" i="17"/>
  <c r="N319" i="17" s="1"/>
  <c r="G417" i="17"/>
  <c r="G515" i="17" s="1"/>
  <c r="H431" i="17"/>
  <c r="N431" i="17" s="1"/>
  <c r="H318" i="17"/>
  <c r="N318" i="17" s="1"/>
  <c r="F416" i="17"/>
  <c r="F514" i="17" s="1"/>
  <c r="N402" i="17"/>
  <c r="H327" i="17"/>
  <c r="N327" i="17" s="1"/>
  <c r="F425" i="17"/>
  <c r="F523" i="17" s="1"/>
  <c r="H428" i="17"/>
  <c r="N428" i="17" s="1"/>
  <c r="H396" i="17"/>
  <c r="N396" i="17" s="1"/>
  <c r="F494" i="17"/>
  <c r="H342" i="17"/>
  <c r="N342" i="17" s="1"/>
  <c r="F440" i="17"/>
  <c r="F538" i="17" s="1"/>
  <c r="H332" i="17"/>
  <c r="N332" i="17" s="1"/>
  <c r="F430" i="17"/>
  <c r="F528" i="17" s="1"/>
  <c r="H325" i="17"/>
  <c r="N325" i="17" s="1"/>
  <c r="G423" i="17"/>
  <c r="G521" i="17" s="1"/>
  <c r="H336" i="17"/>
  <c r="N336" i="17" s="1"/>
  <c r="F434" i="17"/>
  <c r="F532" i="17" s="1"/>
  <c r="H333" i="17"/>
  <c r="N333" i="17" s="1"/>
  <c r="H330" i="17"/>
  <c r="N330" i="17" s="1"/>
  <c r="N304" i="17"/>
  <c r="G299" i="17"/>
  <c r="G394" i="17"/>
  <c r="H305" i="17"/>
  <c r="N305" i="17" s="1"/>
  <c r="H331" i="17"/>
  <c r="N331" i="17" s="1"/>
  <c r="D228" i="17"/>
  <c r="D326" i="17" s="1"/>
  <c r="D424" i="17" s="1"/>
  <c r="C228" i="17"/>
  <c r="C326" i="17" s="1"/>
  <c r="C424" i="17" s="1"/>
  <c r="H296" i="17"/>
  <c r="N296" i="17" s="1"/>
  <c r="D222" i="17"/>
  <c r="D320" i="17" s="1"/>
  <c r="D418" i="17" s="1"/>
  <c r="C221" i="17"/>
  <c r="C319" i="17" s="1"/>
  <c r="C417" i="17" s="1"/>
  <c r="N206" i="17"/>
  <c r="H394" i="14"/>
  <c r="N394" i="14" s="1"/>
  <c r="H397" i="14"/>
  <c r="N397" i="14" s="1"/>
  <c r="H408" i="14"/>
  <c r="N408" i="14" s="1"/>
  <c r="H391" i="14"/>
  <c r="N391" i="14" s="1"/>
  <c r="H395" i="14"/>
  <c r="N395" i="14" s="1"/>
  <c r="H407" i="14"/>
  <c r="N407" i="14" s="1"/>
  <c r="N381" i="14"/>
  <c r="H384" i="14"/>
  <c r="N384" i="14" s="1"/>
  <c r="H353" i="14"/>
  <c r="N353" i="14" s="1"/>
  <c r="F406" i="14"/>
  <c r="H406" i="14" s="1"/>
  <c r="N406" i="14" s="1"/>
  <c r="H335" i="14"/>
  <c r="N335" i="14" s="1"/>
  <c r="F388" i="14"/>
  <c r="H388" i="14" s="1"/>
  <c r="N388" i="14" s="1"/>
  <c r="H341" i="14"/>
  <c r="N341" i="14" s="1"/>
  <c r="H331" i="14"/>
  <c r="N331" i="14" s="1"/>
  <c r="H344" i="14"/>
  <c r="N344" i="14" s="1"/>
  <c r="H355" i="14"/>
  <c r="N355" i="14" s="1"/>
  <c r="H338" i="14"/>
  <c r="N338" i="14" s="1"/>
  <c r="H342" i="14"/>
  <c r="N342" i="14" s="1"/>
  <c r="N328" i="14"/>
  <c r="G184" i="14"/>
  <c r="H184" i="14" s="1"/>
  <c r="N184" i="14" s="1"/>
  <c r="O131" i="14"/>
  <c r="P131" i="14" s="1"/>
  <c r="H354" i="14"/>
  <c r="N354" i="14" s="1"/>
  <c r="H285" i="14"/>
  <c r="N285" i="14" s="1"/>
  <c r="H289" i="14"/>
  <c r="N289" i="14" s="1"/>
  <c r="H301" i="14"/>
  <c r="N301" i="14" s="1"/>
  <c r="H291" i="14"/>
  <c r="N291" i="14" s="1"/>
  <c r="H302" i="14"/>
  <c r="N302" i="14" s="1"/>
  <c r="H278" i="14"/>
  <c r="N278" i="14" s="1"/>
  <c r="H300" i="14"/>
  <c r="N300" i="14" s="1"/>
  <c r="H282" i="14"/>
  <c r="N282" i="14" s="1"/>
  <c r="H245" i="14"/>
  <c r="N245" i="14" s="1"/>
  <c r="F298" i="14"/>
  <c r="H288" i="14"/>
  <c r="N288" i="14" s="1"/>
  <c r="H267" i="14"/>
  <c r="N267" i="14" s="1"/>
  <c r="G320" i="14"/>
  <c r="N275" i="14"/>
  <c r="H161" i="14"/>
  <c r="N161" i="14" s="1"/>
  <c r="H154" i="14"/>
  <c r="N154" i="14" s="1"/>
  <c r="H232" i="14"/>
  <c r="N232" i="14" s="1"/>
  <c r="H238" i="14"/>
  <c r="N238" i="14" s="1"/>
  <c r="H249" i="14"/>
  <c r="N249" i="14" s="1"/>
  <c r="H163" i="14"/>
  <c r="N163" i="14" s="1"/>
  <c r="H225" i="14"/>
  <c r="N225" i="14" s="1"/>
  <c r="H248" i="14"/>
  <c r="N248" i="14" s="1"/>
  <c r="H247" i="14"/>
  <c r="N247" i="14" s="1"/>
  <c r="H229" i="14"/>
  <c r="N229" i="14" s="1"/>
  <c r="N222" i="14"/>
  <c r="H178" i="14"/>
  <c r="N178" i="14" s="1"/>
  <c r="F231" i="14"/>
  <c r="H212" i="14"/>
  <c r="N212" i="14" s="1"/>
  <c r="G265" i="14"/>
  <c r="H170" i="14"/>
  <c r="N170" i="14" s="1"/>
  <c r="G223" i="14"/>
  <c r="G276" i="14" s="1"/>
  <c r="G329" i="14" s="1"/>
  <c r="G382" i="14" s="1"/>
  <c r="H153" i="14"/>
  <c r="N153" i="14" s="1"/>
  <c r="H235" i="14"/>
  <c r="N235" i="14" s="1"/>
  <c r="H216" i="14"/>
  <c r="N216" i="14" s="1"/>
  <c r="G269" i="14"/>
  <c r="H236" i="14"/>
  <c r="N236" i="14" s="1"/>
  <c r="H206" i="14"/>
  <c r="N206" i="14" s="1"/>
  <c r="G259" i="14"/>
  <c r="H207" i="14"/>
  <c r="N207" i="14" s="1"/>
  <c r="G260" i="14"/>
  <c r="H190" i="14"/>
  <c r="N190" i="14" s="1"/>
  <c r="G243" i="14"/>
  <c r="H131" i="14"/>
  <c r="N131" i="14" s="1"/>
  <c r="H210" i="14"/>
  <c r="N210" i="14" s="1"/>
  <c r="G263" i="14"/>
  <c r="H214" i="14"/>
  <c r="N214" i="14" s="1"/>
  <c r="H196" i="14"/>
  <c r="N196" i="14" s="1"/>
  <c r="H159" i="14"/>
  <c r="N159" i="14" s="1"/>
  <c r="H195" i="14"/>
  <c r="N195" i="14" s="1"/>
  <c r="H192" i="14"/>
  <c r="N192" i="14" s="1"/>
  <c r="H162" i="14"/>
  <c r="N162" i="14" s="1"/>
  <c r="G215" i="14"/>
  <c r="H160" i="14"/>
  <c r="N160" i="14" s="1"/>
  <c r="G213" i="14"/>
  <c r="H152" i="14"/>
  <c r="N152" i="14" s="1"/>
  <c r="G205" i="14"/>
  <c r="H156" i="14"/>
  <c r="N156" i="14" s="1"/>
  <c r="G209" i="14"/>
  <c r="H179" i="14"/>
  <c r="N179" i="14" s="1"/>
  <c r="H150" i="14"/>
  <c r="N150" i="14" s="1"/>
  <c r="G203" i="14"/>
  <c r="H128" i="14"/>
  <c r="N128" i="14" s="1"/>
  <c r="F181" i="14"/>
  <c r="G188" i="14"/>
  <c r="O135" i="14"/>
  <c r="P135" i="14" s="1"/>
  <c r="H155" i="14"/>
  <c r="N155" i="14" s="1"/>
  <c r="G208" i="14"/>
  <c r="H183" i="14"/>
  <c r="N183" i="14" s="1"/>
  <c r="H136" i="14"/>
  <c r="N136" i="14" s="1"/>
  <c r="F189" i="14"/>
  <c r="H147" i="14"/>
  <c r="N147" i="14" s="1"/>
  <c r="G200" i="14"/>
  <c r="H151" i="14"/>
  <c r="N151" i="14" s="1"/>
  <c r="G204" i="14"/>
  <c r="H172" i="14"/>
  <c r="N172" i="14" s="1"/>
  <c r="H138" i="14"/>
  <c r="N138" i="14" s="1"/>
  <c r="F191" i="14"/>
  <c r="H185" i="14"/>
  <c r="N185" i="14" s="1"/>
  <c r="G186" i="14"/>
  <c r="O133" i="14"/>
  <c r="P133" i="14" s="1"/>
  <c r="H176" i="14"/>
  <c r="N176" i="14" s="1"/>
  <c r="H144" i="14"/>
  <c r="N144" i="14" s="1"/>
  <c r="G197" i="14"/>
  <c r="G177" i="14"/>
  <c r="G230" i="14" s="1"/>
  <c r="O124" i="14"/>
  <c r="P124" i="14" s="1"/>
  <c r="O118" i="14"/>
  <c r="P118" i="14" s="1"/>
  <c r="G171" i="14"/>
  <c r="H120" i="14"/>
  <c r="N120" i="14" s="1"/>
  <c r="G173" i="14"/>
  <c r="H158" i="14"/>
  <c r="N158" i="14" s="1"/>
  <c r="G211" i="14"/>
  <c r="H194" i="14"/>
  <c r="N194" i="14" s="1"/>
  <c r="H182" i="14"/>
  <c r="N182" i="14" s="1"/>
  <c r="H121" i="14"/>
  <c r="N121" i="14" s="1"/>
  <c r="F174" i="14"/>
  <c r="H135" i="14"/>
  <c r="N135" i="14" s="1"/>
  <c r="F188" i="14"/>
  <c r="F241" i="14" s="1"/>
  <c r="F294" i="14" s="1"/>
  <c r="F347" i="14" s="1"/>
  <c r="F400" i="14" s="1"/>
  <c r="H146" i="14"/>
  <c r="N146" i="14" s="1"/>
  <c r="G199" i="14"/>
  <c r="H140" i="14"/>
  <c r="N140" i="14" s="1"/>
  <c r="F193" i="14"/>
  <c r="H148" i="14"/>
  <c r="N148" i="14" s="1"/>
  <c r="G201" i="14"/>
  <c r="H122" i="14"/>
  <c r="N122" i="14" s="1"/>
  <c r="F175" i="14"/>
  <c r="H127" i="14"/>
  <c r="N127" i="14" s="1"/>
  <c r="F180" i="14"/>
  <c r="H149" i="14"/>
  <c r="N149" i="14" s="1"/>
  <c r="G202" i="14"/>
  <c r="G187" i="14"/>
  <c r="O134" i="14"/>
  <c r="P134" i="14" s="1"/>
  <c r="N169" i="14"/>
  <c r="G164" i="14"/>
  <c r="H117" i="14"/>
  <c r="N117" i="14" s="1"/>
  <c r="H125" i="14"/>
  <c r="N125" i="14" s="1"/>
  <c r="H142" i="14"/>
  <c r="N142" i="14" s="1"/>
  <c r="H133" i="14"/>
  <c r="N133" i="14" s="1"/>
  <c r="H119" i="14"/>
  <c r="N119" i="14" s="1"/>
  <c r="H143" i="14"/>
  <c r="N143" i="14" s="1"/>
  <c r="H123" i="14"/>
  <c r="N123" i="14" s="1"/>
  <c r="H126" i="14"/>
  <c r="N126" i="14" s="1"/>
  <c r="C122" i="14"/>
  <c r="C175" i="14" s="1"/>
  <c r="C228" i="14" s="1"/>
  <c r="C281" i="14" s="1"/>
  <c r="C334" i="14" s="1"/>
  <c r="C387" i="14" s="1"/>
  <c r="D118" i="14"/>
  <c r="D171" i="14" s="1"/>
  <c r="D224" i="14" s="1"/>
  <c r="D277" i="14" s="1"/>
  <c r="D330" i="14" s="1"/>
  <c r="D383" i="14" s="1"/>
  <c r="D128" i="14"/>
  <c r="D181" i="14" s="1"/>
  <c r="D234" i="14" s="1"/>
  <c r="D287" i="14" s="1"/>
  <c r="D340" i="14" s="1"/>
  <c r="D393" i="14" s="1"/>
  <c r="C127" i="14"/>
  <c r="C180" i="14" s="1"/>
  <c r="C233" i="14" s="1"/>
  <c r="C286" i="14" s="1"/>
  <c r="C339" i="14" s="1"/>
  <c r="C392" i="14" s="1"/>
  <c r="N116" i="14"/>
  <c r="H139" i="14"/>
  <c r="N139" i="14" s="1"/>
  <c r="C119" i="14"/>
  <c r="C172" i="14" s="1"/>
  <c r="C225" i="14" s="1"/>
  <c r="C278" i="14" s="1"/>
  <c r="C331" i="14" s="1"/>
  <c r="C384" i="14" s="1"/>
  <c r="D123" i="14"/>
  <c r="D176" i="14" s="1"/>
  <c r="D229" i="14" s="1"/>
  <c r="D282" i="14" s="1"/>
  <c r="D335" i="14" s="1"/>
  <c r="D388" i="14" s="1"/>
  <c r="D132" i="14"/>
  <c r="D185" i="14" s="1"/>
  <c r="D238" i="14" s="1"/>
  <c r="D291" i="14" s="1"/>
  <c r="D344" i="14" s="1"/>
  <c r="D397" i="14" s="1"/>
  <c r="F164" i="14"/>
  <c r="H141" i="14"/>
  <c r="N141" i="14" s="1"/>
  <c r="H124" i="14"/>
  <c r="N124" i="14" s="1"/>
  <c r="H129" i="14"/>
  <c r="N129" i="14" s="1"/>
  <c r="H130" i="14"/>
  <c r="N130" i="14" s="1"/>
  <c r="C133" i="14"/>
  <c r="C186" i="14" s="1"/>
  <c r="C239" i="14" s="1"/>
  <c r="C292" i="14" s="1"/>
  <c r="C345" i="14" s="1"/>
  <c r="C398" i="14" s="1"/>
  <c r="H132" i="14"/>
  <c r="N132" i="14" s="1"/>
  <c r="C141" i="14"/>
  <c r="C194" i="14" s="1"/>
  <c r="C247" i="14" s="1"/>
  <c r="C300" i="14" s="1"/>
  <c r="C353" i="14" s="1"/>
  <c r="C406" i="14" s="1"/>
  <c r="H118" i="14"/>
  <c r="N118" i="14" s="1"/>
  <c r="H111" i="14"/>
  <c r="H201" i="17"/>
  <c r="N201" i="17"/>
  <c r="D26" i="15"/>
  <c r="C26" i="17"/>
  <c r="C124" i="17" s="1"/>
  <c r="E33" i="15"/>
  <c r="G33" i="15" s="1"/>
  <c r="F34" i="16"/>
  <c r="D33" i="17"/>
  <c r="D131" i="17" s="1"/>
  <c r="D33" i="15"/>
  <c r="C33" i="17"/>
  <c r="C131" i="17" s="1"/>
  <c r="D34" i="16"/>
  <c r="D29" i="13"/>
  <c r="C28" i="14"/>
  <c r="C81" i="14" s="1"/>
  <c r="D28" i="12"/>
  <c r="E18" i="12"/>
  <c r="G18" i="12" s="1"/>
  <c r="D18" i="14"/>
  <c r="D71" i="14" s="1"/>
  <c r="K18" i="13"/>
  <c r="D27" i="14"/>
  <c r="D80" i="14" s="1"/>
  <c r="K27" i="13"/>
  <c r="F28" i="13"/>
  <c r="E27" i="12"/>
  <c r="G27" i="12" s="1"/>
  <c r="E23" i="12"/>
  <c r="G23" i="12" s="1"/>
  <c r="D23" i="14"/>
  <c r="D76" i="14" s="1"/>
  <c r="K23" i="13"/>
  <c r="D23" i="13"/>
  <c r="C22" i="14"/>
  <c r="C75" i="14" s="1"/>
  <c r="D22" i="12"/>
  <c r="C89" i="14"/>
  <c r="K13" i="13"/>
  <c r="D13" i="14"/>
  <c r="D66" i="14" s="1"/>
  <c r="E13" i="12"/>
  <c r="G13" i="12" s="1"/>
  <c r="N63" i="14"/>
  <c r="N111" i="14" s="1"/>
  <c r="C17" i="14"/>
  <c r="C70" i="14" s="1"/>
  <c r="D17" i="12"/>
  <c r="D18" i="13"/>
  <c r="O184" i="14" l="1"/>
  <c r="P184" i="14" s="1"/>
  <c r="H624" i="17"/>
  <c r="N624" i="17" s="1"/>
  <c r="H514" i="17"/>
  <c r="N514" i="17" s="1"/>
  <c r="F612" i="17"/>
  <c r="H612" i="17" s="1"/>
  <c r="N612" i="17" s="1"/>
  <c r="H627" i="17"/>
  <c r="N627" i="17" s="1"/>
  <c r="H528" i="17"/>
  <c r="N528" i="17" s="1"/>
  <c r="F626" i="17"/>
  <c r="H626" i="17" s="1"/>
  <c r="N626" i="17" s="1"/>
  <c r="H518" i="17"/>
  <c r="N518" i="17" s="1"/>
  <c r="G616" i="17"/>
  <c r="H616" i="17" s="1"/>
  <c r="N616" i="17" s="1"/>
  <c r="H591" i="17"/>
  <c r="N591" i="17" s="1"/>
  <c r="G689" i="17"/>
  <c r="H689" i="17" s="1"/>
  <c r="N689" i="17" s="1"/>
  <c r="H527" i="17"/>
  <c r="N527" i="17" s="1"/>
  <c r="H521" i="17"/>
  <c r="N521" i="17" s="1"/>
  <c r="G619" i="17"/>
  <c r="H619" i="17" s="1"/>
  <c r="N619" i="17" s="1"/>
  <c r="H537" i="17"/>
  <c r="N537" i="17" s="1"/>
  <c r="G635" i="17"/>
  <c r="H635" i="17" s="1"/>
  <c r="N635" i="17" s="1"/>
  <c r="H523" i="17"/>
  <c r="N523" i="17" s="1"/>
  <c r="F621" i="17"/>
  <c r="H621" i="17" s="1"/>
  <c r="N621" i="17" s="1"/>
  <c r="H515" i="17"/>
  <c r="N515" i="17" s="1"/>
  <c r="G613" i="17"/>
  <c r="H613" i="17" s="1"/>
  <c r="N613" i="17" s="1"/>
  <c r="N598" i="17"/>
  <c r="H539" i="17"/>
  <c r="N539" i="17" s="1"/>
  <c r="F637" i="17"/>
  <c r="H637" i="17" s="1"/>
  <c r="N637" i="17" s="1"/>
  <c r="H532" i="17"/>
  <c r="N532" i="17" s="1"/>
  <c r="F630" i="17"/>
  <c r="H630" i="17" s="1"/>
  <c r="N630" i="17" s="1"/>
  <c r="H588" i="17"/>
  <c r="N588" i="17" s="1"/>
  <c r="G686" i="17"/>
  <c r="H686" i="17" s="1"/>
  <c r="N686" i="17" s="1"/>
  <c r="H541" i="17"/>
  <c r="N541" i="17" s="1"/>
  <c r="G639" i="17"/>
  <c r="H639" i="17" s="1"/>
  <c r="N639" i="17" s="1"/>
  <c r="H533" i="17"/>
  <c r="N533" i="17" s="1"/>
  <c r="F631" i="17"/>
  <c r="H631" i="17" s="1"/>
  <c r="N631" i="17" s="1"/>
  <c r="H538" i="17"/>
  <c r="N538" i="17" s="1"/>
  <c r="F636" i="17"/>
  <c r="H636" i="17" s="1"/>
  <c r="N636" i="17" s="1"/>
  <c r="H524" i="17"/>
  <c r="N524" i="17" s="1"/>
  <c r="G622" i="17"/>
  <c r="H622" i="17" s="1"/>
  <c r="N622" i="17" s="1"/>
  <c r="H599" i="17"/>
  <c r="N599" i="17" s="1"/>
  <c r="C522" i="17"/>
  <c r="C620" i="17" s="1"/>
  <c r="H501" i="17"/>
  <c r="N501" i="17" s="1"/>
  <c r="C515" i="17"/>
  <c r="C613" i="17" s="1"/>
  <c r="H494" i="17"/>
  <c r="N494" i="17" s="1"/>
  <c r="F592" i="17"/>
  <c r="D522" i="17"/>
  <c r="D620" i="17" s="1"/>
  <c r="D516" i="17"/>
  <c r="D614" i="17" s="1"/>
  <c r="F502" i="17"/>
  <c r="F600" i="17" s="1"/>
  <c r="N500" i="17"/>
  <c r="H529" i="17"/>
  <c r="N529" i="17" s="1"/>
  <c r="H526" i="17"/>
  <c r="N526" i="17" s="1"/>
  <c r="H430" i="17"/>
  <c r="N430" i="17" s="1"/>
  <c r="H420" i="17"/>
  <c r="N420" i="17" s="1"/>
  <c r="H493" i="17"/>
  <c r="N493" i="17" s="1"/>
  <c r="H425" i="17"/>
  <c r="N425" i="17" s="1"/>
  <c r="H417" i="17"/>
  <c r="N417" i="17" s="1"/>
  <c r="H434" i="17"/>
  <c r="N434" i="17" s="1"/>
  <c r="H440" i="17"/>
  <c r="N440" i="17" s="1"/>
  <c r="H490" i="17"/>
  <c r="N490" i="17" s="1"/>
  <c r="H443" i="17"/>
  <c r="N443" i="17" s="1"/>
  <c r="H435" i="17"/>
  <c r="N435" i="17" s="1"/>
  <c r="H426" i="17"/>
  <c r="N426" i="17" s="1"/>
  <c r="H423" i="17"/>
  <c r="N423" i="17" s="1"/>
  <c r="H416" i="17"/>
  <c r="N416" i="17" s="1"/>
  <c r="H441" i="17"/>
  <c r="N441" i="17" s="1"/>
  <c r="H439" i="17"/>
  <c r="N439" i="17" s="1"/>
  <c r="H404" i="17"/>
  <c r="F495" i="17"/>
  <c r="H394" i="17"/>
  <c r="N394" i="17" s="1"/>
  <c r="N397" i="17" s="1"/>
  <c r="G492" i="17"/>
  <c r="G590" i="17" s="1"/>
  <c r="G397" i="17"/>
  <c r="N299" i="17"/>
  <c r="H299" i="17"/>
  <c r="D229" i="17"/>
  <c r="D327" i="17" s="1"/>
  <c r="D425" i="17" s="1"/>
  <c r="C229" i="17"/>
  <c r="C327" i="17" s="1"/>
  <c r="C425" i="17" s="1"/>
  <c r="C222" i="17"/>
  <c r="C320" i="17" s="1"/>
  <c r="C418" i="17" s="1"/>
  <c r="H382" i="14"/>
  <c r="G237" i="14"/>
  <c r="G290" i="14" s="1"/>
  <c r="H329" i="14"/>
  <c r="H320" i="14"/>
  <c r="N320" i="14" s="1"/>
  <c r="G373" i="14"/>
  <c r="H298" i="14"/>
  <c r="N298" i="14" s="1"/>
  <c r="F351" i="14"/>
  <c r="H260" i="14"/>
  <c r="N260" i="14" s="1"/>
  <c r="G313" i="14"/>
  <c r="H230" i="14"/>
  <c r="N230" i="14" s="1"/>
  <c r="G283" i="14"/>
  <c r="H231" i="14"/>
  <c r="N231" i="14" s="1"/>
  <c r="F284" i="14"/>
  <c r="H237" i="14"/>
  <c r="N237" i="14" s="1"/>
  <c r="O237" i="14"/>
  <c r="P237" i="14" s="1"/>
  <c r="H259" i="14"/>
  <c r="N259" i="14" s="1"/>
  <c r="G312" i="14"/>
  <c r="H276" i="14"/>
  <c r="H177" i="14"/>
  <c r="N177" i="14" s="1"/>
  <c r="H263" i="14"/>
  <c r="N263" i="14" s="1"/>
  <c r="G316" i="14"/>
  <c r="H243" i="14"/>
  <c r="N243" i="14" s="1"/>
  <c r="G296" i="14"/>
  <c r="H269" i="14"/>
  <c r="N269" i="14" s="1"/>
  <c r="G322" i="14"/>
  <c r="H265" i="14"/>
  <c r="N265" i="14" s="1"/>
  <c r="G318" i="14"/>
  <c r="O171" i="14"/>
  <c r="P171" i="14" s="1"/>
  <c r="G224" i="14"/>
  <c r="G277" i="14" s="1"/>
  <c r="G330" i="14" s="1"/>
  <c r="G383" i="14" s="1"/>
  <c r="H383" i="14" s="1"/>
  <c r="N383" i="14" s="1"/>
  <c r="H181" i="14"/>
  <c r="N181" i="14" s="1"/>
  <c r="F234" i="14"/>
  <c r="H201" i="14"/>
  <c r="N201" i="14" s="1"/>
  <c r="G254" i="14"/>
  <c r="H186" i="14"/>
  <c r="N186" i="14" s="1"/>
  <c r="G239" i="14"/>
  <c r="H208" i="14"/>
  <c r="N208" i="14" s="1"/>
  <c r="G261" i="14"/>
  <c r="H203" i="14"/>
  <c r="N203" i="14" s="1"/>
  <c r="G256" i="14"/>
  <c r="H180" i="14"/>
  <c r="N180" i="14" s="1"/>
  <c r="F233" i="14"/>
  <c r="H193" i="14"/>
  <c r="N193" i="14" s="1"/>
  <c r="F246" i="14"/>
  <c r="H174" i="14"/>
  <c r="N174" i="14" s="1"/>
  <c r="F227" i="14"/>
  <c r="F280" i="14" s="1"/>
  <c r="F333" i="14" s="1"/>
  <c r="F386" i="14" s="1"/>
  <c r="H200" i="14"/>
  <c r="N200" i="14" s="1"/>
  <c r="G253" i="14"/>
  <c r="H213" i="14"/>
  <c r="N213" i="14" s="1"/>
  <c r="G266" i="14"/>
  <c r="H204" i="14"/>
  <c r="N204" i="14" s="1"/>
  <c r="G257" i="14"/>
  <c r="H205" i="14"/>
  <c r="N205" i="14" s="1"/>
  <c r="G258" i="14"/>
  <c r="H211" i="14"/>
  <c r="N211" i="14" s="1"/>
  <c r="G264" i="14"/>
  <c r="H223" i="14"/>
  <c r="H173" i="14"/>
  <c r="N173" i="14" s="1"/>
  <c r="G226" i="14"/>
  <c r="H197" i="14"/>
  <c r="N197" i="14" s="1"/>
  <c r="G250" i="14"/>
  <c r="H191" i="14"/>
  <c r="N191" i="14" s="1"/>
  <c r="F244" i="14"/>
  <c r="H187" i="14"/>
  <c r="N187" i="14" s="1"/>
  <c r="G240" i="14"/>
  <c r="H202" i="14"/>
  <c r="N202" i="14" s="1"/>
  <c r="G255" i="14"/>
  <c r="H175" i="14"/>
  <c r="N175" i="14" s="1"/>
  <c r="F228" i="14"/>
  <c r="H199" i="14"/>
  <c r="N199" i="14" s="1"/>
  <c r="G252" i="14"/>
  <c r="H189" i="14"/>
  <c r="N189" i="14" s="1"/>
  <c r="F242" i="14"/>
  <c r="G241" i="14"/>
  <c r="O188" i="14"/>
  <c r="P188" i="14" s="1"/>
  <c r="H209" i="14"/>
  <c r="N209" i="14" s="1"/>
  <c r="G262" i="14"/>
  <c r="H215" i="14"/>
  <c r="N215" i="14" s="1"/>
  <c r="G268" i="14"/>
  <c r="H188" i="14"/>
  <c r="N188" i="14" s="1"/>
  <c r="F217" i="14"/>
  <c r="H171" i="14"/>
  <c r="G217" i="14"/>
  <c r="D124" i="14"/>
  <c r="D177" i="14" s="1"/>
  <c r="D230" i="14" s="1"/>
  <c r="D283" i="14" s="1"/>
  <c r="D336" i="14" s="1"/>
  <c r="D389" i="14" s="1"/>
  <c r="D129" i="14"/>
  <c r="D182" i="14" s="1"/>
  <c r="D235" i="14" s="1"/>
  <c r="D288" i="14" s="1"/>
  <c r="D341" i="14" s="1"/>
  <c r="D394" i="14" s="1"/>
  <c r="C123" i="14"/>
  <c r="C176" i="14" s="1"/>
  <c r="C229" i="14" s="1"/>
  <c r="C282" i="14" s="1"/>
  <c r="C335" i="14" s="1"/>
  <c r="C388" i="14" s="1"/>
  <c r="C142" i="14"/>
  <c r="C195" i="14" s="1"/>
  <c r="C248" i="14" s="1"/>
  <c r="C301" i="14" s="1"/>
  <c r="C354" i="14" s="1"/>
  <c r="C407" i="14" s="1"/>
  <c r="C134" i="14"/>
  <c r="C187" i="14" s="1"/>
  <c r="C240" i="14" s="1"/>
  <c r="C293" i="14" s="1"/>
  <c r="C346" i="14" s="1"/>
  <c r="C399" i="14" s="1"/>
  <c r="N164" i="14"/>
  <c r="H164" i="14"/>
  <c r="D133" i="14"/>
  <c r="D186" i="14" s="1"/>
  <c r="D239" i="14" s="1"/>
  <c r="D292" i="14" s="1"/>
  <c r="D345" i="14" s="1"/>
  <c r="D398" i="14" s="1"/>
  <c r="D119" i="14"/>
  <c r="D172" i="14" s="1"/>
  <c r="D225" i="14" s="1"/>
  <c r="D278" i="14" s="1"/>
  <c r="D331" i="14" s="1"/>
  <c r="D384" i="14" s="1"/>
  <c r="C128" i="14"/>
  <c r="C181" i="14" s="1"/>
  <c r="C234" i="14" s="1"/>
  <c r="C287" i="14" s="1"/>
  <c r="C340" i="14" s="1"/>
  <c r="C393" i="14" s="1"/>
  <c r="E34" i="15"/>
  <c r="G34" i="15" s="1"/>
  <c r="F35" i="16"/>
  <c r="D34" i="17"/>
  <c r="D132" i="17" s="1"/>
  <c r="D34" i="15"/>
  <c r="D35" i="16"/>
  <c r="C34" i="17"/>
  <c r="C132" i="17" s="1"/>
  <c r="C90" i="14"/>
  <c r="C18" i="14"/>
  <c r="C71" i="14" s="1"/>
  <c r="D18" i="12"/>
  <c r="D28" i="14"/>
  <c r="D81" i="14" s="1"/>
  <c r="E28" i="12"/>
  <c r="G28" i="12" s="1"/>
  <c r="K28" i="13"/>
  <c r="F29" i="13"/>
  <c r="C29" i="14"/>
  <c r="C82" i="14" s="1"/>
  <c r="D30" i="13"/>
  <c r="D29" i="12"/>
  <c r="C23" i="14"/>
  <c r="C76" i="14" s="1"/>
  <c r="D23" i="12"/>
  <c r="H592" i="17" l="1"/>
  <c r="N592" i="17" s="1"/>
  <c r="F690" i="17"/>
  <c r="H690" i="17" s="1"/>
  <c r="N690" i="17" s="1"/>
  <c r="H600" i="17"/>
  <c r="N600" i="17" s="1"/>
  <c r="H590" i="17"/>
  <c r="N590" i="17" s="1"/>
  <c r="G688" i="17"/>
  <c r="D523" i="17"/>
  <c r="D621" i="17" s="1"/>
  <c r="C516" i="17"/>
  <c r="C614" i="17" s="1"/>
  <c r="C523" i="17"/>
  <c r="C621" i="17" s="1"/>
  <c r="G593" i="17"/>
  <c r="H502" i="17"/>
  <c r="N502" i="17" s="1"/>
  <c r="F593" i="17"/>
  <c r="G495" i="17"/>
  <c r="H397" i="17"/>
  <c r="H492" i="17"/>
  <c r="N492" i="17" s="1"/>
  <c r="N404" i="17"/>
  <c r="C230" i="17"/>
  <c r="C328" i="17" s="1"/>
  <c r="C426" i="17" s="1"/>
  <c r="D230" i="17"/>
  <c r="D328" i="17" s="1"/>
  <c r="D426" i="17" s="1"/>
  <c r="H351" i="14"/>
  <c r="N351" i="14" s="1"/>
  <c r="F404" i="14"/>
  <c r="H404" i="14" s="1"/>
  <c r="N404" i="14" s="1"/>
  <c r="N382" i="14"/>
  <c r="H373" i="14"/>
  <c r="N373" i="14" s="1"/>
  <c r="G426" i="14"/>
  <c r="H426" i="14" s="1"/>
  <c r="N426" i="14" s="1"/>
  <c r="H386" i="14"/>
  <c r="N386" i="14" s="1"/>
  <c r="H333" i="14"/>
  <c r="N333" i="14" s="1"/>
  <c r="H290" i="14"/>
  <c r="N290" i="14" s="1"/>
  <c r="G343" i="14"/>
  <c r="H313" i="14"/>
  <c r="N313" i="14" s="1"/>
  <c r="G366" i="14"/>
  <c r="H318" i="14"/>
  <c r="N318" i="14" s="1"/>
  <c r="G371" i="14"/>
  <c r="H322" i="14"/>
  <c r="N322" i="14" s="1"/>
  <c r="G375" i="14"/>
  <c r="H316" i="14"/>
  <c r="N316" i="14" s="1"/>
  <c r="G369" i="14"/>
  <c r="H284" i="14"/>
  <c r="N284" i="14" s="1"/>
  <c r="F337" i="14"/>
  <c r="N329" i="14"/>
  <c r="O330" i="14"/>
  <c r="P330" i="14" s="1"/>
  <c r="H330" i="14"/>
  <c r="N330" i="14" s="1"/>
  <c r="H296" i="14"/>
  <c r="N296" i="14" s="1"/>
  <c r="G349" i="14"/>
  <c r="H312" i="14"/>
  <c r="N312" i="14" s="1"/>
  <c r="G365" i="14"/>
  <c r="H283" i="14"/>
  <c r="N283" i="14" s="1"/>
  <c r="G336" i="14"/>
  <c r="H257" i="14"/>
  <c r="N257" i="14" s="1"/>
  <c r="G310" i="14"/>
  <c r="H280" i="14"/>
  <c r="N280" i="14" s="1"/>
  <c r="H256" i="14"/>
  <c r="N256" i="14" s="1"/>
  <c r="G309" i="14"/>
  <c r="H254" i="14"/>
  <c r="N254" i="14" s="1"/>
  <c r="G307" i="14"/>
  <c r="H228" i="14"/>
  <c r="N228" i="14" s="1"/>
  <c r="F281" i="14"/>
  <c r="H244" i="14"/>
  <c r="N244" i="14" s="1"/>
  <c r="F297" i="14"/>
  <c r="H241" i="14"/>
  <c r="N241" i="14" s="1"/>
  <c r="G294" i="14"/>
  <c r="H264" i="14"/>
  <c r="N264" i="14" s="1"/>
  <c r="G317" i="14"/>
  <c r="H266" i="14"/>
  <c r="N266" i="14" s="1"/>
  <c r="G319" i="14"/>
  <c r="H246" i="14"/>
  <c r="N246" i="14" s="1"/>
  <c r="F299" i="14"/>
  <c r="H261" i="14"/>
  <c r="N261" i="14" s="1"/>
  <c r="G314" i="14"/>
  <c r="H234" i="14"/>
  <c r="N234" i="14" s="1"/>
  <c r="F287" i="14"/>
  <c r="H268" i="14"/>
  <c r="N268" i="14" s="1"/>
  <c r="G321" i="14"/>
  <c r="H242" i="14"/>
  <c r="N242" i="14" s="1"/>
  <c r="F295" i="14"/>
  <c r="H255" i="14"/>
  <c r="N255" i="14" s="1"/>
  <c r="G308" i="14"/>
  <c r="H250" i="14"/>
  <c r="N250" i="14" s="1"/>
  <c r="G303" i="14"/>
  <c r="H258" i="14"/>
  <c r="N258" i="14" s="1"/>
  <c r="G311" i="14"/>
  <c r="H253" i="14"/>
  <c r="N253" i="14" s="1"/>
  <c r="G306" i="14"/>
  <c r="H233" i="14"/>
  <c r="N233" i="14" s="1"/>
  <c r="F286" i="14"/>
  <c r="H239" i="14"/>
  <c r="N239" i="14" s="1"/>
  <c r="G292" i="14"/>
  <c r="O277" i="14"/>
  <c r="P277" i="14" s="1"/>
  <c r="H277" i="14"/>
  <c r="N277" i="14" s="1"/>
  <c r="N276" i="14"/>
  <c r="H262" i="14"/>
  <c r="N262" i="14" s="1"/>
  <c r="G315" i="14"/>
  <c r="H252" i="14"/>
  <c r="N252" i="14" s="1"/>
  <c r="G305" i="14"/>
  <c r="H240" i="14"/>
  <c r="N240" i="14" s="1"/>
  <c r="G293" i="14"/>
  <c r="H226" i="14"/>
  <c r="N226" i="14" s="1"/>
  <c r="G279" i="14"/>
  <c r="G270" i="14"/>
  <c r="O224" i="14"/>
  <c r="P224" i="14" s="1"/>
  <c r="H224" i="14"/>
  <c r="N224" i="14" s="1"/>
  <c r="H227" i="14"/>
  <c r="N227" i="14" s="1"/>
  <c r="F270" i="14"/>
  <c r="N223" i="14"/>
  <c r="N171" i="14"/>
  <c r="N217" i="14" s="1"/>
  <c r="H217" i="14"/>
  <c r="D134" i="14"/>
  <c r="D187" i="14" s="1"/>
  <c r="D240" i="14" s="1"/>
  <c r="D293" i="14" s="1"/>
  <c r="D346" i="14" s="1"/>
  <c r="D399" i="14" s="1"/>
  <c r="C143" i="14"/>
  <c r="C196" i="14" s="1"/>
  <c r="C249" i="14" s="1"/>
  <c r="C302" i="14" s="1"/>
  <c r="C355" i="14" s="1"/>
  <c r="C408" i="14" s="1"/>
  <c r="C135" i="14"/>
  <c r="C188" i="14" s="1"/>
  <c r="C241" i="14" s="1"/>
  <c r="C294" i="14" s="1"/>
  <c r="C347" i="14" s="1"/>
  <c r="C400" i="14" s="1"/>
  <c r="C124" i="14"/>
  <c r="C177" i="14" s="1"/>
  <c r="C230" i="14" s="1"/>
  <c r="C283" i="14" s="1"/>
  <c r="C336" i="14" s="1"/>
  <c r="C389" i="14" s="1"/>
  <c r="C129" i="14"/>
  <c r="C182" i="14" s="1"/>
  <c r="C235" i="14" s="1"/>
  <c r="C288" i="14" s="1"/>
  <c r="C341" i="14" s="1"/>
  <c r="C394" i="14" s="1"/>
  <c r="F36" i="16"/>
  <c r="E35" i="15"/>
  <c r="G35" i="15" s="1"/>
  <c r="D35" i="17"/>
  <c r="D133" i="17" s="1"/>
  <c r="D35" i="15"/>
  <c r="C35" i="17"/>
  <c r="C133" i="17" s="1"/>
  <c r="D36" i="16"/>
  <c r="D29" i="14"/>
  <c r="D82" i="14" s="1"/>
  <c r="K29" i="13"/>
  <c r="E29" i="12"/>
  <c r="G29" i="12" s="1"/>
  <c r="F30" i="13"/>
  <c r="C30" i="14"/>
  <c r="C83" i="14" s="1"/>
  <c r="D30" i="12"/>
  <c r="C91" i="14"/>
  <c r="F691" i="17" l="1"/>
  <c r="N593" i="17"/>
  <c r="H688" i="17"/>
  <c r="G691" i="17"/>
  <c r="H495" i="17"/>
  <c r="N495" i="17"/>
  <c r="H593" i="17"/>
  <c r="C524" i="17"/>
  <c r="C622" i="17" s="1"/>
  <c r="D524" i="17"/>
  <c r="D622" i="17" s="1"/>
  <c r="C231" i="17"/>
  <c r="C329" i="17" s="1"/>
  <c r="C427" i="17" s="1"/>
  <c r="D231" i="17"/>
  <c r="D329" i="17" s="1"/>
  <c r="D427" i="17" s="1"/>
  <c r="H375" i="14"/>
  <c r="N375" i="14" s="1"/>
  <c r="G428" i="14"/>
  <c r="H428" i="14" s="1"/>
  <c r="N428" i="14" s="1"/>
  <c r="H343" i="14"/>
  <c r="N343" i="14" s="1"/>
  <c r="G396" i="14"/>
  <c r="H396" i="14" s="1"/>
  <c r="N396" i="14" s="1"/>
  <c r="H365" i="14"/>
  <c r="N365" i="14" s="1"/>
  <c r="G418" i="14"/>
  <c r="H418" i="14" s="1"/>
  <c r="N418" i="14" s="1"/>
  <c r="H337" i="14"/>
  <c r="N337" i="14" s="1"/>
  <c r="F390" i="14"/>
  <c r="H390" i="14" s="1"/>
  <c r="N390" i="14" s="1"/>
  <c r="H371" i="14"/>
  <c r="N371" i="14" s="1"/>
  <c r="G424" i="14"/>
  <c r="H424" i="14" s="1"/>
  <c r="N424" i="14" s="1"/>
  <c r="H349" i="14"/>
  <c r="N349" i="14" s="1"/>
  <c r="G402" i="14"/>
  <c r="H402" i="14" s="1"/>
  <c r="N402" i="14" s="1"/>
  <c r="H369" i="14"/>
  <c r="N369" i="14" s="1"/>
  <c r="G422" i="14"/>
  <c r="H422" i="14" s="1"/>
  <c r="N422" i="14" s="1"/>
  <c r="H366" i="14"/>
  <c r="N366" i="14" s="1"/>
  <c r="G419" i="14"/>
  <c r="H419" i="14" s="1"/>
  <c r="N419" i="14" s="1"/>
  <c r="H336" i="14"/>
  <c r="N336" i="14" s="1"/>
  <c r="G389" i="14"/>
  <c r="H389" i="14" s="1"/>
  <c r="N389" i="14" s="1"/>
  <c r="H308" i="14"/>
  <c r="N308" i="14" s="1"/>
  <c r="G361" i="14"/>
  <c r="H306" i="14"/>
  <c r="N306" i="14" s="1"/>
  <c r="G359" i="14"/>
  <c r="H319" i="14"/>
  <c r="N319" i="14" s="1"/>
  <c r="G372" i="14"/>
  <c r="H309" i="14"/>
  <c r="N309" i="14" s="1"/>
  <c r="G362" i="14"/>
  <c r="H292" i="14"/>
  <c r="N292" i="14" s="1"/>
  <c r="G345" i="14"/>
  <c r="H311" i="14"/>
  <c r="N311" i="14" s="1"/>
  <c r="G364" i="14"/>
  <c r="H295" i="14"/>
  <c r="N295" i="14" s="1"/>
  <c r="F348" i="14"/>
  <c r="H314" i="14"/>
  <c r="N314" i="14" s="1"/>
  <c r="G367" i="14"/>
  <c r="H317" i="14"/>
  <c r="N317" i="14" s="1"/>
  <c r="G370" i="14"/>
  <c r="H281" i="14"/>
  <c r="N281" i="14" s="1"/>
  <c r="F334" i="14"/>
  <c r="F387" i="14" s="1"/>
  <c r="H293" i="14"/>
  <c r="N293" i="14" s="1"/>
  <c r="G346" i="14"/>
  <c r="H287" i="14"/>
  <c r="N287" i="14" s="1"/>
  <c r="F340" i="14"/>
  <c r="H297" i="14"/>
  <c r="N297" i="14" s="1"/>
  <c r="F350" i="14"/>
  <c r="H279" i="14"/>
  <c r="N279" i="14" s="1"/>
  <c r="G332" i="14"/>
  <c r="H315" i="14"/>
  <c r="N315" i="14" s="1"/>
  <c r="G368" i="14"/>
  <c r="H310" i="14"/>
  <c r="N310" i="14" s="1"/>
  <c r="G363" i="14"/>
  <c r="H305" i="14"/>
  <c r="N305" i="14" s="1"/>
  <c r="G358" i="14"/>
  <c r="H286" i="14"/>
  <c r="N286" i="14" s="1"/>
  <c r="F339" i="14"/>
  <c r="H303" i="14"/>
  <c r="N303" i="14" s="1"/>
  <c r="G356" i="14"/>
  <c r="H321" i="14"/>
  <c r="N321" i="14" s="1"/>
  <c r="G374" i="14"/>
  <c r="G427" i="14" s="1"/>
  <c r="H427" i="14" s="1"/>
  <c r="N427" i="14" s="1"/>
  <c r="H299" i="14"/>
  <c r="N299" i="14" s="1"/>
  <c r="F352" i="14"/>
  <c r="H294" i="14"/>
  <c r="N294" i="14" s="1"/>
  <c r="G347" i="14"/>
  <c r="H307" i="14"/>
  <c r="N307" i="14" s="1"/>
  <c r="G360" i="14"/>
  <c r="G323" i="14"/>
  <c r="N270" i="14"/>
  <c r="F323" i="14"/>
  <c r="H270" i="14"/>
  <c r="C136" i="14"/>
  <c r="C189" i="14" s="1"/>
  <c r="C242" i="14" s="1"/>
  <c r="C295" i="14" s="1"/>
  <c r="C348" i="14" s="1"/>
  <c r="C401" i="14" s="1"/>
  <c r="D135" i="14"/>
  <c r="D188" i="14" s="1"/>
  <c r="D241" i="14" s="1"/>
  <c r="D294" i="14" s="1"/>
  <c r="D347" i="14" s="1"/>
  <c r="D400" i="14" s="1"/>
  <c r="C144" i="14"/>
  <c r="C197" i="14" s="1"/>
  <c r="C250" i="14" s="1"/>
  <c r="C303" i="14" s="1"/>
  <c r="C356" i="14" s="1"/>
  <c r="C409" i="14" s="1"/>
  <c r="D36" i="17"/>
  <c r="D134" i="17" s="1"/>
  <c r="E36" i="15"/>
  <c r="G36" i="15" s="1"/>
  <c r="F37" i="16"/>
  <c r="D36" i="15"/>
  <c r="C36" i="17"/>
  <c r="C134" i="17" s="1"/>
  <c r="D37" i="16"/>
  <c r="D30" i="14"/>
  <c r="D83" i="14" s="1"/>
  <c r="E30" i="12"/>
  <c r="G30" i="12" s="1"/>
  <c r="K30" i="13"/>
  <c r="N688" i="17" l="1"/>
  <c r="N691" i="17" s="1"/>
  <c r="H691" i="17"/>
  <c r="C525" i="17"/>
  <c r="C623" i="17" s="1"/>
  <c r="D525" i="17"/>
  <c r="D623" i="17" s="1"/>
  <c r="D232" i="17"/>
  <c r="D330" i="17" s="1"/>
  <c r="D428" i="17" s="1"/>
  <c r="C232" i="17"/>
  <c r="C330" i="17" s="1"/>
  <c r="C428" i="17" s="1"/>
  <c r="N323" i="14"/>
  <c r="H367" i="14"/>
  <c r="N367" i="14" s="1"/>
  <c r="G420" i="14"/>
  <c r="H420" i="14" s="1"/>
  <c r="N420" i="14" s="1"/>
  <c r="H345" i="14"/>
  <c r="N345" i="14" s="1"/>
  <c r="G398" i="14"/>
  <c r="H398" i="14" s="1"/>
  <c r="N398" i="14" s="1"/>
  <c r="H359" i="14"/>
  <c r="N359" i="14" s="1"/>
  <c r="G412" i="14"/>
  <c r="H412" i="14" s="1"/>
  <c r="N412" i="14" s="1"/>
  <c r="H332" i="14"/>
  <c r="N332" i="14" s="1"/>
  <c r="G385" i="14"/>
  <c r="H347" i="14"/>
  <c r="N347" i="14" s="1"/>
  <c r="G400" i="14"/>
  <c r="H400" i="14" s="1"/>
  <c r="N400" i="14" s="1"/>
  <c r="H356" i="14"/>
  <c r="N356" i="14" s="1"/>
  <c r="G409" i="14"/>
  <c r="H409" i="14" s="1"/>
  <c r="N409" i="14" s="1"/>
  <c r="H363" i="14"/>
  <c r="N363" i="14" s="1"/>
  <c r="G416" i="14"/>
  <c r="H416" i="14" s="1"/>
  <c r="N416" i="14" s="1"/>
  <c r="H350" i="14"/>
  <c r="N350" i="14" s="1"/>
  <c r="F403" i="14"/>
  <c r="H403" i="14" s="1"/>
  <c r="N403" i="14" s="1"/>
  <c r="H387" i="14"/>
  <c r="N387" i="14" s="1"/>
  <c r="H348" i="14"/>
  <c r="N348" i="14" s="1"/>
  <c r="F401" i="14"/>
  <c r="H401" i="14" s="1"/>
  <c r="N401" i="14" s="1"/>
  <c r="H362" i="14"/>
  <c r="N362" i="14" s="1"/>
  <c r="G415" i="14"/>
  <c r="H415" i="14" s="1"/>
  <c r="N415" i="14" s="1"/>
  <c r="H361" i="14"/>
  <c r="N361" i="14" s="1"/>
  <c r="G414" i="14"/>
  <c r="H414" i="14" s="1"/>
  <c r="N414" i="14" s="1"/>
  <c r="H358" i="14"/>
  <c r="N358" i="14" s="1"/>
  <c r="G411" i="14"/>
  <c r="H411" i="14" s="1"/>
  <c r="N411" i="14" s="1"/>
  <c r="H360" i="14"/>
  <c r="N360" i="14" s="1"/>
  <c r="G413" i="14"/>
  <c r="H413" i="14" s="1"/>
  <c r="N413" i="14" s="1"/>
  <c r="H346" i="14"/>
  <c r="N346" i="14" s="1"/>
  <c r="G399" i="14"/>
  <c r="H399" i="14" s="1"/>
  <c r="N399" i="14" s="1"/>
  <c r="H352" i="14"/>
  <c r="N352" i="14" s="1"/>
  <c r="F405" i="14"/>
  <c r="H405" i="14" s="1"/>
  <c r="N405" i="14" s="1"/>
  <c r="H339" i="14"/>
  <c r="N339" i="14" s="1"/>
  <c r="F392" i="14"/>
  <c r="H392" i="14" s="1"/>
  <c r="N392" i="14" s="1"/>
  <c r="H368" i="14"/>
  <c r="N368" i="14" s="1"/>
  <c r="G421" i="14"/>
  <c r="H421" i="14" s="1"/>
  <c r="N421" i="14" s="1"/>
  <c r="H340" i="14"/>
  <c r="N340" i="14" s="1"/>
  <c r="F393" i="14"/>
  <c r="H393" i="14" s="1"/>
  <c r="N393" i="14" s="1"/>
  <c r="H370" i="14"/>
  <c r="N370" i="14" s="1"/>
  <c r="G423" i="14"/>
  <c r="H423" i="14" s="1"/>
  <c r="N423" i="14" s="1"/>
  <c r="H364" i="14"/>
  <c r="N364" i="14" s="1"/>
  <c r="G417" i="14"/>
  <c r="H417" i="14" s="1"/>
  <c r="N417" i="14" s="1"/>
  <c r="H372" i="14"/>
  <c r="N372" i="14" s="1"/>
  <c r="G425" i="14"/>
  <c r="H425" i="14" s="1"/>
  <c r="N425" i="14" s="1"/>
  <c r="H323" i="14"/>
  <c r="H374" i="14"/>
  <c r="N374" i="14" s="1"/>
  <c r="G376" i="14"/>
  <c r="H334" i="14"/>
  <c r="N334" i="14" s="1"/>
  <c r="F376" i="14"/>
  <c r="D136" i="14"/>
  <c r="D189" i="14" s="1"/>
  <c r="D242" i="14" s="1"/>
  <c r="D295" i="14" s="1"/>
  <c r="D348" i="14" s="1"/>
  <c r="D401" i="14" s="1"/>
  <c r="F38" i="16"/>
  <c r="D37" i="17"/>
  <c r="D135" i="17" s="1"/>
  <c r="E37" i="15"/>
  <c r="G37" i="15" s="1"/>
  <c r="D37" i="15"/>
  <c r="C37" i="17"/>
  <c r="C135" i="17" s="1"/>
  <c r="D38" i="16"/>
  <c r="D526" i="17" l="1"/>
  <c r="D624" i="17" s="1"/>
  <c r="C526" i="17"/>
  <c r="C624" i="17" s="1"/>
  <c r="C233" i="17"/>
  <c r="C331" i="17" s="1"/>
  <c r="C429" i="17" s="1"/>
  <c r="D233" i="17"/>
  <c r="D331" i="17" s="1"/>
  <c r="D429" i="17" s="1"/>
  <c r="H385" i="14"/>
  <c r="G429" i="14"/>
  <c r="F429" i="14"/>
  <c r="N376" i="14"/>
  <c r="H376" i="14"/>
  <c r="D38" i="17"/>
  <c r="D136" i="17" s="1"/>
  <c r="F39" i="16"/>
  <c r="E38" i="15"/>
  <c r="G38" i="15" s="1"/>
  <c r="D38" i="15"/>
  <c r="D39" i="16"/>
  <c r="C38" i="17"/>
  <c r="C136" i="17" s="1"/>
  <c r="L69" i="11"/>
  <c r="K69" i="11"/>
  <c r="B69" i="11"/>
  <c r="M68" i="11"/>
  <c r="M67" i="11"/>
  <c r="M66" i="11"/>
  <c r="M65" i="11"/>
  <c r="M63" i="11"/>
  <c r="M62" i="11"/>
  <c r="O62" i="11" s="1"/>
  <c r="M61" i="11"/>
  <c r="M60" i="11"/>
  <c r="M59" i="11"/>
  <c r="O59" i="11" s="1"/>
  <c r="M58" i="11"/>
  <c r="M57" i="11"/>
  <c r="M56" i="11"/>
  <c r="M55" i="11"/>
  <c r="O55" i="11" s="1"/>
  <c r="M54" i="11"/>
  <c r="M53" i="11"/>
  <c r="O53" i="11" s="1"/>
  <c r="M52" i="11"/>
  <c r="M51" i="11"/>
  <c r="M50" i="11"/>
  <c r="M49" i="11"/>
  <c r="M48" i="11"/>
  <c r="M47" i="11"/>
  <c r="O47" i="11" s="1"/>
  <c r="M46" i="11"/>
  <c r="O46" i="11" s="1"/>
  <c r="M45" i="11"/>
  <c r="O45" i="11" s="1"/>
  <c r="M44" i="11"/>
  <c r="O44" i="11" s="1"/>
  <c r="M43" i="11"/>
  <c r="B40" i="11"/>
  <c r="L37" i="11"/>
  <c r="K37" i="11"/>
  <c r="J36" i="11"/>
  <c r="M36" i="11" s="1"/>
  <c r="I36" i="11"/>
  <c r="G36" i="11"/>
  <c r="F36" i="11"/>
  <c r="E36" i="11"/>
  <c r="E68" i="11" s="1"/>
  <c r="D36" i="11"/>
  <c r="D68" i="11" s="1"/>
  <c r="C36" i="11"/>
  <c r="C68" i="11" s="1"/>
  <c r="B36" i="11"/>
  <c r="B68" i="11" s="1"/>
  <c r="A36" i="11"/>
  <c r="A68" i="11" s="1"/>
  <c r="J35" i="11"/>
  <c r="M35" i="11" s="1"/>
  <c r="I35" i="11"/>
  <c r="G35" i="11"/>
  <c r="F35" i="11"/>
  <c r="E35" i="11"/>
  <c r="E67" i="11" s="1"/>
  <c r="D35" i="11"/>
  <c r="D67" i="11" s="1"/>
  <c r="C35" i="11"/>
  <c r="C67" i="11" s="1"/>
  <c r="B35" i="11"/>
  <c r="B67" i="11" s="1"/>
  <c r="A35" i="11"/>
  <c r="A67" i="11" s="1"/>
  <c r="J34" i="11"/>
  <c r="M34" i="11" s="1"/>
  <c r="I34" i="11"/>
  <c r="G34" i="11"/>
  <c r="F34" i="11"/>
  <c r="E34" i="11"/>
  <c r="E66" i="11" s="1"/>
  <c r="D34" i="11"/>
  <c r="D66" i="11" s="1"/>
  <c r="C34" i="11"/>
  <c r="C66" i="11" s="1"/>
  <c r="B34" i="11"/>
  <c r="B66" i="11" s="1"/>
  <c r="A34" i="11"/>
  <c r="A66" i="11" s="1"/>
  <c r="J33" i="11"/>
  <c r="M33" i="11" s="1"/>
  <c r="I33" i="11"/>
  <c r="G33" i="11"/>
  <c r="F33" i="11"/>
  <c r="E33" i="11"/>
  <c r="E65" i="11" s="1"/>
  <c r="D33" i="11"/>
  <c r="D65" i="11" s="1"/>
  <c r="C33" i="11"/>
  <c r="C65" i="11" s="1"/>
  <c r="B33" i="11"/>
  <c r="B65" i="11" s="1"/>
  <c r="A33" i="11"/>
  <c r="A65" i="11" s="1"/>
  <c r="O32" i="11"/>
  <c r="O31" i="11"/>
  <c r="E63" i="11"/>
  <c r="D63" i="11"/>
  <c r="B63" i="11"/>
  <c r="A63" i="11"/>
  <c r="E62" i="11"/>
  <c r="D62" i="11"/>
  <c r="B62" i="11"/>
  <c r="A62" i="11"/>
  <c r="E61" i="11"/>
  <c r="D61" i="11"/>
  <c r="B61" i="11"/>
  <c r="A61" i="11"/>
  <c r="E60" i="11"/>
  <c r="D60" i="11"/>
  <c r="B60" i="11"/>
  <c r="A60" i="11"/>
  <c r="E59" i="11"/>
  <c r="D59" i="11"/>
  <c r="B59" i="11"/>
  <c r="A59" i="11"/>
  <c r="O26" i="11"/>
  <c r="E58" i="11"/>
  <c r="D58" i="11"/>
  <c r="B58" i="11"/>
  <c r="A58" i="11"/>
  <c r="O25" i="11"/>
  <c r="E57" i="11"/>
  <c r="D57" i="11"/>
  <c r="B57" i="11"/>
  <c r="A57" i="11"/>
  <c r="E56" i="11"/>
  <c r="D56" i="11"/>
  <c r="C56" i="11"/>
  <c r="B56" i="11"/>
  <c r="A56" i="11"/>
  <c r="E55" i="11"/>
  <c r="D55" i="11"/>
  <c r="C55" i="11"/>
  <c r="B55" i="11"/>
  <c r="A55" i="11"/>
  <c r="J22" i="11"/>
  <c r="M22" i="11" s="1"/>
  <c r="O22" i="11" s="1"/>
  <c r="I22" i="11"/>
  <c r="G22" i="11"/>
  <c r="F22" i="11"/>
  <c r="E22" i="11"/>
  <c r="E54" i="11" s="1"/>
  <c r="D22" i="11"/>
  <c r="D54" i="11" s="1"/>
  <c r="C22" i="11"/>
  <c r="C54" i="11" s="1"/>
  <c r="B22" i="11"/>
  <c r="B54" i="11" s="1"/>
  <c r="A22" i="11"/>
  <c r="A54" i="11" s="1"/>
  <c r="J21" i="11"/>
  <c r="M21" i="11" s="1"/>
  <c r="I21" i="11"/>
  <c r="G21" i="11"/>
  <c r="F21" i="11"/>
  <c r="E21" i="11"/>
  <c r="E53" i="11" s="1"/>
  <c r="B21" i="11"/>
  <c r="B53" i="11" s="1"/>
  <c r="A21" i="11"/>
  <c r="A53" i="11" s="1"/>
  <c r="J20" i="11"/>
  <c r="M20" i="11" s="1"/>
  <c r="O20" i="11" s="1"/>
  <c r="I20" i="11"/>
  <c r="G20" i="11"/>
  <c r="F20" i="11"/>
  <c r="E20" i="11"/>
  <c r="E52" i="11" s="1"/>
  <c r="B20" i="11"/>
  <c r="B52" i="11" s="1"/>
  <c r="A20" i="11"/>
  <c r="A52" i="11" s="1"/>
  <c r="J19" i="11"/>
  <c r="M19" i="11" s="1"/>
  <c r="O19" i="11" s="1"/>
  <c r="I19" i="11"/>
  <c r="G19" i="11"/>
  <c r="F19" i="11"/>
  <c r="E19" i="11"/>
  <c r="E51" i="11" s="1"/>
  <c r="B19" i="11"/>
  <c r="B51" i="11" s="1"/>
  <c r="A19" i="11"/>
  <c r="A51" i="11" s="1"/>
  <c r="J18" i="11"/>
  <c r="M18" i="11" s="1"/>
  <c r="I18" i="11"/>
  <c r="G18" i="11"/>
  <c r="F18" i="11"/>
  <c r="D18" i="11"/>
  <c r="D50" i="11" s="1"/>
  <c r="C18" i="11"/>
  <c r="C50" i="11" s="1"/>
  <c r="B18" i="11"/>
  <c r="B50" i="11" s="1"/>
  <c r="A18" i="11"/>
  <c r="A50" i="11" s="1"/>
  <c r="J17" i="11"/>
  <c r="M17" i="11" s="1"/>
  <c r="O17" i="11" s="1"/>
  <c r="I17" i="11"/>
  <c r="G17" i="11"/>
  <c r="F17" i="11"/>
  <c r="B17" i="11"/>
  <c r="B49" i="11" s="1"/>
  <c r="A17" i="11"/>
  <c r="A49" i="11" s="1"/>
  <c r="J16" i="11"/>
  <c r="M16" i="11" s="1"/>
  <c r="I16" i="11"/>
  <c r="G16" i="11"/>
  <c r="F16" i="11"/>
  <c r="E16" i="11"/>
  <c r="E48" i="11" s="1"/>
  <c r="B16" i="11"/>
  <c r="B48" i="11" s="1"/>
  <c r="A16" i="11"/>
  <c r="A48" i="11" s="1"/>
  <c r="J15" i="11"/>
  <c r="M15" i="11" s="1"/>
  <c r="I15" i="11"/>
  <c r="G15" i="11"/>
  <c r="F15" i="11"/>
  <c r="E15" i="11"/>
  <c r="E47" i="11" s="1"/>
  <c r="B15" i="11"/>
  <c r="B47" i="11" s="1"/>
  <c r="A15" i="11"/>
  <c r="A47" i="11" s="1"/>
  <c r="J14" i="11"/>
  <c r="M14" i="11" s="1"/>
  <c r="I14" i="11"/>
  <c r="G14" i="11"/>
  <c r="F14" i="11"/>
  <c r="D14" i="11"/>
  <c r="D46" i="11" s="1"/>
  <c r="C14" i="11"/>
  <c r="C46" i="11" s="1"/>
  <c r="B14" i="11"/>
  <c r="B46" i="11" s="1"/>
  <c r="A14" i="11"/>
  <c r="A46" i="11" s="1"/>
  <c r="J13" i="11"/>
  <c r="M13" i="11" s="1"/>
  <c r="O13" i="11" s="1"/>
  <c r="P13" i="11" s="1"/>
  <c r="I13" i="11"/>
  <c r="G13" i="11"/>
  <c r="F13" i="11"/>
  <c r="E13" i="11"/>
  <c r="E45" i="11" s="1"/>
  <c r="B13" i="11"/>
  <c r="B45" i="11" s="1"/>
  <c r="A13" i="11"/>
  <c r="A45" i="11" s="1"/>
  <c r="J12" i="11"/>
  <c r="M12" i="11" s="1"/>
  <c r="I12" i="11"/>
  <c r="G12" i="11"/>
  <c r="F12" i="11"/>
  <c r="E12" i="11"/>
  <c r="E44" i="11" s="1"/>
  <c r="B12" i="11"/>
  <c r="B44" i="11" s="1"/>
  <c r="A12" i="11"/>
  <c r="A44" i="11" s="1"/>
  <c r="J11" i="11"/>
  <c r="M11" i="11" s="1"/>
  <c r="O11" i="11" s="1"/>
  <c r="P11" i="11" s="1"/>
  <c r="I11" i="11"/>
  <c r="G11" i="11"/>
  <c r="E11" i="11"/>
  <c r="E43" i="11" s="1"/>
  <c r="B11" i="11"/>
  <c r="B43" i="11" s="1"/>
  <c r="A11" i="11"/>
  <c r="A43" i="11" s="1"/>
  <c r="J10" i="11"/>
  <c r="I10" i="11"/>
  <c r="G10" i="11"/>
  <c r="F10" i="11"/>
  <c r="D10" i="11"/>
  <c r="D42" i="11" s="1"/>
  <c r="C10" i="11"/>
  <c r="C42" i="11" s="1"/>
  <c r="B10" i="11"/>
  <c r="B42" i="11" s="1"/>
  <c r="A10" i="11"/>
  <c r="A42" i="11" s="1"/>
  <c r="B9" i="11"/>
  <c r="B41" i="11" s="1"/>
  <c r="P79" i="10"/>
  <c r="AJ70" i="10"/>
  <c r="P70" i="10"/>
  <c r="P62" i="10"/>
  <c r="AW37" i="10"/>
  <c r="AP37" i="10"/>
  <c r="W37" i="10"/>
  <c r="V37" i="10"/>
  <c r="U37" i="10"/>
  <c r="S37" i="10"/>
  <c r="Q37" i="10"/>
  <c r="P37" i="10"/>
  <c r="C57" i="11"/>
  <c r="N20" i="10"/>
  <c r="L20" i="9" s="1"/>
  <c r="F19" i="10"/>
  <c r="D19" i="11" s="1"/>
  <c r="D51" i="11" s="1"/>
  <c r="E19" i="10"/>
  <c r="E20" i="10" s="1"/>
  <c r="E21" i="10" s="1"/>
  <c r="D19" i="10"/>
  <c r="D20" i="10" s="1"/>
  <c r="K18" i="10"/>
  <c r="H18" i="10"/>
  <c r="E18" i="11" s="1"/>
  <c r="E50" i="11" s="1"/>
  <c r="G18" i="10"/>
  <c r="H17" i="10"/>
  <c r="E17" i="11" s="1"/>
  <c r="E49" i="11" s="1"/>
  <c r="G17" i="10"/>
  <c r="G14" i="10" s="1"/>
  <c r="F15" i="10"/>
  <c r="E15" i="9" s="1"/>
  <c r="G15" i="9" s="1"/>
  <c r="E15" i="10"/>
  <c r="E16" i="10" s="1"/>
  <c r="E17" i="10" s="1"/>
  <c r="D15" i="10"/>
  <c r="D15" i="9" s="1"/>
  <c r="K14" i="10"/>
  <c r="R11" i="10"/>
  <c r="T11" i="10" s="1"/>
  <c r="F11" i="10"/>
  <c r="F12" i="10" s="1"/>
  <c r="E11" i="10"/>
  <c r="E12" i="10" s="1"/>
  <c r="E13" i="10" s="1"/>
  <c r="D11" i="10"/>
  <c r="D12" i="10" s="1"/>
  <c r="D12" i="9" s="1"/>
  <c r="K10" i="10"/>
  <c r="H10" i="10"/>
  <c r="E10" i="11" s="1"/>
  <c r="E42" i="11" s="1"/>
  <c r="G10" i="10"/>
  <c r="L21" i="9"/>
  <c r="J21" i="9"/>
  <c r="I21" i="9"/>
  <c r="C21" i="9"/>
  <c r="M21" i="9" s="1"/>
  <c r="B21" i="9"/>
  <c r="A21" i="9"/>
  <c r="J20" i="9"/>
  <c r="I20" i="9"/>
  <c r="C20" i="9"/>
  <c r="M20" i="9" s="1"/>
  <c r="B20" i="9"/>
  <c r="A20" i="9"/>
  <c r="L19" i="9"/>
  <c r="J19" i="9"/>
  <c r="I19" i="9"/>
  <c r="C19" i="9"/>
  <c r="M19" i="9" s="1"/>
  <c r="B19" i="9"/>
  <c r="A19" i="9"/>
  <c r="L18" i="9"/>
  <c r="J18" i="9"/>
  <c r="I18" i="9"/>
  <c r="E18" i="9"/>
  <c r="G18" i="9" s="1"/>
  <c r="D18" i="9"/>
  <c r="C18" i="9"/>
  <c r="M18" i="9" s="1"/>
  <c r="B18" i="9"/>
  <c r="A18" i="9"/>
  <c r="L17" i="9"/>
  <c r="J17" i="9"/>
  <c r="I17" i="9"/>
  <c r="C17" i="9"/>
  <c r="M17" i="9" s="1"/>
  <c r="B17" i="9"/>
  <c r="A17" i="9"/>
  <c r="L16" i="9"/>
  <c r="J16" i="9"/>
  <c r="I16" i="9"/>
  <c r="C16" i="9"/>
  <c r="M16" i="9" s="1"/>
  <c r="B16" i="9"/>
  <c r="A16" i="9"/>
  <c r="L15" i="9"/>
  <c r="J15" i="9"/>
  <c r="I15" i="9"/>
  <c r="C15" i="9"/>
  <c r="M15" i="9" s="1"/>
  <c r="B15" i="9"/>
  <c r="A15" i="9"/>
  <c r="L14" i="9"/>
  <c r="J14" i="9"/>
  <c r="I14" i="9"/>
  <c r="E14" i="9"/>
  <c r="G14" i="9" s="1"/>
  <c r="D14" i="9"/>
  <c r="C14" i="9"/>
  <c r="M14" i="9" s="1"/>
  <c r="S14" i="9" s="1"/>
  <c r="B14" i="9"/>
  <c r="A14" i="9"/>
  <c r="L13" i="9"/>
  <c r="J13" i="9"/>
  <c r="I13" i="9"/>
  <c r="C13" i="9"/>
  <c r="M13" i="9" s="1"/>
  <c r="B13" i="9"/>
  <c r="A13" i="9"/>
  <c r="L12" i="9"/>
  <c r="J12" i="9"/>
  <c r="I12" i="9"/>
  <c r="C12" i="9"/>
  <c r="M12" i="9" s="1"/>
  <c r="B12" i="9"/>
  <c r="A12" i="9"/>
  <c r="L11" i="9"/>
  <c r="J11" i="9"/>
  <c r="I11" i="9"/>
  <c r="C11" i="9"/>
  <c r="M11" i="9" s="1"/>
  <c r="B11" i="9"/>
  <c r="A11" i="9"/>
  <c r="L10" i="9"/>
  <c r="J10" i="9"/>
  <c r="I10" i="9"/>
  <c r="E10" i="9"/>
  <c r="G10" i="9" s="1"/>
  <c r="D10" i="9"/>
  <c r="C10" i="9"/>
  <c r="M10" i="9" s="1"/>
  <c r="B10" i="9"/>
  <c r="A10" i="9"/>
  <c r="B9" i="9"/>
  <c r="B8" i="9"/>
  <c r="N11" i="9" l="1"/>
  <c r="T37" i="10"/>
  <c r="K15" i="10"/>
  <c r="H14" i="10"/>
  <c r="E14" i="11" s="1"/>
  <c r="E46" i="11" s="1"/>
  <c r="C527" i="17"/>
  <c r="C625" i="17" s="1"/>
  <c r="D527" i="17"/>
  <c r="D625" i="17" s="1"/>
  <c r="D234" i="17"/>
  <c r="D332" i="17" s="1"/>
  <c r="D430" i="17" s="1"/>
  <c r="C234" i="17"/>
  <c r="C332" i="17" s="1"/>
  <c r="C430" i="17" s="1"/>
  <c r="N385" i="14"/>
  <c r="N429" i="14" s="1"/>
  <c r="H429" i="14"/>
  <c r="B101" i="11"/>
  <c r="B133" i="11" s="1"/>
  <c r="B165" i="11" s="1"/>
  <c r="B197" i="11" s="1"/>
  <c r="E78" i="11"/>
  <c r="E110" i="11" s="1"/>
  <c r="E142" i="11" s="1"/>
  <c r="E174" i="11" s="1"/>
  <c r="E206" i="11" s="1"/>
  <c r="E238" i="11" s="1"/>
  <c r="A74" i="11"/>
  <c r="A106" i="11" s="1"/>
  <c r="A138" i="11" s="1"/>
  <c r="A170" i="11" s="1"/>
  <c r="A202" i="11" s="1"/>
  <c r="A234" i="11" s="1"/>
  <c r="C78" i="11"/>
  <c r="C110" i="11" s="1"/>
  <c r="C142" i="11" s="1"/>
  <c r="C174" i="11" s="1"/>
  <c r="C206" i="11" s="1"/>
  <c r="C238" i="11" s="1"/>
  <c r="A79" i="11"/>
  <c r="A111" i="11" s="1"/>
  <c r="A143" i="11" s="1"/>
  <c r="A175" i="11" s="1"/>
  <c r="A207" i="11" s="1"/>
  <c r="A239" i="11" s="1"/>
  <c r="E83" i="11"/>
  <c r="E115" i="11" s="1"/>
  <c r="E147" i="11" s="1"/>
  <c r="E179" i="11" s="1"/>
  <c r="E211" i="11" s="1"/>
  <c r="E243" i="11" s="1"/>
  <c r="B84" i="11"/>
  <c r="B116" i="11" s="1"/>
  <c r="B148" i="11" s="1"/>
  <c r="B180" i="11" s="1"/>
  <c r="B212" i="11" s="1"/>
  <c r="B244" i="11" s="1"/>
  <c r="A85" i="11"/>
  <c r="A117" i="11" s="1"/>
  <c r="A149" i="11" s="1"/>
  <c r="A181" i="11" s="1"/>
  <c r="A213" i="11" s="1"/>
  <c r="A245" i="11" s="1"/>
  <c r="C87" i="11"/>
  <c r="C119" i="11" s="1"/>
  <c r="C151" i="11" s="1"/>
  <c r="C183" i="11" s="1"/>
  <c r="C215" i="11" s="1"/>
  <c r="C247" i="11" s="1"/>
  <c r="D88" i="11"/>
  <c r="D120" i="11" s="1"/>
  <c r="D152" i="11" s="1"/>
  <c r="D184" i="11" s="1"/>
  <c r="D216" i="11" s="1"/>
  <c r="D248" i="11" s="1"/>
  <c r="A91" i="11"/>
  <c r="A123" i="11" s="1"/>
  <c r="A155" i="11" s="1"/>
  <c r="A187" i="11" s="1"/>
  <c r="A219" i="11" s="1"/>
  <c r="A251" i="11" s="1"/>
  <c r="D92" i="11"/>
  <c r="D124" i="11" s="1"/>
  <c r="D156" i="11" s="1"/>
  <c r="D188" i="11" s="1"/>
  <c r="D220" i="11" s="1"/>
  <c r="D252" i="11" s="1"/>
  <c r="A94" i="11"/>
  <c r="A126" i="11" s="1"/>
  <c r="A158" i="11" s="1"/>
  <c r="A190" i="11" s="1"/>
  <c r="A222" i="11" s="1"/>
  <c r="A254" i="11" s="1"/>
  <c r="D95" i="11"/>
  <c r="D127" i="11" s="1"/>
  <c r="D159" i="11" s="1"/>
  <c r="D191" i="11" s="1"/>
  <c r="D223" i="11" s="1"/>
  <c r="D255" i="11" s="1"/>
  <c r="A97" i="11"/>
  <c r="A129" i="11" s="1"/>
  <c r="A161" i="11" s="1"/>
  <c r="A193" i="11" s="1"/>
  <c r="A225" i="11" s="1"/>
  <c r="A257" i="11" s="1"/>
  <c r="D98" i="11"/>
  <c r="D130" i="11" s="1"/>
  <c r="D162" i="11" s="1"/>
  <c r="D194" i="11" s="1"/>
  <c r="D226" i="11" s="1"/>
  <c r="D258" i="11" s="1"/>
  <c r="A99" i="11"/>
  <c r="A131" i="11" s="1"/>
  <c r="A163" i="11" s="1"/>
  <c r="A195" i="11" s="1"/>
  <c r="A227" i="11" s="1"/>
  <c r="A259" i="11" s="1"/>
  <c r="D100" i="11"/>
  <c r="D132" i="11" s="1"/>
  <c r="D164" i="11" s="1"/>
  <c r="D196" i="11" s="1"/>
  <c r="D228" i="11" s="1"/>
  <c r="D260" i="11" s="1"/>
  <c r="D83" i="11"/>
  <c r="D115" i="11" s="1"/>
  <c r="D147" i="11" s="1"/>
  <c r="D179" i="11" s="1"/>
  <c r="D211" i="11" s="1"/>
  <c r="D243" i="11" s="1"/>
  <c r="D78" i="11"/>
  <c r="D110" i="11" s="1"/>
  <c r="D142" i="11" s="1"/>
  <c r="D174" i="11" s="1"/>
  <c r="D206" i="11" s="1"/>
  <c r="D238" i="11" s="1"/>
  <c r="B79" i="11"/>
  <c r="B111" i="11" s="1"/>
  <c r="B143" i="11" s="1"/>
  <c r="B175" i="11" s="1"/>
  <c r="B207" i="11" s="1"/>
  <c r="B239" i="11" s="1"/>
  <c r="A80" i="11"/>
  <c r="A112" i="11" s="1"/>
  <c r="A144" i="11" s="1"/>
  <c r="A176" i="11" s="1"/>
  <c r="A208" i="11" s="1"/>
  <c r="A240" i="11" s="1"/>
  <c r="E84" i="11"/>
  <c r="E116" i="11" s="1"/>
  <c r="E148" i="11" s="1"/>
  <c r="E180" i="11" s="1"/>
  <c r="E212" i="11" s="1"/>
  <c r="E244" i="11" s="1"/>
  <c r="B85" i="11"/>
  <c r="B117" i="11" s="1"/>
  <c r="B149" i="11" s="1"/>
  <c r="B181" i="11" s="1"/>
  <c r="B213" i="11" s="1"/>
  <c r="B245" i="11" s="1"/>
  <c r="A86" i="11"/>
  <c r="A118" i="11" s="1"/>
  <c r="A150" i="11" s="1"/>
  <c r="A182" i="11" s="1"/>
  <c r="A214" i="11" s="1"/>
  <c r="A246" i="11" s="1"/>
  <c r="D87" i="11"/>
  <c r="D119" i="11" s="1"/>
  <c r="D151" i="11" s="1"/>
  <c r="D183" i="11" s="1"/>
  <c r="D215" i="11" s="1"/>
  <c r="D247" i="11" s="1"/>
  <c r="E88" i="11"/>
  <c r="E120" i="11" s="1"/>
  <c r="E152" i="11" s="1"/>
  <c r="E184" i="11" s="1"/>
  <c r="E216" i="11" s="1"/>
  <c r="E248" i="11" s="1"/>
  <c r="A90" i="11"/>
  <c r="A122" i="11" s="1"/>
  <c r="A154" i="11" s="1"/>
  <c r="A186" i="11" s="1"/>
  <c r="A218" i="11" s="1"/>
  <c r="A250" i="11" s="1"/>
  <c r="B91" i="11"/>
  <c r="B123" i="11" s="1"/>
  <c r="B155" i="11" s="1"/>
  <c r="B187" i="11" s="1"/>
  <c r="B219" i="11" s="1"/>
  <c r="B251" i="11" s="1"/>
  <c r="E92" i="11"/>
  <c r="E124" i="11" s="1"/>
  <c r="E156" i="11" s="1"/>
  <c r="E188" i="11" s="1"/>
  <c r="E220" i="11" s="1"/>
  <c r="E252" i="11" s="1"/>
  <c r="B94" i="11"/>
  <c r="B126" i="11" s="1"/>
  <c r="B158" i="11" s="1"/>
  <c r="B190" i="11" s="1"/>
  <c r="B222" i="11" s="1"/>
  <c r="B254" i="11" s="1"/>
  <c r="E95" i="11"/>
  <c r="E127" i="11" s="1"/>
  <c r="E159" i="11" s="1"/>
  <c r="E191" i="11" s="1"/>
  <c r="E223" i="11" s="1"/>
  <c r="E255" i="11" s="1"/>
  <c r="B97" i="11"/>
  <c r="B129" i="11" s="1"/>
  <c r="B161" i="11" s="1"/>
  <c r="B193" i="11" s="1"/>
  <c r="B225" i="11" s="1"/>
  <c r="B257" i="11" s="1"/>
  <c r="E98" i="11"/>
  <c r="E130" i="11" s="1"/>
  <c r="E162" i="11" s="1"/>
  <c r="E194" i="11" s="1"/>
  <c r="E226" i="11" s="1"/>
  <c r="E258" i="11" s="1"/>
  <c r="B99" i="11"/>
  <c r="B131" i="11" s="1"/>
  <c r="B163" i="11" s="1"/>
  <c r="B195" i="11" s="1"/>
  <c r="B227" i="11" s="1"/>
  <c r="B259" i="11" s="1"/>
  <c r="E100" i="11"/>
  <c r="E132" i="11" s="1"/>
  <c r="E164" i="11" s="1"/>
  <c r="E196" i="11" s="1"/>
  <c r="E228" i="11" s="1"/>
  <c r="E260" i="11" s="1"/>
  <c r="B74" i="11"/>
  <c r="B106" i="11" s="1"/>
  <c r="B138" i="11" s="1"/>
  <c r="B170" i="11" s="1"/>
  <c r="B202" i="11" s="1"/>
  <c r="B234" i="11" s="1"/>
  <c r="C74" i="11"/>
  <c r="C106" i="11" s="1"/>
  <c r="C138" i="11" s="1"/>
  <c r="C170" i="11" s="1"/>
  <c r="C202" i="11" s="1"/>
  <c r="C234" i="11" s="1"/>
  <c r="A75" i="11"/>
  <c r="A107" i="11" s="1"/>
  <c r="A139" i="11" s="1"/>
  <c r="A171" i="11" s="1"/>
  <c r="A203" i="11" s="1"/>
  <c r="A235" i="11" s="1"/>
  <c r="A76" i="11"/>
  <c r="A108" i="11" s="1"/>
  <c r="A140" i="11" s="1"/>
  <c r="A172" i="11" s="1"/>
  <c r="A204" i="11" s="1"/>
  <c r="A236" i="11" s="1"/>
  <c r="E79" i="11"/>
  <c r="E111" i="11" s="1"/>
  <c r="E143" i="11" s="1"/>
  <c r="E175" i="11" s="1"/>
  <c r="E207" i="11" s="1"/>
  <c r="E239" i="11" s="1"/>
  <c r="B80" i="11"/>
  <c r="B112" i="11" s="1"/>
  <c r="B144" i="11" s="1"/>
  <c r="B176" i="11" s="1"/>
  <c r="B208" i="11" s="1"/>
  <c r="B240" i="11" s="1"/>
  <c r="A81" i="11"/>
  <c r="A113" i="11" s="1"/>
  <c r="A145" i="11" s="1"/>
  <c r="A177" i="11" s="1"/>
  <c r="A209" i="11" s="1"/>
  <c r="A241" i="11" s="1"/>
  <c r="A82" i="11"/>
  <c r="A114" i="11" s="1"/>
  <c r="A146" i="11" s="1"/>
  <c r="A178" i="11" s="1"/>
  <c r="A210" i="11" s="1"/>
  <c r="A242" i="11" s="1"/>
  <c r="E85" i="11"/>
  <c r="E117" i="11" s="1"/>
  <c r="E149" i="11" s="1"/>
  <c r="E181" i="11" s="1"/>
  <c r="E213" i="11" s="1"/>
  <c r="E245" i="11" s="1"/>
  <c r="B86" i="11"/>
  <c r="B118" i="11" s="1"/>
  <c r="B150" i="11" s="1"/>
  <c r="B182" i="11" s="1"/>
  <c r="B214" i="11" s="1"/>
  <c r="B246" i="11" s="1"/>
  <c r="E87" i="11"/>
  <c r="E119" i="11" s="1"/>
  <c r="E151" i="11" s="1"/>
  <c r="E183" i="11" s="1"/>
  <c r="E215" i="11" s="1"/>
  <c r="E247" i="11" s="1"/>
  <c r="A89" i="11"/>
  <c r="A121" i="11" s="1"/>
  <c r="A153" i="11" s="1"/>
  <c r="A185" i="11" s="1"/>
  <c r="A217" i="11" s="1"/>
  <c r="A249" i="11" s="1"/>
  <c r="B90" i="11"/>
  <c r="B122" i="11" s="1"/>
  <c r="B154" i="11" s="1"/>
  <c r="B186" i="11" s="1"/>
  <c r="B218" i="11" s="1"/>
  <c r="B250" i="11" s="1"/>
  <c r="D91" i="11"/>
  <c r="D123" i="11" s="1"/>
  <c r="D155" i="11" s="1"/>
  <c r="D187" i="11" s="1"/>
  <c r="D219" i="11" s="1"/>
  <c r="D251" i="11" s="1"/>
  <c r="A93" i="11"/>
  <c r="A125" i="11" s="1"/>
  <c r="A157" i="11" s="1"/>
  <c r="A189" i="11" s="1"/>
  <c r="A221" i="11" s="1"/>
  <c r="A253" i="11" s="1"/>
  <c r="D94" i="11"/>
  <c r="D126" i="11" s="1"/>
  <c r="D158" i="11" s="1"/>
  <c r="D190" i="11" s="1"/>
  <c r="D222" i="11" s="1"/>
  <c r="D254" i="11" s="1"/>
  <c r="C97" i="11"/>
  <c r="C129" i="11" s="1"/>
  <c r="C161" i="11" s="1"/>
  <c r="C193" i="11" s="1"/>
  <c r="C225" i="11" s="1"/>
  <c r="C257" i="11" s="1"/>
  <c r="C99" i="11"/>
  <c r="C131" i="11" s="1"/>
  <c r="C163" i="11" s="1"/>
  <c r="C195" i="11" s="1"/>
  <c r="C227" i="11" s="1"/>
  <c r="C259" i="11" s="1"/>
  <c r="D74" i="11"/>
  <c r="D106" i="11" s="1"/>
  <c r="D138" i="11" s="1"/>
  <c r="D170" i="11" s="1"/>
  <c r="D202" i="11" s="1"/>
  <c r="D234" i="11" s="1"/>
  <c r="B75" i="11"/>
  <c r="B107" i="11" s="1"/>
  <c r="B139" i="11" s="1"/>
  <c r="B171" i="11" s="1"/>
  <c r="B203" i="11" s="1"/>
  <c r="B235" i="11" s="1"/>
  <c r="B76" i="11"/>
  <c r="B108" i="11" s="1"/>
  <c r="B140" i="11" s="1"/>
  <c r="B172" i="11" s="1"/>
  <c r="B204" i="11" s="1"/>
  <c r="B236" i="11" s="1"/>
  <c r="A77" i="11"/>
  <c r="A109" i="11" s="1"/>
  <c r="A141" i="11" s="1"/>
  <c r="A173" i="11" s="1"/>
  <c r="A205" i="11" s="1"/>
  <c r="A237" i="11" s="1"/>
  <c r="E80" i="11"/>
  <c r="E112" i="11" s="1"/>
  <c r="E144" i="11" s="1"/>
  <c r="E176" i="11" s="1"/>
  <c r="E208" i="11" s="1"/>
  <c r="E240" i="11" s="1"/>
  <c r="B81" i="11"/>
  <c r="B113" i="11" s="1"/>
  <c r="B145" i="11" s="1"/>
  <c r="B177" i="11" s="1"/>
  <c r="B209" i="11" s="1"/>
  <c r="B241" i="11" s="1"/>
  <c r="B82" i="11"/>
  <c r="B114" i="11" s="1"/>
  <c r="B146" i="11" s="1"/>
  <c r="B178" i="11" s="1"/>
  <c r="B210" i="11" s="1"/>
  <c r="B242" i="11" s="1"/>
  <c r="C86" i="11"/>
  <c r="C118" i="11" s="1"/>
  <c r="C150" i="11" s="1"/>
  <c r="C182" i="11" s="1"/>
  <c r="C214" i="11" s="1"/>
  <c r="C246" i="11" s="1"/>
  <c r="A88" i="11"/>
  <c r="A120" i="11" s="1"/>
  <c r="A152" i="11" s="1"/>
  <c r="A184" i="11" s="1"/>
  <c r="A216" i="11" s="1"/>
  <c r="A248" i="11" s="1"/>
  <c r="B89" i="11"/>
  <c r="B121" i="11" s="1"/>
  <c r="B153" i="11" s="1"/>
  <c r="B185" i="11" s="1"/>
  <c r="B217" i="11" s="1"/>
  <c r="B249" i="11" s="1"/>
  <c r="D90" i="11"/>
  <c r="D122" i="11" s="1"/>
  <c r="D154" i="11" s="1"/>
  <c r="D186" i="11" s="1"/>
  <c r="D218" i="11" s="1"/>
  <c r="D250" i="11" s="1"/>
  <c r="E91" i="11"/>
  <c r="E123" i="11" s="1"/>
  <c r="E155" i="11" s="1"/>
  <c r="E187" i="11" s="1"/>
  <c r="E219" i="11" s="1"/>
  <c r="E251" i="11" s="1"/>
  <c r="B93" i="11"/>
  <c r="B125" i="11" s="1"/>
  <c r="B157" i="11" s="1"/>
  <c r="B189" i="11" s="1"/>
  <c r="B221" i="11" s="1"/>
  <c r="B253" i="11" s="1"/>
  <c r="E94" i="11"/>
  <c r="E126" i="11" s="1"/>
  <c r="E158" i="11" s="1"/>
  <c r="E190" i="11" s="1"/>
  <c r="E222" i="11" s="1"/>
  <c r="E254" i="11" s="1"/>
  <c r="D97" i="11"/>
  <c r="D129" i="11" s="1"/>
  <c r="D161" i="11" s="1"/>
  <c r="D193" i="11" s="1"/>
  <c r="D225" i="11" s="1"/>
  <c r="D257" i="11" s="1"/>
  <c r="A98" i="11"/>
  <c r="A130" i="11" s="1"/>
  <c r="A162" i="11" s="1"/>
  <c r="A194" i="11" s="1"/>
  <c r="A226" i="11" s="1"/>
  <c r="A258" i="11" s="1"/>
  <c r="D99" i="11"/>
  <c r="D131" i="11" s="1"/>
  <c r="D163" i="11" s="1"/>
  <c r="D195" i="11" s="1"/>
  <c r="D227" i="11" s="1"/>
  <c r="D259" i="11" s="1"/>
  <c r="A100" i="11"/>
  <c r="A132" i="11" s="1"/>
  <c r="A164" i="11" s="1"/>
  <c r="A196" i="11" s="1"/>
  <c r="A228" i="11" s="1"/>
  <c r="A260" i="11" s="1"/>
  <c r="B72" i="11"/>
  <c r="B104" i="11" s="1"/>
  <c r="B136" i="11" s="1"/>
  <c r="B168" i="11" s="1"/>
  <c r="B200" i="11" s="1"/>
  <c r="B232" i="11" s="1"/>
  <c r="E74" i="11"/>
  <c r="E106" i="11" s="1"/>
  <c r="E138" i="11" s="1"/>
  <c r="E170" i="11" s="1"/>
  <c r="E202" i="11" s="1"/>
  <c r="E234" i="11" s="1"/>
  <c r="E81" i="11"/>
  <c r="E113" i="11" s="1"/>
  <c r="E145" i="11" s="1"/>
  <c r="E177" i="11" s="1"/>
  <c r="E209" i="11" s="1"/>
  <c r="E241" i="11" s="1"/>
  <c r="C89" i="11"/>
  <c r="C121" i="11" s="1"/>
  <c r="C153" i="11" s="1"/>
  <c r="C185" i="11" s="1"/>
  <c r="C217" i="11" s="1"/>
  <c r="C249" i="11" s="1"/>
  <c r="E75" i="11"/>
  <c r="E107" i="11" s="1"/>
  <c r="E139" i="11" s="1"/>
  <c r="E171" i="11" s="1"/>
  <c r="E203" i="11" s="1"/>
  <c r="E235" i="11" s="1"/>
  <c r="E76" i="11"/>
  <c r="E108" i="11" s="1"/>
  <c r="E140" i="11" s="1"/>
  <c r="E172" i="11" s="1"/>
  <c r="E204" i="11" s="1"/>
  <c r="E236" i="11" s="1"/>
  <c r="B77" i="11"/>
  <c r="B109" i="11" s="1"/>
  <c r="B141" i="11" s="1"/>
  <c r="B173" i="11" s="1"/>
  <c r="B205" i="11" s="1"/>
  <c r="B237" i="11" s="1"/>
  <c r="A78" i="11"/>
  <c r="A110" i="11" s="1"/>
  <c r="A142" i="11" s="1"/>
  <c r="A174" i="11" s="1"/>
  <c r="A206" i="11" s="1"/>
  <c r="A238" i="11" s="1"/>
  <c r="C82" i="11"/>
  <c r="C114" i="11" s="1"/>
  <c r="C146" i="11" s="1"/>
  <c r="C178" i="11" s="1"/>
  <c r="C210" i="11" s="1"/>
  <c r="C242" i="11" s="1"/>
  <c r="A83" i="11"/>
  <c r="A115" i="11" s="1"/>
  <c r="A147" i="11" s="1"/>
  <c r="A179" i="11" s="1"/>
  <c r="A211" i="11" s="1"/>
  <c r="A243" i="11" s="1"/>
  <c r="D86" i="11"/>
  <c r="D118" i="11" s="1"/>
  <c r="D150" i="11" s="1"/>
  <c r="D182" i="11" s="1"/>
  <c r="D214" i="11" s="1"/>
  <c r="D246" i="11" s="1"/>
  <c r="A87" i="11"/>
  <c r="A119" i="11" s="1"/>
  <c r="A151" i="11" s="1"/>
  <c r="A183" i="11" s="1"/>
  <c r="A215" i="11" s="1"/>
  <c r="A247" i="11" s="1"/>
  <c r="B88" i="11"/>
  <c r="B120" i="11" s="1"/>
  <c r="B152" i="11" s="1"/>
  <c r="B184" i="11" s="1"/>
  <c r="B216" i="11" s="1"/>
  <c r="B248" i="11" s="1"/>
  <c r="D89" i="11"/>
  <c r="D121" i="11" s="1"/>
  <c r="D153" i="11" s="1"/>
  <c r="D185" i="11" s="1"/>
  <c r="D217" i="11" s="1"/>
  <c r="D249" i="11" s="1"/>
  <c r="E90" i="11"/>
  <c r="E122" i="11" s="1"/>
  <c r="E154" i="11" s="1"/>
  <c r="E186" i="11" s="1"/>
  <c r="E218" i="11" s="1"/>
  <c r="E250" i="11" s="1"/>
  <c r="A92" i="11"/>
  <c r="A124" i="11" s="1"/>
  <c r="A156" i="11" s="1"/>
  <c r="A188" i="11" s="1"/>
  <c r="A220" i="11" s="1"/>
  <c r="A252" i="11" s="1"/>
  <c r="D93" i="11"/>
  <c r="D125" i="11" s="1"/>
  <c r="D157" i="11" s="1"/>
  <c r="D189" i="11" s="1"/>
  <c r="D221" i="11" s="1"/>
  <c r="D253" i="11" s="1"/>
  <c r="A95" i="11"/>
  <c r="A127" i="11" s="1"/>
  <c r="A159" i="11" s="1"/>
  <c r="A191" i="11" s="1"/>
  <c r="A223" i="11" s="1"/>
  <c r="A255" i="11" s="1"/>
  <c r="E97" i="11"/>
  <c r="E129" i="11" s="1"/>
  <c r="E161" i="11" s="1"/>
  <c r="E193" i="11" s="1"/>
  <c r="E225" i="11" s="1"/>
  <c r="E257" i="11" s="1"/>
  <c r="B98" i="11"/>
  <c r="B130" i="11" s="1"/>
  <c r="B162" i="11" s="1"/>
  <c r="B194" i="11" s="1"/>
  <c r="B226" i="11" s="1"/>
  <c r="B258" i="11" s="1"/>
  <c r="E99" i="11"/>
  <c r="E131" i="11" s="1"/>
  <c r="E163" i="11" s="1"/>
  <c r="E195" i="11" s="1"/>
  <c r="E227" i="11" s="1"/>
  <c r="E259" i="11" s="1"/>
  <c r="B100" i="11"/>
  <c r="B132" i="11" s="1"/>
  <c r="B164" i="11" s="1"/>
  <c r="B196" i="11" s="1"/>
  <c r="B228" i="11" s="1"/>
  <c r="B260" i="11" s="1"/>
  <c r="E82" i="11"/>
  <c r="E114" i="11" s="1"/>
  <c r="E146" i="11" s="1"/>
  <c r="E178" i="11" s="1"/>
  <c r="E210" i="11" s="1"/>
  <c r="E242" i="11" s="1"/>
  <c r="B73" i="11"/>
  <c r="B105" i="11" s="1"/>
  <c r="B137" i="11" s="1"/>
  <c r="B169" i="11" s="1"/>
  <c r="B201" i="11" s="1"/>
  <c r="B233" i="11" s="1"/>
  <c r="E77" i="11"/>
  <c r="E109" i="11" s="1"/>
  <c r="E141" i="11" s="1"/>
  <c r="E173" i="11" s="1"/>
  <c r="E205" i="11" s="1"/>
  <c r="E237" i="11" s="1"/>
  <c r="B78" i="11"/>
  <c r="B110" i="11" s="1"/>
  <c r="B142" i="11" s="1"/>
  <c r="B174" i="11" s="1"/>
  <c r="B206" i="11" s="1"/>
  <c r="B238" i="11" s="1"/>
  <c r="D82" i="11"/>
  <c r="D114" i="11" s="1"/>
  <c r="D146" i="11" s="1"/>
  <c r="D178" i="11" s="1"/>
  <c r="D210" i="11" s="1"/>
  <c r="D242" i="11" s="1"/>
  <c r="B83" i="11"/>
  <c r="B115" i="11" s="1"/>
  <c r="B147" i="11" s="1"/>
  <c r="B179" i="11" s="1"/>
  <c r="B211" i="11" s="1"/>
  <c r="B243" i="11" s="1"/>
  <c r="A84" i="11"/>
  <c r="A116" i="11" s="1"/>
  <c r="A148" i="11" s="1"/>
  <c r="A180" i="11" s="1"/>
  <c r="A212" i="11" s="1"/>
  <c r="A244" i="11" s="1"/>
  <c r="E86" i="11"/>
  <c r="E118" i="11" s="1"/>
  <c r="E150" i="11" s="1"/>
  <c r="E182" i="11" s="1"/>
  <c r="E214" i="11" s="1"/>
  <c r="E246" i="11" s="1"/>
  <c r="B87" i="11"/>
  <c r="B119" i="11" s="1"/>
  <c r="B151" i="11" s="1"/>
  <c r="B183" i="11" s="1"/>
  <c r="B215" i="11" s="1"/>
  <c r="B247" i="11" s="1"/>
  <c r="C88" i="11"/>
  <c r="C120" i="11" s="1"/>
  <c r="C152" i="11" s="1"/>
  <c r="C184" i="11" s="1"/>
  <c r="C216" i="11" s="1"/>
  <c r="C248" i="11" s="1"/>
  <c r="E89" i="11"/>
  <c r="E121" i="11" s="1"/>
  <c r="E153" i="11" s="1"/>
  <c r="E185" i="11" s="1"/>
  <c r="E217" i="11" s="1"/>
  <c r="E249" i="11" s="1"/>
  <c r="B92" i="11"/>
  <c r="B124" i="11" s="1"/>
  <c r="B156" i="11" s="1"/>
  <c r="B188" i="11" s="1"/>
  <c r="B220" i="11" s="1"/>
  <c r="B252" i="11" s="1"/>
  <c r="E93" i="11"/>
  <c r="E125" i="11" s="1"/>
  <c r="E157" i="11" s="1"/>
  <c r="E189" i="11" s="1"/>
  <c r="E221" i="11" s="1"/>
  <c r="E253" i="11" s="1"/>
  <c r="B95" i="11"/>
  <c r="B127" i="11" s="1"/>
  <c r="B159" i="11" s="1"/>
  <c r="B191" i="11" s="1"/>
  <c r="B223" i="11" s="1"/>
  <c r="B255" i="11" s="1"/>
  <c r="C98" i="11"/>
  <c r="C130" i="11" s="1"/>
  <c r="C162" i="11" s="1"/>
  <c r="C194" i="11" s="1"/>
  <c r="C226" i="11" s="1"/>
  <c r="C258" i="11" s="1"/>
  <c r="C100" i="11"/>
  <c r="C132" i="11" s="1"/>
  <c r="C164" i="11" s="1"/>
  <c r="C196" i="11" s="1"/>
  <c r="C228" i="11" s="1"/>
  <c r="C260" i="11" s="1"/>
  <c r="S10" i="9"/>
  <c r="F57" i="11"/>
  <c r="S13" i="9"/>
  <c r="F20" i="10"/>
  <c r="D20" i="11" s="1"/>
  <c r="D52" i="11" s="1"/>
  <c r="C15" i="11"/>
  <c r="C47" i="11" s="1"/>
  <c r="F11" i="11"/>
  <c r="H11" i="11" s="1"/>
  <c r="N11" i="11" s="1"/>
  <c r="D15" i="11"/>
  <c r="D47" i="11" s="1"/>
  <c r="R37" i="10"/>
  <c r="F51" i="11"/>
  <c r="F83" i="11" s="1"/>
  <c r="F115" i="11" s="1"/>
  <c r="F147" i="11" s="1"/>
  <c r="F179" i="11" s="1"/>
  <c r="F211" i="11" s="1"/>
  <c r="F243" i="11" s="1"/>
  <c r="H10" i="11"/>
  <c r="F54" i="11"/>
  <c r="G58" i="11"/>
  <c r="F61" i="11"/>
  <c r="G65" i="11"/>
  <c r="G67" i="11"/>
  <c r="G45" i="11"/>
  <c r="F48" i="11"/>
  <c r="H17" i="11"/>
  <c r="N17" i="11" s="1"/>
  <c r="O29" i="11"/>
  <c r="P29" i="11" s="1"/>
  <c r="S12" i="9"/>
  <c r="F42" i="11"/>
  <c r="P55" i="11"/>
  <c r="G50" i="11"/>
  <c r="G44" i="11"/>
  <c r="F45" i="11"/>
  <c r="F46" i="11"/>
  <c r="H20" i="11"/>
  <c r="N20" i="11" s="1"/>
  <c r="O50" i="11"/>
  <c r="P50" i="11" s="1"/>
  <c r="O56" i="11"/>
  <c r="P56" i="11" s="1"/>
  <c r="O23" i="11"/>
  <c r="P23" i="11" s="1"/>
  <c r="S17" i="9"/>
  <c r="S20" i="9"/>
  <c r="S21" i="9"/>
  <c r="F49" i="11"/>
  <c r="G53" i="11"/>
  <c r="G59" i="11"/>
  <c r="F63" i="11"/>
  <c r="G66" i="11"/>
  <c r="G68" i="11"/>
  <c r="S11" i="9"/>
  <c r="S18" i="9"/>
  <c r="G46" i="11"/>
  <c r="F55" i="11"/>
  <c r="F87" i="11" s="1"/>
  <c r="F119" i="11" s="1"/>
  <c r="F151" i="11" s="1"/>
  <c r="F183" i="11" s="1"/>
  <c r="F215" i="11" s="1"/>
  <c r="F247" i="11" s="1"/>
  <c r="F58" i="11"/>
  <c r="O58" i="11"/>
  <c r="P58" i="11" s="1"/>
  <c r="O64" i="11"/>
  <c r="P64" i="11" s="1"/>
  <c r="F52" i="11"/>
  <c r="F84" i="11" s="1"/>
  <c r="F116" i="11" s="1"/>
  <c r="F148" i="11" s="1"/>
  <c r="F180" i="11" s="1"/>
  <c r="F212" i="11" s="1"/>
  <c r="F244" i="11" s="1"/>
  <c r="G55" i="11"/>
  <c r="G56" i="11"/>
  <c r="F60" i="11"/>
  <c r="S15" i="9"/>
  <c r="I37" i="11"/>
  <c r="G43" i="11"/>
  <c r="G62" i="11"/>
  <c r="O61" i="11"/>
  <c r="P61" i="11" s="1"/>
  <c r="S16" i="9"/>
  <c r="S19" i="9"/>
  <c r="G61" i="11"/>
  <c r="P46" i="11"/>
  <c r="D39" i="17"/>
  <c r="D137" i="17" s="1"/>
  <c r="E39" i="15"/>
  <c r="G39" i="15" s="1"/>
  <c r="F40" i="16"/>
  <c r="D39" i="15"/>
  <c r="C39" i="17"/>
  <c r="C137" i="17" s="1"/>
  <c r="D40" i="16"/>
  <c r="O15" i="11"/>
  <c r="P15" i="11" s="1"/>
  <c r="G47" i="11"/>
  <c r="E12" i="9"/>
  <c r="G12" i="9" s="1"/>
  <c r="K12" i="10"/>
  <c r="F13" i="10"/>
  <c r="D12" i="11"/>
  <c r="D44" i="11" s="1"/>
  <c r="O60" i="11"/>
  <c r="P60" i="11" s="1"/>
  <c r="K11" i="10"/>
  <c r="O14" i="11"/>
  <c r="P14" i="11" s="1"/>
  <c r="G48" i="11"/>
  <c r="H16" i="11"/>
  <c r="N16" i="11" s="1"/>
  <c r="P20" i="11"/>
  <c r="F66" i="11"/>
  <c r="F98" i="11" s="1"/>
  <c r="F130" i="11" s="1"/>
  <c r="F162" i="11" s="1"/>
  <c r="F194" i="11" s="1"/>
  <c r="F226" i="11" s="1"/>
  <c r="F258" i="11" s="1"/>
  <c r="H34" i="11"/>
  <c r="N34" i="11" s="1"/>
  <c r="O54" i="11"/>
  <c r="P54" i="11" s="1"/>
  <c r="P62" i="11"/>
  <c r="J37" i="11"/>
  <c r="M10" i="11"/>
  <c r="G42" i="11" s="1"/>
  <c r="O12" i="11"/>
  <c r="P12" i="11" s="1"/>
  <c r="F62" i="11"/>
  <c r="F94" i="11" s="1"/>
  <c r="F126" i="11" s="1"/>
  <c r="F158" i="11" s="1"/>
  <c r="F190" i="11" s="1"/>
  <c r="F222" i="11" s="1"/>
  <c r="F254" i="11" s="1"/>
  <c r="P31" i="11"/>
  <c r="J69" i="11"/>
  <c r="M42" i="11"/>
  <c r="C20" i="11"/>
  <c r="C52" i="11" s="1"/>
  <c r="D20" i="9"/>
  <c r="D21" i="10"/>
  <c r="H12" i="11"/>
  <c r="N12" i="11" s="1"/>
  <c r="F44" i="11"/>
  <c r="F76" i="11" s="1"/>
  <c r="F108" i="11" s="1"/>
  <c r="F140" i="11" s="1"/>
  <c r="F172" i="11" s="1"/>
  <c r="F204" i="11" s="1"/>
  <c r="F236" i="11" s="1"/>
  <c r="H18" i="11"/>
  <c r="N18" i="11" s="1"/>
  <c r="F50" i="11"/>
  <c r="F82" i="11" s="1"/>
  <c r="F114" i="11" s="1"/>
  <c r="F146" i="11" s="1"/>
  <c r="F178" i="11" s="1"/>
  <c r="F210" i="11" s="1"/>
  <c r="F242" i="11" s="1"/>
  <c r="D16" i="10"/>
  <c r="D19" i="9"/>
  <c r="C19" i="11"/>
  <c r="C51" i="11" s="1"/>
  <c r="G37" i="11"/>
  <c r="H13" i="11"/>
  <c r="N13" i="11" s="1"/>
  <c r="H14" i="11"/>
  <c r="N14" i="11" s="1"/>
  <c r="H15" i="11"/>
  <c r="N15" i="11" s="1"/>
  <c r="F47" i="11"/>
  <c r="F79" i="11" s="1"/>
  <c r="F111" i="11" s="1"/>
  <c r="F143" i="11" s="1"/>
  <c r="F175" i="11" s="1"/>
  <c r="F207" i="11" s="1"/>
  <c r="F239" i="11" s="1"/>
  <c r="P17" i="11"/>
  <c r="P19" i="11"/>
  <c r="G52" i="11"/>
  <c r="P22" i="11"/>
  <c r="G57" i="11"/>
  <c r="O51" i="11"/>
  <c r="P51" i="11" s="1"/>
  <c r="P59" i="11"/>
  <c r="G51" i="11"/>
  <c r="H19" i="11"/>
  <c r="N19" i="11" s="1"/>
  <c r="G54" i="11"/>
  <c r="H22" i="11"/>
  <c r="N22" i="11" s="1"/>
  <c r="P32" i="11"/>
  <c r="O57" i="11"/>
  <c r="P57" i="11" s="1"/>
  <c r="E20" i="9"/>
  <c r="G20" i="9" s="1"/>
  <c r="F21" i="10"/>
  <c r="K20" i="10"/>
  <c r="G49" i="11"/>
  <c r="G81" i="11" s="1"/>
  <c r="G113" i="11" s="1"/>
  <c r="G145" i="11" s="1"/>
  <c r="G177" i="11" s="1"/>
  <c r="G209" i="11" s="1"/>
  <c r="G241" i="11" s="1"/>
  <c r="F56" i="11"/>
  <c r="F88" i="11" s="1"/>
  <c r="F120" i="11" s="1"/>
  <c r="F152" i="11" s="1"/>
  <c r="F184" i="11" s="1"/>
  <c r="F216" i="11" s="1"/>
  <c r="F248" i="11" s="1"/>
  <c r="G60" i="11"/>
  <c r="F65" i="11"/>
  <c r="F97" i="11" s="1"/>
  <c r="F129" i="11" s="1"/>
  <c r="F161" i="11" s="1"/>
  <c r="F193" i="11" s="1"/>
  <c r="F225" i="11" s="1"/>
  <c r="F257" i="11" s="1"/>
  <c r="H33" i="11"/>
  <c r="N33" i="11" s="1"/>
  <c r="F68" i="11"/>
  <c r="F100" i="11" s="1"/>
  <c r="F132" i="11" s="1"/>
  <c r="F164" i="11" s="1"/>
  <c r="F196" i="11" s="1"/>
  <c r="F228" i="11" s="1"/>
  <c r="F260" i="11" s="1"/>
  <c r="H36" i="11"/>
  <c r="N36" i="11" s="1"/>
  <c r="F67" i="11"/>
  <c r="F99" i="11" s="1"/>
  <c r="F131" i="11" s="1"/>
  <c r="F163" i="11" s="1"/>
  <c r="F195" i="11" s="1"/>
  <c r="F227" i="11" s="1"/>
  <c r="F259" i="11" s="1"/>
  <c r="H35" i="11"/>
  <c r="N35" i="11" s="1"/>
  <c r="D11" i="11"/>
  <c r="D43" i="11" s="1"/>
  <c r="E11" i="9"/>
  <c r="G11" i="9" s="1"/>
  <c r="H21" i="11"/>
  <c r="N21" i="11" s="1"/>
  <c r="F53" i="11"/>
  <c r="F85" i="11" s="1"/>
  <c r="F117" i="11" s="1"/>
  <c r="F149" i="11" s="1"/>
  <c r="F181" i="11" s="1"/>
  <c r="F213" i="11" s="1"/>
  <c r="F245" i="11" s="1"/>
  <c r="O28" i="11"/>
  <c r="P28" i="11" s="1"/>
  <c r="C11" i="11"/>
  <c r="C43" i="11" s="1"/>
  <c r="D11" i="9"/>
  <c r="D13" i="10"/>
  <c r="F16" i="10"/>
  <c r="E19" i="9"/>
  <c r="G19" i="9" s="1"/>
  <c r="K19" i="10"/>
  <c r="C12" i="11"/>
  <c r="C44" i="11" s="1"/>
  <c r="O16" i="11"/>
  <c r="P16" i="11" s="1"/>
  <c r="P25" i="11"/>
  <c r="P26" i="11"/>
  <c r="F59" i="11"/>
  <c r="F91" i="11" s="1"/>
  <c r="F123" i="11" s="1"/>
  <c r="F155" i="11" s="1"/>
  <c r="F187" i="11" s="1"/>
  <c r="F219" i="11" s="1"/>
  <c r="F251" i="11" s="1"/>
  <c r="G63" i="11"/>
  <c r="P44" i="11"/>
  <c r="P45" i="11"/>
  <c r="P47" i="11"/>
  <c r="O48" i="11"/>
  <c r="P48" i="11" s="1"/>
  <c r="P53" i="11"/>
  <c r="O63" i="11"/>
  <c r="P63" i="11" s="1"/>
  <c r="O18" i="11"/>
  <c r="P18" i="11" s="1"/>
  <c r="O21" i="11"/>
  <c r="P21" i="11" s="1"/>
  <c r="O24" i="11"/>
  <c r="P24" i="11" s="1"/>
  <c r="O27" i="11"/>
  <c r="P27" i="11" s="1"/>
  <c r="O30" i="11"/>
  <c r="P30" i="11" s="1"/>
  <c r="I69" i="11"/>
  <c r="D528" i="17" l="1"/>
  <c r="D626" i="17" s="1"/>
  <c r="C528" i="17"/>
  <c r="C626" i="17" s="1"/>
  <c r="D235" i="17"/>
  <c r="D333" i="17" s="1"/>
  <c r="D431" i="17" s="1"/>
  <c r="C235" i="17"/>
  <c r="C333" i="17" s="1"/>
  <c r="C431" i="17" s="1"/>
  <c r="G74" i="11"/>
  <c r="G106" i="11" s="1"/>
  <c r="G138" i="11" s="1"/>
  <c r="G170" i="11" s="1"/>
  <c r="G202" i="11" s="1"/>
  <c r="G234" i="11" s="1"/>
  <c r="F43" i="11"/>
  <c r="F75" i="11" s="1"/>
  <c r="F107" i="11" s="1"/>
  <c r="F139" i="11" s="1"/>
  <c r="F171" i="11" s="1"/>
  <c r="F203" i="11" s="1"/>
  <c r="C76" i="11"/>
  <c r="C108" i="11" s="1"/>
  <c r="C140" i="11" s="1"/>
  <c r="C172" i="11" s="1"/>
  <c r="C204" i="11" s="1"/>
  <c r="C236" i="11" s="1"/>
  <c r="G79" i="11"/>
  <c r="G100" i="11"/>
  <c r="F81" i="11"/>
  <c r="F77" i="11"/>
  <c r="F109" i="11" s="1"/>
  <c r="F74" i="11"/>
  <c r="F106" i="11" s="1"/>
  <c r="F138" i="11" s="1"/>
  <c r="F170" i="11" s="1"/>
  <c r="F202" i="11" s="1"/>
  <c r="F234" i="11" s="1"/>
  <c r="F80" i="11"/>
  <c r="F93" i="11"/>
  <c r="F125" i="11" s="1"/>
  <c r="F157" i="11" s="1"/>
  <c r="F189" i="11" s="1"/>
  <c r="F221" i="11" s="1"/>
  <c r="G80" i="11"/>
  <c r="G112" i="11" s="1"/>
  <c r="G144" i="11" s="1"/>
  <c r="G176" i="11" s="1"/>
  <c r="G208" i="11" s="1"/>
  <c r="G240" i="11" s="1"/>
  <c r="G98" i="11"/>
  <c r="G90" i="11"/>
  <c r="G122" i="11" s="1"/>
  <c r="F89" i="11"/>
  <c r="F121" i="11" s="1"/>
  <c r="F153" i="11" s="1"/>
  <c r="F185" i="11" s="1"/>
  <c r="F217" i="11" s="1"/>
  <c r="F249" i="11" s="1"/>
  <c r="G89" i="11"/>
  <c r="G121" i="11" s="1"/>
  <c r="G153" i="11" s="1"/>
  <c r="G185" i="11" s="1"/>
  <c r="G217" i="11" s="1"/>
  <c r="G249" i="11" s="1"/>
  <c r="G76" i="11"/>
  <c r="G77" i="11"/>
  <c r="G109" i="11" s="1"/>
  <c r="G141" i="11" s="1"/>
  <c r="G173" i="11" s="1"/>
  <c r="G205" i="11" s="1"/>
  <c r="G237" i="11" s="1"/>
  <c r="D79" i="11"/>
  <c r="D111" i="11" s="1"/>
  <c r="D143" i="11" s="1"/>
  <c r="D175" i="11" s="1"/>
  <c r="D207" i="11" s="1"/>
  <c r="D239" i="11" s="1"/>
  <c r="G95" i="11"/>
  <c r="G127" i="11" s="1"/>
  <c r="G159" i="11" s="1"/>
  <c r="G191" i="11" s="1"/>
  <c r="G223" i="11" s="1"/>
  <c r="G255" i="11" s="1"/>
  <c r="D75" i="11"/>
  <c r="D107" i="11" s="1"/>
  <c r="D139" i="11" s="1"/>
  <c r="D171" i="11" s="1"/>
  <c r="D203" i="11" s="1"/>
  <c r="D235" i="11" s="1"/>
  <c r="G92" i="11"/>
  <c r="G124" i="11" s="1"/>
  <c r="G156" i="11" s="1"/>
  <c r="G188" i="11" s="1"/>
  <c r="D84" i="11"/>
  <c r="D116" i="11" s="1"/>
  <c r="D148" i="11" s="1"/>
  <c r="D180" i="11" s="1"/>
  <c r="D212" i="11" s="1"/>
  <c r="D244" i="11" s="1"/>
  <c r="C84" i="11"/>
  <c r="C116" i="11" s="1"/>
  <c r="C148" i="11" s="1"/>
  <c r="C180" i="11" s="1"/>
  <c r="C212" i="11" s="1"/>
  <c r="C244" i="11" s="1"/>
  <c r="D76" i="11"/>
  <c r="D108" i="11" s="1"/>
  <c r="D140" i="11" s="1"/>
  <c r="D172" i="11" s="1"/>
  <c r="D204" i="11" s="1"/>
  <c r="D236" i="11" s="1"/>
  <c r="G94" i="11"/>
  <c r="G88" i="11"/>
  <c r="F86" i="11"/>
  <c r="F118" i="11" s="1"/>
  <c r="F150" i="11" s="1"/>
  <c r="F182" i="11" s="1"/>
  <c r="F214" i="11" s="1"/>
  <c r="G83" i="11"/>
  <c r="G84" i="11"/>
  <c r="G75" i="11"/>
  <c r="G107" i="11" s="1"/>
  <c r="G139" i="11" s="1"/>
  <c r="G171" i="11" s="1"/>
  <c r="G203" i="11" s="1"/>
  <c r="G235" i="11" s="1"/>
  <c r="G87" i="11"/>
  <c r="F90" i="11"/>
  <c r="F95" i="11"/>
  <c r="F127" i="11" s="1"/>
  <c r="F159" i="11" s="1"/>
  <c r="F191" i="11" s="1"/>
  <c r="C79" i="11"/>
  <c r="C111" i="11" s="1"/>
  <c r="C143" i="11" s="1"/>
  <c r="C175" i="11" s="1"/>
  <c r="C207" i="11" s="1"/>
  <c r="C239" i="11" s="1"/>
  <c r="C75" i="11"/>
  <c r="C107" i="11" s="1"/>
  <c r="C139" i="11" s="1"/>
  <c r="C171" i="11" s="1"/>
  <c r="C203" i="11" s="1"/>
  <c r="C235" i="11" s="1"/>
  <c r="G93" i="11"/>
  <c r="G125" i="11" s="1"/>
  <c r="G157" i="11" s="1"/>
  <c r="G189" i="11" s="1"/>
  <c r="G221" i="11" s="1"/>
  <c r="G253" i="11" s="1"/>
  <c r="O52" i="11"/>
  <c r="P52" i="11" s="1"/>
  <c r="G91" i="11"/>
  <c r="F78" i="11"/>
  <c r="F110" i="11" s="1"/>
  <c r="F142" i="11" s="1"/>
  <c r="F174" i="11" s="1"/>
  <c r="F206" i="11" s="1"/>
  <c r="F238" i="11" s="1"/>
  <c r="G82" i="11"/>
  <c r="G99" i="11"/>
  <c r="G86" i="11"/>
  <c r="G118" i="11" s="1"/>
  <c r="G150" i="11" s="1"/>
  <c r="G182" i="11" s="1"/>
  <c r="G214" i="11" s="1"/>
  <c r="G246" i="11" s="1"/>
  <c r="F92" i="11"/>
  <c r="C83" i="11"/>
  <c r="C115" i="11" s="1"/>
  <c r="C147" i="11" s="1"/>
  <c r="C179" i="11" s="1"/>
  <c r="C211" i="11" s="1"/>
  <c r="C243" i="11" s="1"/>
  <c r="G78" i="11"/>
  <c r="G110" i="11" s="1"/>
  <c r="G142" i="11" s="1"/>
  <c r="G174" i="11" s="1"/>
  <c r="G206" i="11" s="1"/>
  <c r="G238" i="11" s="1"/>
  <c r="G85" i="11"/>
  <c r="G97" i="11"/>
  <c r="F37" i="11"/>
  <c r="H42" i="11"/>
  <c r="N42" i="11" s="1"/>
  <c r="H46" i="11"/>
  <c r="N46" i="11" s="1"/>
  <c r="H52" i="11"/>
  <c r="N52" i="11" s="1"/>
  <c r="H55" i="11"/>
  <c r="N55" i="11" s="1"/>
  <c r="H58" i="11"/>
  <c r="N58" i="11" s="1"/>
  <c r="H49" i="11"/>
  <c r="N49" i="11" s="1"/>
  <c r="N10" i="11"/>
  <c r="N37" i="11" s="1"/>
  <c r="H61" i="11"/>
  <c r="N61" i="11" s="1"/>
  <c r="H45" i="11"/>
  <c r="N45" i="11" s="1"/>
  <c r="H48" i="11"/>
  <c r="N48" i="11" s="1"/>
  <c r="O43" i="11"/>
  <c r="P43" i="11" s="1"/>
  <c r="H60" i="11"/>
  <c r="N60" i="11" s="1"/>
  <c r="F69" i="11"/>
  <c r="H51" i="11"/>
  <c r="N51" i="11" s="1"/>
  <c r="H43" i="11"/>
  <c r="N43" i="11" s="1"/>
  <c r="K40" i="16"/>
  <c r="E40" i="15"/>
  <c r="G40" i="15" s="1"/>
  <c r="D40" i="17"/>
  <c r="D138" i="17" s="1"/>
  <c r="D40" i="15"/>
  <c r="C40" i="17"/>
  <c r="C138" i="17" s="1"/>
  <c r="H56" i="11"/>
  <c r="N56" i="11" s="1"/>
  <c r="C58" i="11"/>
  <c r="D21" i="9"/>
  <c r="C21" i="11"/>
  <c r="C53" i="11" s="1"/>
  <c r="M69" i="11"/>
  <c r="O42" i="11"/>
  <c r="P42" i="11" s="1"/>
  <c r="E16" i="9"/>
  <c r="G16" i="9" s="1"/>
  <c r="D16" i="11"/>
  <c r="D48" i="11" s="1"/>
  <c r="F17" i="10"/>
  <c r="K16" i="10"/>
  <c r="H68" i="11"/>
  <c r="N68" i="11" s="1"/>
  <c r="H63" i="11"/>
  <c r="N63" i="11" s="1"/>
  <c r="D16" i="9"/>
  <c r="C16" i="11"/>
  <c r="C48" i="11" s="1"/>
  <c r="D17" i="10"/>
  <c r="H47" i="11"/>
  <c r="N47" i="11" s="1"/>
  <c r="H59" i="11"/>
  <c r="N59" i="11" s="1"/>
  <c r="D13" i="9"/>
  <c r="C13" i="11"/>
  <c r="C45" i="11" s="1"/>
  <c r="O49" i="11"/>
  <c r="P49" i="11" s="1"/>
  <c r="K21" i="10"/>
  <c r="E21" i="9"/>
  <c r="G21" i="9" s="1"/>
  <c r="D21" i="11"/>
  <c r="D53" i="11" s="1"/>
  <c r="H50" i="11"/>
  <c r="N50" i="11" s="1"/>
  <c r="H57" i="11"/>
  <c r="N57" i="11" s="1"/>
  <c r="H67" i="11"/>
  <c r="N67" i="11" s="1"/>
  <c r="H65" i="11"/>
  <c r="N65" i="11" s="1"/>
  <c r="H66" i="11"/>
  <c r="N66" i="11" s="1"/>
  <c r="H53" i="11"/>
  <c r="N53" i="11" s="1"/>
  <c r="H54" i="11"/>
  <c r="N54" i="11" s="1"/>
  <c r="H37" i="11"/>
  <c r="G69" i="11"/>
  <c r="H44" i="11"/>
  <c r="N44" i="11" s="1"/>
  <c r="H62" i="11"/>
  <c r="N62" i="11" s="1"/>
  <c r="M37" i="11"/>
  <c r="O10" i="11"/>
  <c r="P10" i="11" s="1"/>
  <c r="E13" i="9"/>
  <c r="G13" i="9" s="1"/>
  <c r="K13" i="10"/>
  <c r="D13" i="11"/>
  <c r="D45" i="11" s="1"/>
  <c r="D529" i="17" l="1"/>
  <c r="D627" i="17" s="1"/>
  <c r="C529" i="17"/>
  <c r="C627" i="17" s="1"/>
  <c r="C236" i="17"/>
  <c r="C334" i="17" s="1"/>
  <c r="C432" i="17" s="1"/>
  <c r="D236" i="17"/>
  <c r="D334" i="17" s="1"/>
  <c r="D432" i="17" s="1"/>
  <c r="H203" i="11"/>
  <c r="N203" i="11" s="1"/>
  <c r="F235" i="11"/>
  <c r="H235" i="11" s="1"/>
  <c r="N235" i="11" s="1"/>
  <c r="H221" i="11"/>
  <c r="N221" i="11" s="1"/>
  <c r="F253" i="11"/>
  <c r="H253" i="11" s="1"/>
  <c r="N253" i="11" s="1"/>
  <c r="H238" i="11"/>
  <c r="N238" i="11" s="1"/>
  <c r="H214" i="11"/>
  <c r="N214" i="11" s="1"/>
  <c r="F246" i="11"/>
  <c r="H246" i="11" s="1"/>
  <c r="N246" i="11" s="1"/>
  <c r="H249" i="11"/>
  <c r="N249" i="11" s="1"/>
  <c r="H234" i="11"/>
  <c r="H206" i="11"/>
  <c r="N206" i="11" s="1"/>
  <c r="H191" i="11"/>
  <c r="N191" i="11" s="1"/>
  <c r="F223" i="11"/>
  <c r="G220" i="11"/>
  <c r="G252" i="11" s="1"/>
  <c r="O188" i="11"/>
  <c r="P188" i="11" s="1"/>
  <c r="H217" i="11"/>
  <c r="N217" i="11" s="1"/>
  <c r="H202" i="11"/>
  <c r="H182" i="11"/>
  <c r="N182" i="11" s="1"/>
  <c r="H185" i="11"/>
  <c r="N185" i="11" s="1"/>
  <c r="H171" i="11"/>
  <c r="N171" i="11" s="1"/>
  <c r="H189" i="11"/>
  <c r="N189" i="11" s="1"/>
  <c r="H174" i="11"/>
  <c r="N174" i="11" s="1"/>
  <c r="H170" i="11"/>
  <c r="H142" i="11"/>
  <c r="N142" i="11" s="1"/>
  <c r="H139" i="11"/>
  <c r="N139" i="11" s="1"/>
  <c r="H159" i="11"/>
  <c r="N159" i="11" s="1"/>
  <c r="H109" i="11"/>
  <c r="N109" i="11" s="1"/>
  <c r="F141" i="11"/>
  <c r="H150" i="11"/>
  <c r="N150" i="11" s="1"/>
  <c r="H153" i="11"/>
  <c r="N153" i="11" s="1"/>
  <c r="G154" i="11"/>
  <c r="G186" i="11" s="1"/>
  <c r="G218" i="11" s="1"/>
  <c r="G250" i="11" s="1"/>
  <c r="O122" i="11"/>
  <c r="P122" i="11" s="1"/>
  <c r="H157" i="11"/>
  <c r="N157" i="11" s="1"/>
  <c r="H138" i="11"/>
  <c r="H118" i="11"/>
  <c r="N118" i="11" s="1"/>
  <c r="H127" i="11"/>
  <c r="N127" i="11" s="1"/>
  <c r="H97" i="11"/>
  <c r="N97" i="11" s="1"/>
  <c r="G129" i="11"/>
  <c r="H99" i="11"/>
  <c r="N99" i="11" s="1"/>
  <c r="G131" i="11"/>
  <c r="H81" i="11"/>
  <c r="N81" i="11" s="1"/>
  <c r="F113" i="11"/>
  <c r="H91" i="11"/>
  <c r="N91" i="11" s="1"/>
  <c r="G123" i="11"/>
  <c r="H88" i="11"/>
  <c r="N88" i="11" s="1"/>
  <c r="G120" i="11"/>
  <c r="H121" i="11"/>
  <c r="N121" i="11" s="1"/>
  <c r="H100" i="11"/>
  <c r="N100" i="11" s="1"/>
  <c r="G132" i="11"/>
  <c r="H107" i="11"/>
  <c r="N107" i="11" s="1"/>
  <c r="H82" i="11"/>
  <c r="N82" i="11" s="1"/>
  <c r="G114" i="11"/>
  <c r="H84" i="11"/>
  <c r="N84" i="11" s="1"/>
  <c r="G116" i="11"/>
  <c r="H125" i="11"/>
  <c r="N125" i="11" s="1"/>
  <c r="H85" i="11"/>
  <c r="N85" i="11" s="1"/>
  <c r="G117" i="11"/>
  <c r="H92" i="11"/>
  <c r="N92" i="11" s="1"/>
  <c r="F124" i="11"/>
  <c r="H90" i="11"/>
  <c r="N90" i="11" s="1"/>
  <c r="F122" i="11"/>
  <c r="H94" i="11"/>
  <c r="N94" i="11" s="1"/>
  <c r="G126" i="11"/>
  <c r="H76" i="11"/>
  <c r="N76" i="11" s="1"/>
  <c r="G108" i="11"/>
  <c r="H80" i="11"/>
  <c r="N80" i="11" s="1"/>
  <c r="F112" i="11"/>
  <c r="H79" i="11"/>
  <c r="N79" i="11" s="1"/>
  <c r="G111" i="11"/>
  <c r="H110" i="11"/>
  <c r="N110" i="11" s="1"/>
  <c r="H87" i="11"/>
  <c r="N87" i="11" s="1"/>
  <c r="G119" i="11"/>
  <c r="H83" i="11"/>
  <c r="N83" i="11" s="1"/>
  <c r="G115" i="11"/>
  <c r="H98" i="11"/>
  <c r="N98" i="11" s="1"/>
  <c r="G130" i="11"/>
  <c r="H106" i="11"/>
  <c r="H75" i="11"/>
  <c r="N75" i="11" s="1"/>
  <c r="H77" i="11"/>
  <c r="N77" i="11" s="1"/>
  <c r="H86" i="11"/>
  <c r="N86" i="11" s="1"/>
  <c r="G101" i="11"/>
  <c r="H95" i="11"/>
  <c r="N95" i="11" s="1"/>
  <c r="H93" i="11"/>
  <c r="N93" i="11" s="1"/>
  <c r="C85" i="11"/>
  <c r="C117" i="11" s="1"/>
  <c r="C149" i="11" s="1"/>
  <c r="C181" i="11" s="1"/>
  <c r="C213" i="11" s="1"/>
  <c r="C245" i="11" s="1"/>
  <c r="D85" i="11"/>
  <c r="D117" i="11" s="1"/>
  <c r="D149" i="11" s="1"/>
  <c r="D181" i="11" s="1"/>
  <c r="D213" i="11" s="1"/>
  <c r="D245" i="11" s="1"/>
  <c r="D80" i="11"/>
  <c r="D112" i="11" s="1"/>
  <c r="D144" i="11" s="1"/>
  <c r="D176" i="11" s="1"/>
  <c r="D208" i="11" s="1"/>
  <c r="D240" i="11" s="1"/>
  <c r="H89" i="11"/>
  <c r="N89" i="11" s="1"/>
  <c r="F101" i="11"/>
  <c r="H74" i="11"/>
  <c r="D77" i="11"/>
  <c r="D109" i="11" s="1"/>
  <c r="D141" i="11" s="1"/>
  <c r="D173" i="11" s="1"/>
  <c r="D205" i="11" s="1"/>
  <c r="D237" i="11" s="1"/>
  <c r="C77" i="11"/>
  <c r="C109" i="11" s="1"/>
  <c r="C141" i="11" s="1"/>
  <c r="C173" i="11" s="1"/>
  <c r="C205" i="11" s="1"/>
  <c r="C237" i="11" s="1"/>
  <c r="C80" i="11"/>
  <c r="C112" i="11" s="1"/>
  <c r="C144" i="11" s="1"/>
  <c r="C176" i="11" s="1"/>
  <c r="C208" i="11" s="1"/>
  <c r="C240" i="11" s="1"/>
  <c r="C90" i="11"/>
  <c r="C122" i="11" s="1"/>
  <c r="C154" i="11" s="1"/>
  <c r="C186" i="11" s="1"/>
  <c r="C218" i="11" s="1"/>
  <c r="C250" i="11" s="1"/>
  <c r="H78" i="11"/>
  <c r="N78" i="11" s="1"/>
  <c r="C59" i="11"/>
  <c r="C17" i="11"/>
  <c r="C49" i="11" s="1"/>
  <c r="D17" i="9"/>
  <c r="D17" i="11"/>
  <c r="D49" i="11" s="1"/>
  <c r="K17" i="10"/>
  <c r="E17" i="9"/>
  <c r="G17" i="9" s="1"/>
  <c r="N69" i="11"/>
  <c r="H69" i="11"/>
  <c r="C530" i="17" l="1"/>
  <c r="C628" i="17" s="1"/>
  <c r="D530" i="17"/>
  <c r="D628" i="17" s="1"/>
  <c r="H223" i="11"/>
  <c r="N223" i="11" s="1"/>
  <c r="F255" i="11"/>
  <c r="H255" i="11" s="1"/>
  <c r="N255" i="11" s="1"/>
  <c r="N234" i="11"/>
  <c r="N202" i="11"/>
  <c r="H141" i="11"/>
  <c r="N141" i="11" s="1"/>
  <c r="F173" i="11"/>
  <c r="F205" i="11" s="1"/>
  <c r="F237" i="11" s="1"/>
  <c r="H237" i="11" s="1"/>
  <c r="N237" i="11" s="1"/>
  <c r="N170" i="11"/>
  <c r="H119" i="11"/>
  <c r="N119" i="11" s="1"/>
  <c r="G151" i="11"/>
  <c r="H116" i="11"/>
  <c r="N116" i="11" s="1"/>
  <c r="G148" i="11"/>
  <c r="H113" i="11"/>
  <c r="N113" i="11" s="1"/>
  <c r="F145" i="11"/>
  <c r="H108" i="11"/>
  <c r="N108" i="11" s="1"/>
  <c r="G140" i="11"/>
  <c r="G172" i="11" s="1"/>
  <c r="G204" i="11" s="1"/>
  <c r="G236" i="11" s="1"/>
  <c r="H124" i="11"/>
  <c r="N124" i="11" s="1"/>
  <c r="F156" i="11"/>
  <c r="H130" i="11"/>
  <c r="N130" i="11" s="1"/>
  <c r="G162" i="11"/>
  <c r="H114" i="11"/>
  <c r="N114" i="11" s="1"/>
  <c r="G146" i="11"/>
  <c r="H120" i="11"/>
  <c r="N120" i="11" s="1"/>
  <c r="G152" i="11"/>
  <c r="H131" i="11"/>
  <c r="N131" i="11" s="1"/>
  <c r="G163" i="11"/>
  <c r="H111" i="11"/>
  <c r="N111" i="11" s="1"/>
  <c r="G143" i="11"/>
  <c r="H126" i="11"/>
  <c r="N126" i="11" s="1"/>
  <c r="G158" i="11"/>
  <c r="H117" i="11"/>
  <c r="N117" i="11" s="1"/>
  <c r="G149" i="11"/>
  <c r="N138" i="11"/>
  <c r="H115" i="11"/>
  <c r="N115" i="11" s="1"/>
  <c r="G147" i="11"/>
  <c r="H123" i="11"/>
  <c r="N123" i="11" s="1"/>
  <c r="G155" i="11"/>
  <c r="H129" i="11"/>
  <c r="N129" i="11" s="1"/>
  <c r="G161" i="11"/>
  <c r="H112" i="11"/>
  <c r="N112" i="11" s="1"/>
  <c r="F144" i="11"/>
  <c r="F176" i="11" s="1"/>
  <c r="H122" i="11"/>
  <c r="N122" i="11" s="1"/>
  <c r="F154" i="11"/>
  <c r="H132" i="11"/>
  <c r="N132" i="11" s="1"/>
  <c r="G164" i="11"/>
  <c r="N106" i="11"/>
  <c r="G133" i="11"/>
  <c r="F133" i="11"/>
  <c r="D81" i="11"/>
  <c r="D113" i="11" s="1"/>
  <c r="D145" i="11" s="1"/>
  <c r="D177" i="11" s="1"/>
  <c r="D209" i="11" s="1"/>
  <c r="D241" i="11" s="1"/>
  <c r="C81" i="11"/>
  <c r="C113" i="11" s="1"/>
  <c r="C145" i="11" s="1"/>
  <c r="C177" i="11" s="1"/>
  <c r="C209" i="11" s="1"/>
  <c r="C241" i="11" s="1"/>
  <c r="H101" i="11"/>
  <c r="N74" i="11"/>
  <c r="N101" i="11" s="1"/>
  <c r="C91" i="11"/>
  <c r="C123" i="11" s="1"/>
  <c r="C155" i="11" s="1"/>
  <c r="C187" i="11" s="1"/>
  <c r="C219" i="11" s="1"/>
  <c r="C251" i="11" s="1"/>
  <c r="C60" i="11"/>
  <c r="H236" i="11" l="1"/>
  <c r="H205" i="11"/>
  <c r="N205" i="11" s="1"/>
  <c r="H176" i="11"/>
  <c r="N176" i="11" s="1"/>
  <c r="F208" i="11"/>
  <c r="H204" i="11"/>
  <c r="H143" i="11"/>
  <c r="N143" i="11" s="1"/>
  <c r="G175" i="11"/>
  <c r="H146" i="11"/>
  <c r="N146" i="11" s="1"/>
  <c r="G178" i="11"/>
  <c r="H172" i="11"/>
  <c r="H151" i="11"/>
  <c r="N151" i="11" s="1"/>
  <c r="G183" i="11"/>
  <c r="H161" i="11"/>
  <c r="N161" i="11" s="1"/>
  <c r="G193" i="11"/>
  <c r="H149" i="11"/>
  <c r="N149" i="11" s="1"/>
  <c r="G181" i="11"/>
  <c r="H163" i="11"/>
  <c r="N163" i="11" s="1"/>
  <c r="G195" i="11"/>
  <c r="H162" i="11"/>
  <c r="N162" i="11" s="1"/>
  <c r="G194" i="11"/>
  <c r="H145" i="11"/>
  <c r="N145" i="11" s="1"/>
  <c r="F177" i="11"/>
  <c r="H154" i="11"/>
  <c r="N154" i="11" s="1"/>
  <c r="F186" i="11"/>
  <c r="H155" i="11"/>
  <c r="N155" i="11" s="1"/>
  <c r="G187" i="11"/>
  <c r="H164" i="11"/>
  <c r="N164" i="11" s="1"/>
  <c r="G196" i="11"/>
  <c r="H158" i="11"/>
  <c r="N158" i="11" s="1"/>
  <c r="G190" i="11"/>
  <c r="H152" i="11"/>
  <c r="N152" i="11" s="1"/>
  <c r="G184" i="11"/>
  <c r="H156" i="11"/>
  <c r="N156" i="11" s="1"/>
  <c r="F188" i="11"/>
  <c r="H148" i="11"/>
  <c r="N148" i="11" s="1"/>
  <c r="G180" i="11"/>
  <c r="H173" i="11"/>
  <c r="N173" i="11" s="1"/>
  <c r="H147" i="11"/>
  <c r="N147" i="11" s="1"/>
  <c r="G179" i="11"/>
  <c r="N133" i="11"/>
  <c r="H144" i="11"/>
  <c r="N144" i="11" s="1"/>
  <c r="F165" i="11"/>
  <c r="H133" i="11"/>
  <c r="H140" i="11"/>
  <c r="G165" i="11"/>
  <c r="C92" i="11"/>
  <c r="C124" i="11" s="1"/>
  <c r="C156" i="11" s="1"/>
  <c r="C188" i="11" s="1"/>
  <c r="C220" i="11" s="1"/>
  <c r="C252" i="11" s="1"/>
  <c r="C61" i="11"/>
  <c r="H208" i="11" l="1"/>
  <c r="N208" i="11" s="1"/>
  <c r="F240" i="11"/>
  <c r="N236" i="11"/>
  <c r="H196" i="11"/>
  <c r="N196" i="11" s="1"/>
  <c r="G228" i="11"/>
  <c r="N204" i="11"/>
  <c r="H177" i="11"/>
  <c r="N177" i="11" s="1"/>
  <c r="F209" i="11"/>
  <c r="H179" i="11"/>
  <c r="N179" i="11" s="1"/>
  <c r="G211" i="11"/>
  <c r="H194" i="11"/>
  <c r="N194" i="11" s="1"/>
  <c r="G226" i="11"/>
  <c r="H187" i="11"/>
  <c r="N187" i="11" s="1"/>
  <c r="G219" i="11"/>
  <c r="H175" i="11"/>
  <c r="N175" i="11" s="1"/>
  <c r="G207" i="11"/>
  <c r="G239" i="11" s="1"/>
  <c r="H180" i="11"/>
  <c r="N180" i="11" s="1"/>
  <c r="G212" i="11"/>
  <c r="H190" i="11"/>
  <c r="N190" i="11" s="1"/>
  <c r="G222" i="11"/>
  <c r="H186" i="11"/>
  <c r="N186" i="11" s="1"/>
  <c r="F218" i="11"/>
  <c r="H195" i="11"/>
  <c r="N195" i="11" s="1"/>
  <c r="G227" i="11"/>
  <c r="H183" i="11"/>
  <c r="N183" i="11" s="1"/>
  <c r="G215" i="11"/>
  <c r="H188" i="11"/>
  <c r="N188" i="11" s="1"/>
  <c r="F220" i="11"/>
  <c r="H181" i="11"/>
  <c r="N181" i="11" s="1"/>
  <c r="G213" i="11"/>
  <c r="H178" i="11"/>
  <c r="N178" i="11" s="1"/>
  <c r="G210" i="11"/>
  <c r="H184" i="11"/>
  <c r="N184" i="11" s="1"/>
  <c r="G216" i="11"/>
  <c r="H193" i="11"/>
  <c r="N193" i="11" s="1"/>
  <c r="G225" i="11"/>
  <c r="G197" i="11"/>
  <c r="N172" i="11"/>
  <c r="F197" i="11"/>
  <c r="N140" i="11"/>
  <c r="N165" i="11" s="1"/>
  <c r="H165" i="11"/>
  <c r="C93" i="11"/>
  <c r="C125" i="11" s="1"/>
  <c r="C157" i="11" s="1"/>
  <c r="C189" i="11" s="1"/>
  <c r="C221" i="11" s="1"/>
  <c r="C253" i="11" s="1"/>
  <c r="C62" i="11"/>
  <c r="H228" i="11" l="1"/>
  <c r="N228" i="11" s="1"/>
  <c r="G260" i="11"/>
  <c r="H260" i="11" s="1"/>
  <c r="N260" i="11" s="1"/>
  <c r="H218" i="11"/>
  <c r="N218" i="11" s="1"/>
  <c r="F250" i="11"/>
  <c r="H250" i="11" s="1"/>
  <c r="N250" i="11" s="1"/>
  <c r="H239" i="11"/>
  <c r="H211" i="11"/>
  <c r="N211" i="11" s="1"/>
  <c r="G243" i="11"/>
  <c r="H243" i="11" s="1"/>
  <c r="N243" i="11" s="1"/>
  <c r="H215" i="11"/>
  <c r="N215" i="11" s="1"/>
  <c r="G247" i="11"/>
  <c r="H247" i="11" s="1"/>
  <c r="N247" i="11" s="1"/>
  <c r="H219" i="11"/>
  <c r="N219" i="11" s="1"/>
  <c r="G251" i="11"/>
  <c r="H251" i="11" s="1"/>
  <c r="N251" i="11" s="1"/>
  <c r="H209" i="11"/>
  <c r="N209" i="11" s="1"/>
  <c r="F241" i="11"/>
  <c r="H241" i="11" s="1"/>
  <c r="N241" i="11" s="1"/>
  <c r="H220" i="11"/>
  <c r="N220" i="11" s="1"/>
  <c r="F252" i="11"/>
  <c r="H252" i="11" s="1"/>
  <c r="N252" i="11" s="1"/>
  <c r="H210" i="11"/>
  <c r="N210" i="11" s="1"/>
  <c r="G242" i="11"/>
  <c r="H242" i="11" s="1"/>
  <c r="N242" i="11" s="1"/>
  <c r="H240" i="11"/>
  <c r="N240" i="11" s="1"/>
  <c r="H216" i="11"/>
  <c r="N216" i="11" s="1"/>
  <c r="G248" i="11"/>
  <c r="H248" i="11" s="1"/>
  <c r="N248" i="11" s="1"/>
  <c r="H222" i="11"/>
  <c r="N222" i="11" s="1"/>
  <c r="G254" i="11"/>
  <c r="H254" i="11" s="1"/>
  <c r="N254" i="11" s="1"/>
  <c r="O222" i="11"/>
  <c r="P222" i="11" s="1"/>
  <c r="H225" i="11"/>
  <c r="N225" i="11" s="1"/>
  <c r="G257" i="11"/>
  <c r="H257" i="11" s="1"/>
  <c r="N257" i="11" s="1"/>
  <c r="H213" i="11"/>
  <c r="N213" i="11" s="1"/>
  <c r="G245" i="11"/>
  <c r="H245" i="11" s="1"/>
  <c r="N245" i="11" s="1"/>
  <c r="H227" i="11"/>
  <c r="N227" i="11" s="1"/>
  <c r="G259" i="11"/>
  <c r="H259" i="11" s="1"/>
  <c r="N259" i="11" s="1"/>
  <c r="H212" i="11"/>
  <c r="N212" i="11" s="1"/>
  <c r="G244" i="11"/>
  <c r="H244" i="11" s="1"/>
  <c r="N244" i="11" s="1"/>
  <c r="H226" i="11"/>
  <c r="N226" i="11" s="1"/>
  <c r="G258" i="11"/>
  <c r="H258" i="11" s="1"/>
  <c r="N258" i="11" s="1"/>
  <c r="H197" i="11"/>
  <c r="H207" i="11"/>
  <c r="G229" i="11"/>
  <c r="N197" i="11"/>
  <c r="F229" i="11"/>
  <c r="C94" i="11"/>
  <c r="C126" i="11" s="1"/>
  <c r="C158" i="11" s="1"/>
  <c r="C190" i="11" s="1"/>
  <c r="C222" i="11" s="1"/>
  <c r="C254" i="11" s="1"/>
  <c r="C63" i="11"/>
  <c r="G261" i="11" l="1"/>
  <c r="N239" i="11"/>
  <c r="N261" i="11" s="1"/>
  <c r="H261" i="11"/>
  <c r="F261" i="11"/>
  <c r="N207" i="11"/>
  <c r="N229" i="11" s="1"/>
  <c r="H229" i="11"/>
  <c r="C95" i="11"/>
  <c r="C127" i="11" s="1"/>
  <c r="C159" i="11" s="1"/>
  <c r="C191" i="11" s="1"/>
  <c r="C223" i="11" s="1"/>
  <c r="C255" i="11" s="1"/>
  <c r="L83" i="8" l="1"/>
  <c r="K83" i="8"/>
  <c r="B83" i="8"/>
  <c r="M82" i="8"/>
  <c r="M81" i="8"/>
  <c r="M80" i="8"/>
  <c r="M79" i="8"/>
  <c r="M78" i="8"/>
  <c r="M75" i="8"/>
  <c r="M74" i="8"/>
  <c r="M73" i="8"/>
  <c r="M72" i="8"/>
  <c r="M71" i="8"/>
  <c r="M70" i="8"/>
  <c r="M69" i="8"/>
  <c r="M68" i="8"/>
  <c r="O68" i="8" s="1"/>
  <c r="M67" i="8"/>
  <c r="M66" i="8"/>
  <c r="M65" i="8"/>
  <c r="O65" i="8" s="1"/>
  <c r="M64" i="8"/>
  <c r="O64" i="8" s="1"/>
  <c r="M63" i="8"/>
  <c r="M62" i="8"/>
  <c r="O62" i="8" s="1"/>
  <c r="M61" i="8"/>
  <c r="M60" i="8"/>
  <c r="M59" i="8"/>
  <c r="O59" i="8" s="1"/>
  <c r="M58" i="8"/>
  <c r="O58" i="8" s="1"/>
  <c r="M57" i="8"/>
  <c r="M56" i="8"/>
  <c r="O56" i="8" s="1"/>
  <c r="M55" i="8"/>
  <c r="M54" i="8"/>
  <c r="M53" i="8"/>
  <c r="O53" i="8" s="1"/>
  <c r="M52" i="8"/>
  <c r="O52" i="8" s="1"/>
  <c r="M51" i="8"/>
  <c r="M50" i="8"/>
  <c r="O50" i="8" s="1"/>
  <c r="P50" i="8" s="1"/>
  <c r="M49" i="8"/>
  <c r="O49" i="8" s="1"/>
  <c r="B47" i="8"/>
  <c r="L44" i="8"/>
  <c r="K44" i="8"/>
  <c r="J43" i="8"/>
  <c r="M43" i="8" s="1"/>
  <c r="I43" i="8"/>
  <c r="G43" i="8"/>
  <c r="F43" i="8"/>
  <c r="E43" i="8"/>
  <c r="E82" i="8" s="1"/>
  <c r="D43" i="8"/>
  <c r="D82" i="8" s="1"/>
  <c r="C43" i="8"/>
  <c r="C82" i="8" s="1"/>
  <c r="B43" i="8"/>
  <c r="B82" i="8" s="1"/>
  <c r="A43" i="8"/>
  <c r="A82" i="8" s="1"/>
  <c r="J42" i="8"/>
  <c r="M42" i="8" s="1"/>
  <c r="I42" i="8"/>
  <c r="G42" i="8"/>
  <c r="F42" i="8"/>
  <c r="E42" i="8"/>
  <c r="E81" i="8" s="1"/>
  <c r="D42" i="8"/>
  <c r="D81" i="8" s="1"/>
  <c r="C42" i="8"/>
  <c r="C81" i="8" s="1"/>
  <c r="B42" i="8"/>
  <c r="B81" i="8" s="1"/>
  <c r="A42" i="8"/>
  <c r="A81" i="8" s="1"/>
  <c r="J41" i="8"/>
  <c r="M41" i="8" s="1"/>
  <c r="I41" i="8"/>
  <c r="G41" i="8"/>
  <c r="F41" i="8"/>
  <c r="E41" i="8"/>
  <c r="E80" i="8" s="1"/>
  <c r="D41" i="8"/>
  <c r="D80" i="8" s="1"/>
  <c r="C41" i="8"/>
  <c r="C80" i="8" s="1"/>
  <c r="B41" i="8"/>
  <c r="B80" i="8" s="1"/>
  <c r="A41" i="8"/>
  <c r="A80" i="8" s="1"/>
  <c r="J40" i="8"/>
  <c r="M40" i="8" s="1"/>
  <c r="I40" i="8"/>
  <c r="G40" i="8"/>
  <c r="F40" i="8"/>
  <c r="E40" i="8"/>
  <c r="E79" i="8" s="1"/>
  <c r="D40" i="8"/>
  <c r="D79" i="8" s="1"/>
  <c r="C40" i="8"/>
  <c r="C79" i="8" s="1"/>
  <c r="B40" i="8"/>
  <c r="B79" i="8" s="1"/>
  <c r="A40" i="8"/>
  <c r="A79" i="8" s="1"/>
  <c r="J39" i="8"/>
  <c r="M39" i="8" s="1"/>
  <c r="I39" i="8"/>
  <c r="G39" i="8"/>
  <c r="F39" i="8"/>
  <c r="E39" i="8"/>
  <c r="E78" i="8" s="1"/>
  <c r="D39" i="8"/>
  <c r="D78" i="8" s="1"/>
  <c r="C39" i="8"/>
  <c r="C78" i="8" s="1"/>
  <c r="B39" i="8"/>
  <c r="B78" i="8" s="1"/>
  <c r="A39" i="8"/>
  <c r="A78" i="8" s="1"/>
  <c r="E75" i="8"/>
  <c r="D75" i="8"/>
  <c r="B75" i="8"/>
  <c r="A75" i="8"/>
  <c r="E74" i="8"/>
  <c r="D74" i="8"/>
  <c r="B74" i="8"/>
  <c r="A74" i="8"/>
  <c r="E73" i="8"/>
  <c r="D73" i="8"/>
  <c r="C73" i="8"/>
  <c r="B73" i="8"/>
  <c r="A73" i="8"/>
  <c r="E72" i="8"/>
  <c r="D72" i="8"/>
  <c r="C72" i="8"/>
  <c r="B72" i="8"/>
  <c r="A72" i="8"/>
  <c r="E71" i="8"/>
  <c r="D71" i="8"/>
  <c r="B71" i="8"/>
  <c r="A71" i="8"/>
  <c r="E70" i="8"/>
  <c r="D70" i="8"/>
  <c r="C70" i="8"/>
  <c r="B70" i="8"/>
  <c r="A70" i="8"/>
  <c r="J30" i="8"/>
  <c r="M30" i="8" s="1"/>
  <c r="I30" i="8"/>
  <c r="G30" i="8"/>
  <c r="F30" i="8"/>
  <c r="E30" i="8"/>
  <c r="E69" i="8" s="1"/>
  <c r="D30" i="8"/>
  <c r="D69" i="8" s="1"/>
  <c r="C30" i="8"/>
  <c r="C69" i="8" s="1"/>
  <c r="B30" i="8"/>
  <c r="B69" i="8" s="1"/>
  <c r="A30" i="8"/>
  <c r="A69" i="8" s="1"/>
  <c r="J29" i="8"/>
  <c r="M29" i="8" s="1"/>
  <c r="O29" i="8" s="1"/>
  <c r="I29" i="8"/>
  <c r="G29" i="8"/>
  <c r="F29" i="8"/>
  <c r="E29" i="8"/>
  <c r="E68" i="8" s="1"/>
  <c r="B29" i="8"/>
  <c r="B68" i="8" s="1"/>
  <c r="A29" i="8"/>
  <c r="A68" i="8" s="1"/>
  <c r="J28" i="8"/>
  <c r="M28" i="8" s="1"/>
  <c r="O28" i="8" s="1"/>
  <c r="I28" i="8"/>
  <c r="G28" i="8"/>
  <c r="F28" i="8"/>
  <c r="B28" i="8"/>
  <c r="B67" i="8" s="1"/>
  <c r="A28" i="8"/>
  <c r="A67" i="8" s="1"/>
  <c r="J27" i="8"/>
  <c r="M27" i="8" s="1"/>
  <c r="I27" i="8"/>
  <c r="G27" i="8"/>
  <c r="F27" i="8"/>
  <c r="E27" i="8"/>
  <c r="E66" i="8" s="1"/>
  <c r="B27" i="8"/>
  <c r="B66" i="8" s="1"/>
  <c r="A27" i="8"/>
  <c r="A66" i="8" s="1"/>
  <c r="J26" i="8"/>
  <c r="M26" i="8" s="1"/>
  <c r="O26" i="8" s="1"/>
  <c r="P26" i="8" s="1"/>
  <c r="I26" i="8"/>
  <c r="G26" i="8"/>
  <c r="F26" i="8"/>
  <c r="B26" i="8"/>
  <c r="B65" i="8" s="1"/>
  <c r="A26" i="8"/>
  <c r="A65" i="8" s="1"/>
  <c r="J25" i="8"/>
  <c r="M25" i="8" s="1"/>
  <c r="I25" i="8"/>
  <c r="G25" i="8"/>
  <c r="F25" i="8"/>
  <c r="D25" i="8"/>
  <c r="D64" i="8" s="1"/>
  <c r="C25" i="8"/>
  <c r="C64" i="8" s="1"/>
  <c r="B25" i="8"/>
  <c r="B64" i="8" s="1"/>
  <c r="A25" i="8"/>
  <c r="A64" i="8" s="1"/>
  <c r="J24" i="8"/>
  <c r="M24" i="8" s="1"/>
  <c r="I24" i="8"/>
  <c r="G24" i="8"/>
  <c r="F24" i="8"/>
  <c r="E24" i="8"/>
  <c r="E63" i="8" s="1"/>
  <c r="B24" i="8"/>
  <c r="B63" i="8" s="1"/>
  <c r="A24" i="8"/>
  <c r="A63" i="8" s="1"/>
  <c r="J23" i="8"/>
  <c r="M23" i="8" s="1"/>
  <c r="I23" i="8"/>
  <c r="G23" i="8"/>
  <c r="F23" i="8"/>
  <c r="E23" i="8"/>
  <c r="E62" i="8" s="1"/>
  <c r="B23" i="8"/>
  <c r="B62" i="8" s="1"/>
  <c r="A23" i="8"/>
  <c r="A62" i="8" s="1"/>
  <c r="J22" i="8"/>
  <c r="M22" i="8" s="1"/>
  <c r="O22" i="8" s="1"/>
  <c r="I22" i="8"/>
  <c r="G22" i="8"/>
  <c r="F22" i="8"/>
  <c r="B22" i="8"/>
  <c r="B61" i="8" s="1"/>
  <c r="A22" i="8"/>
  <c r="A61" i="8" s="1"/>
  <c r="J21" i="8"/>
  <c r="M21" i="8" s="1"/>
  <c r="I21" i="8"/>
  <c r="G21" i="8"/>
  <c r="F21" i="8"/>
  <c r="E21" i="8"/>
  <c r="E60" i="8" s="1"/>
  <c r="B21" i="8"/>
  <c r="B60" i="8" s="1"/>
  <c r="A21" i="8"/>
  <c r="A60" i="8" s="1"/>
  <c r="J20" i="8"/>
  <c r="M20" i="8" s="1"/>
  <c r="I20" i="8"/>
  <c r="G20" i="8"/>
  <c r="F20" i="8"/>
  <c r="D20" i="8"/>
  <c r="D59" i="8" s="1"/>
  <c r="C20" i="8"/>
  <c r="C59" i="8" s="1"/>
  <c r="B20" i="8"/>
  <c r="B59" i="8" s="1"/>
  <c r="A20" i="8"/>
  <c r="A59" i="8" s="1"/>
  <c r="J19" i="8"/>
  <c r="M19" i="8" s="1"/>
  <c r="O19" i="8" s="1"/>
  <c r="I19" i="8"/>
  <c r="G19" i="8"/>
  <c r="F19" i="8"/>
  <c r="E19" i="8"/>
  <c r="E58" i="8" s="1"/>
  <c r="B19" i="8"/>
  <c r="B58" i="8" s="1"/>
  <c r="A19" i="8"/>
  <c r="A58" i="8" s="1"/>
  <c r="J18" i="8"/>
  <c r="M18" i="8" s="1"/>
  <c r="I18" i="8"/>
  <c r="G18" i="8"/>
  <c r="F18" i="8"/>
  <c r="E18" i="8"/>
  <c r="E57" i="8" s="1"/>
  <c r="B18" i="8"/>
  <c r="B57" i="8" s="1"/>
  <c r="A18" i="8"/>
  <c r="A57" i="8" s="1"/>
  <c r="J17" i="8"/>
  <c r="M17" i="8" s="1"/>
  <c r="I17" i="8"/>
  <c r="G17" i="8"/>
  <c r="F17" i="8"/>
  <c r="E17" i="8"/>
  <c r="E56" i="8" s="1"/>
  <c r="B17" i="8"/>
  <c r="B56" i="8" s="1"/>
  <c r="A17" i="8"/>
  <c r="A56" i="8" s="1"/>
  <c r="J16" i="8"/>
  <c r="M16" i="8" s="1"/>
  <c r="O16" i="8" s="1"/>
  <c r="I16" i="8"/>
  <c r="G16" i="8"/>
  <c r="F16" i="8"/>
  <c r="E16" i="8"/>
  <c r="E55" i="8" s="1"/>
  <c r="B16" i="8"/>
  <c r="B55" i="8" s="1"/>
  <c r="A16" i="8"/>
  <c r="A55" i="8" s="1"/>
  <c r="J15" i="8"/>
  <c r="M15" i="8" s="1"/>
  <c r="O15" i="8" s="1"/>
  <c r="P15" i="8" s="1"/>
  <c r="I15" i="8"/>
  <c r="G15" i="8"/>
  <c r="F15" i="8"/>
  <c r="D15" i="8"/>
  <c r="D54" i="8" s="1"/>
  <c r="C15" i="8"/>
  <c r="C54" i="8" s="1"/>
  <c r="B15" i="8"/>
  <c r="B54" i="8" s="1"/>
  <c r="A15" i="8"/>
  <c r="A54" i="8" s="1"/>
  <c r="J14" i="8"/>
  <c r="M14" i="8" s="1"/>
  <c r="I14" i="8"/>
  <c r="G14" i="8"/>
  <c r="F14" i="8"/>
  <c r="E14" i="8"/>
  <c r="E53" i="8" s="1"/>
  <c r="B14" i="8"/>
  <c r="B53" i="8" s="1"/>
  <c r="A14" i="8"/>
  <c r="A53" i="8" s="1"/>
  <c r="J13" i="8"/>
  <c r="M13" i="8" s="1"/>
  <c r="O13" i="8" s="1"/>
  <c r="I13" i="8"/>
  <c r="G13" i="8"/>
  <c r="F13" i="8"/>
  <c r="E13" i="8"/>
  <c r="E52" i="8" s="1"/>
  <c r="B13" i="8"/>
  <c r="B52" i="8" s="1"/>
  <c r="A13" i="8"/>
  <c r="A52" i="8" s="1"/>
  <c r="J12" i="8"/>
  <c r="M12" i="8" s="1"/>
  <c r="I12" i="8"/>
  <c r="G12" i="8"/>
  <c r="F12" i="8"/>
  <c r="E12" i="8"/>
  <c r="E51" i="8" s="1"/>
  <c r="B12" i="8"/>
  <c r="B51" i="8" s="1"/>
  <c r="A12" i="8"/>
  <c r="A51" i="8" s="1"/>
  <c r="J11" i="8"/>
  <c r="M11" i="8" s="1"/>
  <c r="I11" i="8"/>
  <c r="G11" i="8"/>
  <c r="F11" i="8"/>
  <c r="E11" i="8"/>
  <c r="E50" i="8" s="1"/>
  <c r="B11" i="8"/>
  <c r="B50" i="8" s="1"/>
  <c r="A11" i="8"/>
  <c r="A50" i="8" s="1"/>
  <c r="J10" i="8"/>
  <c r="M10" i="8" s="1"/>
  <c r="O10" i="8" s="1"/>
  <c r="I10" i="8"/>
  <c r="G10" i="8"/>
  <c r="F10" i="8"/>
  <c r="D10" i="8"/>
  <c r="D49" i="8" s="1"/>
  <c r="C10" i="8"/>
  <c r="C49" i="8" s="1"/>
  <c r="B10" i="8"/>
  <c r="B49" i="8" s="1"/>
  <c r="A10" i="8"/>
  <c r="A49" i="8" s="1"/>
  <c r="B9" i="8"/>
  <c r="B48" i="8" s="1"/>
  <c r="P86" i="7"/>
  <c r="AJ77" i="7"/>
  <c r="P77" i="7"/>
  <c r="P69" i="7"/>
  <c r="AL46" i="7"/>
  <c r="AK46" i="7"/>
  <c r="AW44" i="7"/>
  <c r="AQ44" i="7"/>
  <c r="AP44" i="7"/>
  <c r="AO44" i="7"/>
  <c r="AM44" i="7"/>
  <c r="AM47" i="7" s="1"/>
  <c r="AL44" i="7"/>
  <c r="AK44" i="7"/>
  <c r="AJ44" i="7"/>
  <c r="W44" i="7"/>
  <c r="V44" i="7"/>
  <c r="U44" i="7"/>
  <c r="S44" i="7"/>
  <c r="R44" i="7"/>
  <c r="Q44" i="7"/>
  <c r="P44" i="7"/>
  <c r="C75" i="8"/>
  <c r="C74" i="8"/>
  <c r="H28" i="7"/>
  <c r="E28" i="8" s="1"/>
  <c r="E67" i="8" s="1"/>
  <c r="G28" i="7"/>
  <c r="H26" i="7"/>
  <c r="G26" i="7"/>
  <c r="F26" i="7"/>
  <c r="E26" i="7"/>
  <c r="E27" i="7" s="1"/>
  <c r="E28" i="7" s="1"/>
  <c r="E29" i="7" s="1"/>
  <c r="D26" i="7"/>
  <c r="C26" i="8" s="1"/>
  <c r="C65" i="8" s="1"/>
  <c r="H22" i="7"/>
  <c r="G22" i="7"/>
  <c r="G20" i="7" s="1"/>
  <c r="F21" i="7"/>
  <c r="E21" i="7"/>
  <c r="E22" i="7" s="1"/>
  <c r="E23" i="7" s="1"/>
  <c r="E24" i="7" s="1"/>
  <c r="D21" i="7"/>
  <c r="D17" i="7"/>
  <c r="F16" i="7"/>
  <c r="E16" i="7"/>
  <c r="E17" i="7" s="1"/>
  <c r="E18" i="7" s="1"/>
  <c r="E19" i="7" s="1"/>
  <c r="D16" i="7"/>
  <c r="C16" i="8" s="1"/>
  <c r="C55" i="8" s="1"/>
  <c r="H15" i="7"/>
  <c r="E15" i="8" s="1"/>
  <c r="E54" i="8" s="1"/>
  <c r="G15" i="7"/>
  <c r="F11" i="7"/>
  <c r="D11" i="8" s="1"/>
  <c r="D50" i="8" s="1"/>
  <c r="E11" i="7"/>
  <c r="E12" i="7" s="1"/>
  <c r="E13" i="7" s="1"/>
  <c r="E14" i="7" s="1"/>
  <c r="D11" i="7"/>
  <c r="C11" i="8" s="1"/>
  <c r="C50" i="8" s="1"/>
  <c r="H10" i="7"/>
  <c r="E10" i="8" s="1"/>
  <c r="E49" i="8" s="1"/>
  <c r="G10" i="7"/>
  <c r="L29" i="6"/>
  <c r="J29" i="6"/>
  <c r="I29" i="6"/>
  <c r="C29" i="6"/>
  <c r="M29" i="6" s="1"/>
  <c r="B29" i="6"/>
  <c r="A29" i="6"/>
  <c r="L28" i="6"/>
  <c r="J28" i="6"/>
  <c r="I28" i="6"/>
  <c r="C28" i="6"/>
  <c r="B28" i="6"/>
  <c r="A28" i="6"/>
  <c r="L27" i="6"/>
  <c r="J27" i="6"/>
  <c r="I27" i="6"/>
  <c r="C27" i="6"/>
  <c r="M27" i="6" s="1"/>
  <c r="B27" i="6"/>
  <c r="A27" i="6"/>
  <c r="L26" i="6"/>
  <c r="J26" i="6"/>
  <c r="I26" i="6"/>
  <c r="C26" i="6"/>
  <c r="B26" i="6"/>
  <c r="A26" i="6"/>
  <c r="L25" i="6"/>
  <c r="J25" i="6"/>
  <c r="I25" i="6"/>
  <c r="E25" i="6"/>
  <c r="G25" i="6" s="1"/>
  <c r="D25" i="6"/>
  <c r="C25" i="6"/>
  <c r="M25" i="6" s="1"/>
  <c r="S25" i="6" s="1"/>
  <c r="B25" i="6"/>
  <c r="A25" i="6"/>
  <c r="L24" i="6"/>
  <c r="J24" i="6"/>
  <c r="I24" i="6"/>
  <c r="C24" i="6"/>
  <c r="M24" i="6" s="1"/>
  <c r="B24" i="6"/>
  <c r="A24" i="6"/>
  <c r="L23" i="6"/>
  <c r="J23" i="6"/>
  <c r="I23" i="6"/>
  <c r="C23" i="6"/>
  <c r="M23" i="6" s="1"/>
  <c r="B23" i="6"/>
  <c r="A23" i="6"/>
  <c r="L22" i="6"/>
  <c r="J22" i="6"/>
  <c r="I22" i="6"/>
  <c r="C22" i="6"/>
  <c r="B22" i="6"/>
  <c r="A22" i="6"/>
  <c r="L21" i="6"/>
  <c r="J21" i="6"/>
  <c r="I21" i="6"/>
  <c r="C21" i="6"/>
  <c r="M21" i="6" s="1"/>
  <c r="B21" i="6"/>
  <c r="A21" i="6"/>
  <c r="L20" i="6"/>
  <c r="J20" i="6"/>
  <c r="I20" i="6"/>
  <c r="E20" i="6"/>
  <c r="G20" i="6" s="1"/>
  <c r="D20" i="6"/>
  <c r="C20" i="6"/>
  <c r="M20" i="6" s="1"/>
  <c r="S20" i="6" s="1"/>
  <c r="B20" i="6"/>
  <c r="A20" i="6"/>
  <c r="L19" i="6"/>
  <c r="J19" i="6"/>
  <c r="I19" i="6"/>
  <c r="C19" i="6"/>
  <c r="M19" i="6" s="1"/>
  <c r="B19" i="6"/>
  <c r="A19" i="6"/>
  <c r="L18" i="6"/>
  <c r="J18" i="6"/>
  <c r="I18" i="6"/>
  <c r="C18" i="6"/>
  <c r="M18" i="6" s="1"/>
  <c r="B18" i="6"/>
  <c r="A18" i="6"/>
  <c r="L17" i="6"/>
  <c r="J17" i="6"/>
  <c r="I17" i="6"/>
  <c r="C17" i="6"/>
  <c r="M17" i="6" s="1"/>
  <c r="B17" i="6"/>
  <c r="A17" i="6"/>
  <c r="L16" i="6"/>
  <c r="J16" i="6"/>
  <c r="I16" i="6"/>
  <c r="C16" i="6"/>
  <c r="M16" i="6" s="1"/>
  <c r="B16" i="6"/>
  <c r="A16" i="6"/>
  <c r="L15" i="6"/>
  <c r="J15" i="6"/>
  <c r="I15" i="6"/>
  <c r="E15" i="6"/>
  <c r="G15" i="6" s="1"/>
  <c r="D15" i="6"/>
  <c r="C15" i="6"/>
  <c r="M15" i="6" s="1"/>
  <c r="S15" i="6" s="1"/>
  <c r="B15" i="6"/>
  <c r="A15" i="6"/>
  <c r="L14" i="6"/>
  <c r="J14" i="6"/>
  <c r="I14" i="6"/>
  <c r="C14" i="6"/>
  <c r="M14" i="6" s="1"/>
  <c r="B14" i="6"/>
  <c r="A14" i="6"/>
  <c r="L13" i="6"/>
  <c r="J13" i="6"/>
  <c r="I13" i="6"/>
  <c r="C13" i="6"/>
  <c r="M13" i="6" s="1"/>
  <c r="B13" i="6"/>
  <c r="A13" i="6"/>
  <c r="L12" i="6"/>
  <c r="J12" i="6"/>
  <c r="I12" i="6"/>
  <c r="C12" i="6"/>
  <c r="M12" i="6" s="1"/>
  <c r="B12" i="6"/>
  <c r="A12" i="6"/>
  <c r="L11" i="6"/>
  <c r="J11" i="6"/>
  <c r="I11" i="6"/>
  <c r="E11" i="6"/>
  <c r="G11" i="6" s="1"/>
  <c r="C11" i="6"/>
  <c r="M11" i="6" s="1"/>
  <c r="B11" i="6"/>
  <c r="A11" i="6"/>
  <c r="L10" i="6"/>
  <c r="J10" i="6"/>
  <c r="I10" i="6"/>
  <c r="E10" i="6"/>
  <c r="G10" i="6" s="1"/>
  <c r="D10" i="6"/>
  <c r="C10" i="6"/>
  <c r="M10" i="6" s="1"/>
  <c r="B10" i="6"/>
  <c r="A10" i="6"/>
  <c r="B9" i="6"/>
  <c r="B8" i="6"/>
  <c r="F12" i="7" l="1"/>
  <c r="B86" i="8"/>
  <c r="B125" i="8" s="1"/>
  <c r="B164" i="8" s="1"/>
  <c r="B203" i="8" s="1"/>
  <c r="B242" i="8" s="1"/>
  <c r="B281" i="8" s="1"/>
  <c r="B122" i="8"/>
  <c r="B161" i="8" s="1"/>
  <c r="B200" i="8" s="1"/>
  <c r="B239" i="8" s="1"/>
  <c r="B278" i="8" s="1"/>
  <c r="B317" i="8" s="1"/>
  <c r="E88" i="8"/>
  <c r="E127" i="8" s="1"/>
  <c r="E166" i="8" s="1"/>
  <c r="A92" i="8"/>
  <c r="A131" i="8" s="1"/>
  <c r="A170" i="8" s="1"/>
  <c r="E95" i="8"/>
  <c r="E134" i="8" s="1"/>
  <c r="E173" i="8" s="1"/>
  <c r="B102" i="8"/>
  <c r="B141" i="8" s="1"/>
  <c r="B180" i="8" s="1"/>
  <c r="C111" i="8"/>
  <c r="C150" i="8" s="1"/>
  <c r="C189" i="8" s="1"/>
  <c r="C228" i="8" s="1"/>
  <c r="C267" i="8" s="1"/>
  <c r="C306" i="8" s="1"/>
  <c r="A114" i="8"/>
  <c r="A153" i="8" s="1"/>
  <c r="A192" i="8" s="1"/>
  <c r="C94" i="8"/>
  <c r="C133" i="8" s="1"/>
  <c r="C172" i="8" s="1"/>
  <c r="C114" i="8"/>
  <c r="C153" i="8" s="1"/>
  <c r="C192" i="8" s="1"/>
  <c r="C231" i="8" s="1"/>
  <c r="C270" i="8" s="1"/>
  <c r="C309" i="8" s="1"/>
  <c r="B88" i="8"/>
  <c r="B127" i="8" s="1"/>
  <c r="B166" i="8" s="1"/>
  <c r="E91" i="8"/>
  <c r="E130" i="8" s="1"/>
  <c r="E169" i="8" s="1"/>
  <c r="B92" i="8"/>
  <c r="B131" i="8" s="1"/>
  <c r="B170" i="8" s="1"/>
  <c r="A93" i="8"/>
  <c r="A132" i="8" s="1"/>
  <c r="A171" i="8" s="1"/>
  <c r="E96" i="8"/>
  <c r="E135" i="8" s="1"/>
  <c r="E174" i="8" s="1"/>
  <c r="B97" i="8"/>
  <c r="B136" i="8" s="1"/>
  <c r="B175" i="8" s="1"/>
  <c r="A98" i="8"/>
  <c r="A137" i="8" s="1"/>
  <c r="A176" i="8" s="1"/>
  <c r="E102" i="8"/>
  <c r="E141" i="8" s="1"/>
  <c r="E180" i="8" s="1"/>
  <c r="B103" i="8"/>
  <c r="B142" i="8" s="1"/>
  <c r="B181" i="8" s="1"/>
  <c r="D108" i="8"/>
  <c r="D147" i="8" s="1"/>
  <c r="D186" i="8" s="1"/>
  <c r="A109" i="8"/>
  <c r="A148" i="8" s="1"/>
  <c r="A187" i="8" s="1"/>
  <c r="B110" i="8"/>
  <c r="B149" i="8" s="1"/>
  <c r="B188" i="8" s="1"/>
  <c r="D111" i="8"/>
  <c r="D150" i="8" s="1"/>
  <c r="D189" i="8" s="1"/>
  <c r="E112" i="8"/>
  <c r="E151" i="8" s="1"/>
  <c r="E190" i="8" s="1"/>
  <c r="B114" i="8"/>
  <c r="B153" i="8" s="1"/>
  <c r="B192" i="8" s="1"/>
  <c r="C118" i="8"/>
  <c r="C157" i="8" s="1"/>
  <c r="C196" i="8" s="1"/>
  <c r="C235" i="8" s="1"/>
  <c r="C274" i="8" s="1"/>
  <c r="C313" i="8" s="1"/>
  <c r="C120" i="8"/>
  <c r="C159" i="8" s="1"/>
  <c r="C198" i="8" s="1"/>
  <c r="C237" i="8" s="1"/>
  <c r="C276" i="8" s="1"/>
  <c r="C315" i="8" s="1"/>
  <c r="A88" i="8"/>
  <c r="A127" i="8" s="1"/>
  <c r="A166" i="8" s="1"/>
  <c r="E119" i="8"/>
  <c r="E158" i="8" s="1"/>
  <c r="E197" i="8" s="1"/>
  <c r="C88" i="8"/>
  <c r="C127" i="8" s="1"/>
  <c r="C166" i="8" s="1"/>
  <c r="A89" i="8"/>
  <c r="A128" i="8" s="1"/>
  <c r="A167" i="8" s="1"/>
  <c r="E92" i="8"/>
  <c r="E131" i="8" s="1"/>
  <c r="E170" i="8" s="1"/>
  <c r="B93" i="8"/>
  <c r="B132" i="8" s="1"/>
  <c r="B171" i="8" s="1"/>
  <c r="E97" i="8"/>
  <c r="E136" i="8" s="1"/>
  <c r="E175" i="8" s="1"/>
  <c r="B98" i="8"/>
  <c r="B137" i="8" s="1"/>
  <c r="B176" i="8" s="1"/>
  <c r="C103" i="8"/>
  <c r="C142" i="8" s="1"/>
  <c r="C181" i="8" s="1"/>
  <c r="A104" i="8"/>
  <c r="A143" i="8" s="1"/>
  <c r="A182" i="8" s="1"/>
  <c r="A105" i="8"/>
  <c r="A144" i="8" s="1"/>
  <c r="A183" i="8" s="1"/>
  <c r="E108" i="8"/>
  <c r="E147" i="8" s="1"/>
  <c r="E186" i="8" s="1"/>
  <c r="B109" i="8"/>
  <c r="B148" i="8" s="1"/>
  <c r="B187" i="8" s="1"/>
  <c r="D110" i="8"/>
  <c r="D149" i="8" s="1"/>
  <c r="D188" i="8" s="1"/>
  <c r="E111" i="8"/>
  <c r="E150" i="8" s="1"/>
  <c r="E189" i="8" s="1"/>
  <c r="A113" i="8"/>
  <c r="A152" i="8" s="1"/>
  <c r="A191" i="8" s="1"/>
  <c r="D114" i="8"/>
  <c r="D153" i="8" s="1"/>
  <c r="D192" i="8" s="1"/>
  <c r="A117" i="8"/>
  <c r="A156" i="8" s="1"/>
  <c r="A195" i="8" s="1"/>
  <c r="D118" i="8"/>
  <c r="D157" i="8" s="1"/>
  <c r="D196" i="8" s="1"/>
  <c r="A119" i="8"/>
  <c r="A158" i="8" s="1"/>
  <c r="A197" i="8" s="1"/>
  <c r="D120" i="8"/>
  <c r="D159" i="8" s="1"/>
  <c r="D198" i="8" s="1"/>
  <c r="A121" i="8"/>
  <c r="A160" i="8" s="1"/>
  <c r="A199" i="8" s="1"/>
  <c r="C113" i="8"/>
  <c r="C152" i="8" s="1"/>
  <c r="C191" i="8" s="1"/>
  <c r="E90" i="8"/>
  <c r="E129" i="8" s="1"/>
  <c r="E168" i="8" s="1"/>
  <c r="B96" i="8"/>
  <c r="B135" i="8" s="1"/>
  <c r="B174" i="8" s="1"/>
  <c r="A110" i="8"/>
  <c r="A149" i="8" s="1"/>
  <c r="A188" i="8" s="1"/>
  <c r="B118" i="8"/>
  <c r="B157" i="8" s="1"/>
  <c r="B196" i="8" s="1"/>
  <c r="E121" i="8"/>
  <c r="E160" i="8" s="1"/>
  <c r="E199" i="8" s="1"/>
  <c r="D89" i="8"/>
  <c r="D128" i="8" s="1"/>
  <c r="D167" i="8" s="1"/>
  <c r="D88" i="8"/>
  <c r="D127" i="8" s="1"/>
  <c r="D166" i="8" s="1"/>
  <c r="B89" i="8"/>
  <c r="B128" i="8" s="1"/>
  <c r="B167" i="8" s="1"/>
  <c r="C93" i="8"/>
  <c r="C132" i="8" s="1"/>
  <c r="C171" i="8" s="1"/>
  <c r="A94" i="8"/>
  <c r="A133" i="8" s="1"/>
  <c r="A172" i="8" s="1"/>
  <c r="C98" i="8"/>
  <c r="C137" i="8" s="1"/>
  <c r="C176" i="8" s="1"/>
  <c r="A99" i="8"/>
  <c r="A138" i="8" s="1"/>
  <c r="A177" i="8" s="1"/>
  <c r="D103" i="8"/>
  <c r="D142" i="8" s="1"/>
  <c r="D181" i="8" s="1"/>
  <c r="B104" i="8"/>
  <c r="B143" i="8" s="1"/>
  <c r="B182" i="8" s="1"/>
  <c r="B105" i="8"/>
  <c r="B144" i="8" s="1"/>
  <c r="B183" i="8" s="1"/>
  <c r="A106" i="8"/>
  <c r="A145" i="8" s="1"/>
  <c r="A184" i="8" s="1"/>
  <c r="A107" i="8"/>
  <c r="A146" i="8" s="1"/>
  <c r="A185" i="8" s="1"/>
  <c r="C109" i="8"/>
  <c r="C148" i="8" s="1"/>
  <c r="C187" i="8" s="1"/>
  <c r="E110" i="8"/>
  <c r="E149" i="8" s="1"/>
  <c r="E188" i="8" s="1"/>
  <c r="A112" i="8"/>
  <c r="A151" i="8" s="1"/>
  <c r="A190" i="8" s="1"/>
  <c r="B113" i="8"/>
  <c r="B152" i="8" s="1"/>
  <c r="B191" i="8" s="1"/>
  <c r="E114" i="8"/>
  <c r="E153" i="8" s="1"/>
  <c r="E192" i="8" s="1"/>
  <c r="B117" i="8"/>
  <c r="B156" i="8" s="1"/>
  <c r="B195" i="8" s="1"/>
  <c r="E118" i="8"/>
  <c r="E157" i="8" s="1"/>
  <c r="E196" i="8" s="1"/>
  <c r="B119" i="8"/>
  <c r="B158" i="8" s="1"/>
  <c r="B197" i="8" s="1"/>
  <c r="E120" i="8"/>
  <c r="E159" i="8" s="1"/>
  <c r="E198" i="8" s="1"/>
  <c r="B121" i="8"/>
  <c r="B160" i="8" s="1"/>
  <c r="B199" i="8" s="1"/>
  <c r="B91" i="8"/>
  <c r="B130" i="8" s="1"/>
  <c r="B169" i="8" s="1"/>
  <c r="A97" i="8"/>
  <c r="A136" i="8" s="1"/>
  <c r="A175" i="8" s="1"/>
  <c r="A103" i="8"/>
  <c r="A142" i="8" s="1"/>
  <c r="A181" i="8" s="1"/>
  <c r="D112" i="8"/>
  <c r="D151" i="8" s="1"/>
  <c r="D190" i="8" s="1"/>
  <c r="E117" i="8"/>
  <c r="E156" i="8" s="1"/>
  <c r="E195" i="8" s="1"/>
  <c r="C104" i="8"/>
  <c r="C143" i="8" s="1"/>
  <c r="C182" i="8" s="1"/>
  <c r="C89" i="8"/>
  <c r="C128" i="8" s="1"/>
  <c r="C167" i="8" s="1"/>
  <c r="A90" i="8"/>
  <c r="A129" i="8" s="1"/>
  <c r="A168" i="8" s="1"/>
  <c r="D93" i="8"/>
  <c r="D132" i="8" s="1"/>
  <c r="D171" i="8" s="1"/>
  <c r="B94" i="8"/>
  <c r="B133" i="8" s="1"/>
  <c r="B172" i="8" s="1"/>
  <c r="A95" i="8"/>
  <c r="A134" i="8" s="1"/>
  <c r="A173" i="8" s="1"/>
  <c r="D98" i="8"/>
  <c r="D137" i="8" s="1"/>
  <c r="D176" i="8" s="1"/>
  <c r="B99" i="8"/>
  <c r="B138" i="8" s="1"/>
  <c r="B177" i="8" s="1"/>
  <c r="A100" i="8"/>
  <c r="A139" i="8" s="1"/>
  <c r="A178" i="8" s="1"/>
  <c r="A101" i="8"/>
  <c r="A140" i="8" s="1"/>
  <c r="A179" i="8" s="1"/>
  <c r="E105" i="8"/>
  <c r="E144" i="8" s="1"/>
  <c r="E183" i="8" s="1"/>
  <c r="B106" i="8"/>
  <c r="B145" i="8" s="1"/>
  <c r="B184" i="8" s="1"/>
  <c r="B107" i="8"/>
  <c r="B146" i="8" s="1"/>
  <c r="B185" i="8" s="1"/>
  <c r="A108" i="8"/>
  <c r="A147" i="8" s="1"/>
  <c r="A186" i="8" s="1"/>
  <c r="D109" i="8"/>
  <c r="D148" i="8" s="1"/>
  <c r="D187" i="8" s="1"/>
  <c r="A111" i="8"/>
  <c r="A150" i="8" s="1"/>
  <c r="A189" i="8" s="1"/>
  <c r="B112" i="8"/>
  <c r="B151" i="8" s="1"/>
  <c r="B190" i="8" s="1"/>
  <c r="D113" i="8"/>
  <c r="D152" i="8" s="1"/>
  <c r="D191" i="8" s="1"/>
  <c r="C117" i="8"/>
  <c r="C156" i="8" s="1"/>
  <c r="C195" i="8" s="1"/>
  <c r="C119" i="8"/>
  <c r="C158" i="8" s="1"/>
  <c r="C197" i="8" s="1"/>
  <c r="C236" i="8" s="1"/>
  <c r="C275" i="8" s="1"/>
  <c r="C314" i="8" s="1"/>
  <c r="C121" i="8"/>
  <c r="C160" i="8" s="1"/>
  <c r="C199" i="8" s="1"/>
  <c r="C238" i="8" s="1"/>
  <c r="C277" i="8" s="1"/>
  <c r="C316" i="8" s="1"/>
  <c r="E93" i="8"/>
  <c r="E132" i="8" s="1"/>
  <c r="E171" i="8" s="1"/>
  <c r="E101" i="8"/>
  <c r="E140" i="8" s="1"/>
  <c r="E179" i="8" s="1"/>
  <c r="C108" i="8"/>
  <c r="C147" i="8" s="1"/>
  <c r="C186" i="8" s="1"/>
  <c r="B120" i="8"/>
  <c r="B159" i="8" s="1"/>
  <c r="B198" i="8" s="1"/>
  <c r="E106" i="8"/>
  <c r="E145" i="8" s="1"/>
  <c r="E184" i="8" s="1"/>
  <c r="B87" i="8"/>
  <c r="B126" i="8" s="1"/>
  <c r="B165" i="8" s="1"/>
  <c r="E89" i="8"/>
  <c r="E128" i="8" s="1"/>
  <c r="E167" i="8" s="1"/>
  <c r="B90" i="8"/>
  <c r="B129" i="8" s="1"/>
  <c r="B168" i="8" s="1"/>
  <c r="A91" i="8"/>
  <c r="A130" i="8" s="1"/>
  <c r="A169" i="8" s="1"/>
  <c r="E94" i="8"/>
  <c r="E133" i="8" s="1"/>
  <c r="E172" i="8" s="1"/>
  <c r="B95" i="8"/>
  <c r="B134" i="8" s="1"/>
  <c r="B173" i="8" s="1"/>
  <c r="A96" i="8"/>
  <c r="A135" i="8" s="1"/>
  <c r="A174" i="8" s="1"/>
  <c r="E99" i="8"/>
  <c r="E138" i="8" s="1"/>
  <c r="E177" i="8" s="1"/>
  <c r="B100" i="8"/>
  <c r="B139" i="8" s="1"/>
  <c r="B178" i="8" s="1"/>
  <c r="B101" i="8"/>
  <c r="B140" i="8" s="1"/>
  <c r="B179" i="8" s="1"/>
  <c r="A102" i="8"/>
  <c r="A141" i="8" s="1"/>
  <c r="A180" i="8" s="1"/>
  <c r="E107" i="8"/>
  <c r="E146" i="8" s="1"/>
  <c r="E185" i="8" s="1"/>
  <c r="B108" i="8"/>
  <c r="B147" i="8" s="1"/>
  <c r="B186" i="8" s="1"/>
  <c r="E109" i="8"/>
  <c r="E148" i="8" s="1"/>
  <c r="E187" i="8" s="1"/>
  <c r="B111" i="8"/>
  <c r="B150" i="8" s="1"/>
  <c r="B189" i="8" s="1"/>
  <c r="C112" i="8"/>
  <c r="C151" i="8" s="1"/>
  <c r="C190" i="8" s="1"/>
  <c r="E113" i="8"/>
  <c r="E152" i="8" s="1"/>
  <c r="E191" i="8" s="1"/>
  <c r="D117" i="8"/>
  <c r="D156" i="8" s="1"/>
  <c r="D195" i="8" s="1"/>
  <c r="A118" i="8"/>
  <c r="A157" i="8" s="1"/>
  <c r="A196" i="8" s="1"/>
  <c r="D119" i="8"/>
  <c r="D158" i="8" s="1"/>
  <c r="D197" i="8" s="1"/>
  <c r="A120" i="8"/>
  <c r="A159" i="8" s="1"/>
  <c r="A198" i="8" s="1"/>
  <c r="D121" i="8"/>
  <c r="D160" i="8" s="1"/>
  <c r="D199" i="8" s="1"/>
  <c r="S10" i="6"/>
  <c r="G25" i="7"/>
  <c r="D26" i="6"/>
  <c r="D16" i="6"/>
  <c r="AL47" i="7"/>
  <c r="M28" i="6"/>
  <c r="S28" i="6" s="1"/>
  <c r="S14" i="6"/>
  <c r="S17" i="6"/>
  <c r="S21" i="6"/>
  <c r="S29" i="6"/>
  <c r="D27" i="7"/>
  <c r="AK47" i="7"/>
  <c r="S11" i="6"/>
  <c r="F63" i="8"/>
  <c r="S24" i="6"/>
  <c r="S12" i="6"/>
  <c r="S16" i="6"/>
  <c r="H39" i="8"/>
  <c r="N39" i="8" s="1"/>
  <c r="S13" i="6"/>
  <c r="H15" i="8"/>
  <c r="N15" i="8" s="1"/>
  <c r="G70" i="8"/>
  <c r="F64" i="8"/>
  <c r="H27" i="8"/>
  <c r="N27" i="8" s="1"/>
  <c r="H42" i="8"/>
  <c r="N42" i="8" s="1"/>
  <c r="F52" i="8"/>
  <c r="S18" i="6"/>
  <c r="S19" i="6"/>
  <c r="S23" i="6"/>
  <c r="S27" i="6"/>
  <c r="H25" i="8"/>
  <c r="N25" i="8" s="1"/>
  <c r="H26" i="8"/>
  <c r="N26" i="8" s="1"/>
  <c r="H18" i="8"/>
  <c r="N18" i="8" s="1"/>
  <c r="G75" i="8"/>
  <c r="F51" i="8"/>
  <c r="H14" i="8"/>
  <c r="N14" i="8" s="1"/>
  <c r="H17" i="8"/>
  <c r="N17" i="8" s="1"/>
  <c r="H21" i="8"/>
  <c r="N21" i="8" s="1"/>
  <c r="G78" i="8"/>
  <c r="H40" i="8"/>
  <c r="N40" i="8" s="1"/>
  <c r="F82" i="8"/>
  <c r="F121" i="8" s="1"/>
  <c r="F160" i="8" s="1"/>
  <c r="F199" i="8" s="1"/>
  <c r="F238" i="8" s="1"/>
  <c r="F277" i="8" s="1"/>
  <c r="F316" i="8" s="1"/>
  <c r="G51" i="8"/>
  <c r="F73" i="8"/>
  <c r="G73" i="8"/>
  <c r="F72" i="8"/>
  <c r="F75" i="8"/>
  <c r="G82" i="8"/>
  <c r="H16" i="8"/>
  <c r="N16" i="8" s="1"/>
  <c r="H28" i="8"/>
  <c r="N28" i="8" s="1"/>
  <c r="G72" i="8"/>
  <c r="G74" i="8"/>
  <c r="G79" i="8"/>
  <c r="H41" i="8"/>
  <c r="N41" i="8" s="1"/>
  <c r="G81" i="8"/>
  <c r="O27" i="8"/>
  <c r="P27" i="8" s="1"/>
  <c r="O25" i="8"/>
  <c r="P25" i="8" s="1"/>
  <c r="G55" i="8"/>
  <c r="H20" i="8"/>
  <c r="N20" i="8" s="1"/>
  <c r="F65" i="8"/>
  <c r="G66" i="8"/>
  <c r="H29" i="8"/>
  <c r="N29" i="8" s="1"/>
  <c r="F70" i="8"/>
  <c r="G71" i="8"/>
  <c r="F79" i="8"/>
  <c r="F49" i="8"/>
  <c r="I44" i="8"/>
  <c r="H12" i="8"/>
  <c r="N12" i="8" s="1"/>
  <c r="F53" i="8"/>
  <c r="H23" i="8"/>
  <c r="N23" i="8" s="1"/>
  <c r="G80" i="8"/>
  <c r="F62" i="8"/>
  <c r="F81" i="8"/>
  <c r="G54" i="8"/>
  <c r="H19" i="8"/>
  <c r="N19" i="8" s="1"/>
  <c r="P28" i="8"/>
  <c r="H43" i="8"/>
  <c r="N43" i="8" s="1"/>
  <c r="G58" i="8"/>
  <c r="F59" i="8"/>
  <c r="J44" i="8"/>
  <c r="O12" i="8"/>
  <c r="P12" i="8" s="1"/>
  <c r="F71" i="8"/>
  <c r="G61" i="8"/>
  <c r="F66" i="8"/>
  <c r="F69" i="8"/>
  <c r="F56" i="8"/>
  <c r="O18" i="8"/>
  <c r="P18" i="8" s="1"/>
  <c r="O21" i="8"/>
  <c r="P21" i="8" s="1"/>
  <c r="G57" i="8"/>
  <c r="G60" i="8"/>
  <c r="P22" i="8"/>
  <c r="P19" i="8"/>
  <c r="G52" i="8"/>
  <c r="G63" i="8"/>
  <c r="G65" i="8"/>
  <c r="P29" i="8"/>
  <c r="O55" i="8"/>
  <c r="P55" i="8" s="1"/>
  <c r="O51" i="8"/>
  <c r="P51" i="8" s="1"/>
  <c r="O11" i="8"/>
  <c r="P11" i="8" s="1"/>
  <c r="G50" i="8"/>
  <c r="O14" i="8"/>
  <c r="P14" i="8" s="1"/>
  <c r="O57" i="8"/>
  <c r="P57" i="8" s="1"/>
  <c r="O60" i="8"/>
  <c r="P60" i="8" s="1"/>
  <c r="O63" i="8"/>
  <c r="P63" i="8" s="1"/>
  <c r="O30" i="8"/>
  <c r="P30" i="8" s="1"/>
  <c r="F13" i="7"/>
  <c r="E12" i="6"/>
  <c r="G12" i="6" s="1"/>
  <c r="D12" i="8"/>
  <c r="D51" i="8" s="1"/>
  <c r="E22" i="8"/>
  <c r="E61" i="8" s="1"/>
  <c r="H20" i="7"/>
  <c r="E20" i="8" s="1"/>
  <c r="E59" i="8" s="1"/>
  <c r="F27" i="7"/>
  <c r="D26" i="8"/>
  <c r="D65" i="8" s="1"/>
  <c r="E26" i="6"/>
  <c r="G26" i="6" s="1"/>
  <c r="M44" i="8"/>
  <c r="P10" i="8"/>
  <c r="C71" i="8"/>
  <c r="O69" i="8"/>
  <c r="P69" i="8" s="1"/>
  <c r="M22" i="6"/>
  <c r="S22" i="6" s="1"/>
  <c r="M26" i="6"/>
  <c r="S26" i="6" s="1"/>
  <c r="D12" i="7"/>
  <c r="D11" i="6"/>
  <c r="D16" i="8"/>
  <c r="D55" i="8" s="1"/>
  <c r="E16" i="6"/>
  <c r="G16" i="6" s="1"/>
  <c r="F17" i="7"/>
  <c r="D22" i="7"/>
  <c r="D21" i="6"/>
  <c r="P13" i="8"/>
  <c r="C21" i="8"/>
  <c r="C60" i="8" s="1"/>
  <c r="H22" i="8"/>
  <c r="N22" i="8" s="1"/>
  <c r="O24" i="8"/>
  <c r="P24" i="8" s="1"/>
  <c r="G69" i="8"/>
  <c r="J83" i="8"/>
  <c r="F67" i="8"/>
  <c r="F106" i="8" s="1"/>
  <c r="F145" i="8" s="1"/>
  <c r="F184" i="8" s="1"/>
  <c r="F223" i="8" s="1"/>
  <c r="F262" i="8" s="1"/>
  <c r="F301" i="8" s="1"/>
  <c r="O20" i="8"/>
  <c r="P20" i="8" s="1"/>
  <c r="C17" i="8"/>
  <c r="C56" i="8" s="1"/>
  <c r="D17" i="6"/>
  <c r="D18" i="7"/>
  <c r="O17" i="8"/>
  <c r="P17" i="8" s="1"/>
  <c r="O54" i="8"/>
  <c r="P54" i="8" s="1"/>
  <c r="F61" i="8"/>
  <c r="F100" i="8" s="1"/>
  <c r="F139" i="8" s="1"/>
  <c r="F178" i="8" s="1"/>
  <c r="F217" i="8" s="1"/>
  <c r="F256" i="8" s="1"/>
  <c r="F295" i="8" s="1"/>
  <c r="F68" i="8"/>
  <c r="F107" i="8" s="1"/>
  <c r="F146" i="8" s="1"/>
  <c r="F185" i="8" s="1"/>
  <c r="F224" i="8" s="1"/>
  <c r="F263" i="8" s="1"/>
  <c r="F302" i="8" s="1"/>
  <c r="E26" i="8"/>
  <c r="E65" i="8" s="1"/>
  <c r="H25" i="7"/>
  <c r="E25" i="8" s="1"/>
  <c r="E64" i="8" s="1"/>
  <c r="F44" i="8"/>
  <c r="H10" i="8"/>
  <c r="F22" i="7"/>
  <c r="E21" i="6"/>
  <c r="G21" i="6" s="1"/>
  <c r="D21" i="8"/>
  <c r="D60" i="8" s="1"/>
  <c r="G44" i="8"/>
  <c r="G49" i="8"/>
  <c r="G88" i="8" s="1"/>
  <c r="G127" i="8" s="1"/>
  <c r="G166" i="8" s="1"/>
  <c r="G205" i="8" s="1"/>
  <c r="G244" i="8" s="1"/>
  <c r="G283" i="8" s="1"/>
  <c r="H13" i="8"/>
  <c r="N13" i="8" s="1"/>
  <c r="P16" i="8"/>
  <c r="O23" i="8"/>
  <c r="P23" i="8" s="1"/>
  <c r="I83" i="8"/>
  <c r="F58" i="8"/>
  <c r="F97" i="8" s="1"/>
  <c r="F136" i="8" s="1"/>
  <c r="F175" i="8" s="1"/>
  <c r="F214" i="8" s="1"/>
  <c r="F253" i="8" s="1"/>
  <c r="F292" i="8" s="1"/>
  <c r="F55" i="8"/>
  <c r="F94" i="8" s="1"/>
  <c r="F133" i="8" s="1"/>
  <c r="F172" i="8" s="1"/>
  <c r="F211" i="8" s="1"/>
  <c r="F250" i="8" s="1"/>
  <c r="F289" i="8" s="1"/>
  <c r="F50" i="8"/>
  <c r="F89" i="8" s="1"/>
  <c r="F128" i="8" s="1"/>
  <c r="F167" i="8" s="1"/>
  <c r="F206" i="8" s="1"/>
  <c r="F245" i="8" s="1"/>
  <c r="F284" i="8" s="1"/>
  <c r="G68" i="8"/>
  <c r="G64" i="8"/>
  <c r="G67" i="8"/>
  <c r="G53" i="8"/>
  <c r="G56" i="8"/>
  <c r="G59" i="8"/>
  <c r="G62" i="8"/>
  <c r="P53" i="8"/>
  <c r="P56" i="8"/>
  <c r="P59" i="8"/>
  <c r="P62" i="8"/>
  <c r="P65" i="8"/>
  <c r="P68" i="8"/>
  <c r="H11" i="8"/>
  <c r="N11" i="8" s="1"/>
  <c r="F54" i="8"/>
  <c r="F93" i="8" s="1"/>
  <c r="F132" i="8" s="1"/>
  <c r="F171" i="8" s="1"/>
  <c r="F210" i="8" s="1"/>
  <c r="F249" i="8" s="1"/>
  <c r="F288" i="8" s="1"/>
  <c r="F57" i="8"/>
  <c r="F96" i="8" s="1"/>
  <c r="F135" i="8" s="1"/>
  <c r="F174" i="8" s="1"/>
  <c r="F213" i="8" s="1"/>
  <c r="F252" i="8" s="1"/>
  <c r="F291" i="8" s="1"/>
  <c r="F60" i="8"/>
  <c r="F99" i="8" s="1"/>
  <c r="F138" i="8" s="1"/>
  <c r="F177" i="8" s="1"/>
  <c r="F216" i="8" s="1"/>
  <c r="F255" i="8" s="1"/>
  <c r="F294" i="8" s="1"/>
  <c r="H24" i="8"/>
  <c r="N24" i="8" s="1"/>
  <c r="H30" i="8"/>
  <c r="N30" i="8" s="1"/>
  <c r="F74" i="8"/>
  <c r="F113" i="8" s="1"/>
  <c r="F152" i="8" s="1"/>
  <c r="F191" i="8" s="1"/>
  <c r="F230" i="8" s="1"/>
  <c r="F269" i="8" s="1"/>
  <c r="F308" i="8" s="1"/>
  <c r="F78" i="8"/>
  <c r="F117" i="8" s="1"/>
  <c r="F156" i="8" s="1"/>
  <c r="F195" i="8" s="1"/>
  <c r="F234" i="8" s="1"/>
  <c r="F273" i="8" s="1"/>
  <c r="F312" i="8" s="1"/>
  <c r="F80" i="8"/>
  <c r="F119" i="8" s="1"/>
  <c r="F158" i="8" s="1"/>
  <c r="F197" i="8" s="1"/>
  <c r="F236" i="8" s="1"/>
  <c r="F275" i="8" s="1"/>
  <c r="F314" i="8" s="1"/>
  <c r="M83" i="8"/>
  <c r="P49" i="8"/>
  <c r="P52" i="8"/>
  <c r="P58" i="8"/>
  <c r="P64" i="8"/>
  <c r="I12" i="4"/>
  <c r="I13" i="4"/>
  <c r="I14" i="4"/>
  <c r="I15" i="4"/>
  <c r="I16" i="4"/>
  <c r="I17" i="4"/>
  <c r="I18" i="4"/>
  <c r="F221" i="4" s="1"/>
  <c r="F424" i="4" s="1"/>
  <c r="F627" i="4" s="1"/>
  <c r="F830" i="4" s="1"/>
  <c r="F1033" i="4" s="1"/>
  <c r="F1236" i="4" s="1"/>
  <c r="F1439" i="4" s="1"/>
  <c r="I19" i="4"/>
  <c r="I20" i="4"/>
  <c r="I21" i="4"/>
  <c r="I22" i="4"/>
  <c r="I23" i="4"/>
  <c r="I24" i="4"/>
  <c r="F227" i="4" s="1"/>
  <c r="F430" i="4" s="1"/>
  <c r="F633" i="4" s="1"/>
  <c r="F836" i="4" s="1"/>
  <c r="F1039" i="4" s="1"/>
  <c r="F1242" i="4" s="1"/>
  <c r="F1445" i="4" s="1"/>
  <c r="I25" i="4"/>
  <c r="I26" i="4"/>
  <c r="I27" i="4"/>
  <c r="I28" i="4"/>
  <c r="I29" i="4"/>
  <c r="I30" i="4"/>
  <c r="F233" i="4" s="1"/>
  <c r="F436" i="4" s="1"/>
  <c r="F639" i="4" s="1"/>
  <c r="F842" i="4" s="1"/>
  <c r="F1045" i="4" s="1"/>
  <c r="F1248" i="4" s="1"/>
  <c r="F1451" i="4" s="1"/>
  <c r="I31" i="4"/>
  <c r="I32" i="4"/>
  <c r="I33" i="4"/>
  <c r="I34" i="4"/>
  <c r="I35" i="4"/>
  <c r="I36" i="4"/>
  <c r="F239" i="4" s="1"/>
  <c r="F442" i="4" s="1"/>
  <c r="F645" i="4" s="1"/>
  <c r="F848" i="4" s="1"/>
  <c r="F1051" i="4" s="1"/>
  <c r="F1254" i="4" s="1"/>
  <c r="F1457" i="4" s="1"/>
  <c r="I37" i="4"/>
  <c r="I38" i="4"/>
  <c r="I39" i="4"/>
  <c r="I40" i="4"/>
  <c r="I41" i="4"/>
  <c r="I42" i="4"/>
  <c r="F245" i="4" s="1"/>
  <c r="F448" i="4" s="1"/>
  <c r="F651" i="4" s="1"/>
  <c r="F854" i="4" s="1"/>
  <c r="F1057" i="4" s="1"/>
  <c r="F1260" i="4" s="1"/>
  <c r="F1463" i="4" s="1"/>
  <c r="I43" i="4"/>
  <c r="I44" i="4"/>
  <c r="I45" i="4"/>
  <c r="I46" i="4"/>
  <c r="I47" i="4"/>
  <c r="I48" i="4"/>
  <c r="F251" i="4" s="1"/>
  <c r="F454" i="4" s="1"/>
  <c r="F657" i="4" s="1"/>
  <c r="F860" i="4" s="1"/>
  <c r="F1063" i="4" s="1"/>
  <c r="F1266" i="4" s="1"/>
  <c r="F1469" i="4" s="1"/>
  <c r="I49" i="4"/>
  <c r="I50" i="4"/>
  <c r="I51" i="4"/>
  <c r="I52" i="4"/>
  <c r="I53" i="4"/>
  <c r="I54" i="4"/>
  <c r="F257" i="4" s="1"/>
  <c r="F460" i="4" s="1"/>
  <c r="F663" i="4" s="1"/>
  <c r="F866" i="4" s="1"/>
  <c r="F1069" i="4" s="1"/>
  <c r="F1272" i="4" s="1"/>
  <c r="F1475" i="4" s="1"/>
  <c r="I55" i="4"/>
  <c r="I56" i="4"/>
  <c r="I57" i="4"/>
  <c r="I58" i="4"/>
  <c r="I59" i="4"/>
  <c r="I60" i="4"/>
  <c r="F263" i="4" s="1"/>
  <c r="F466" i="4" s="1"/>
  <c r="F669" i="4" s="1"/>
  <c r="F872" i="4" s="1"/>
  <c r="F1075" i="4" s="1"/>
  <c r="F1278" i="4" s="1"/>
  <c r="F1481" i="4" s="1"/>
  <c r="I61" i="4"/>
  <c r="I62" i="4"/>
  <c r="I63" i="4"/>
  <c r="I64" i="4"/>
  <c r="I65" i="4"/>
  <c r="I66" i="4"/>
  <c r="F269" i="4" s="1"/>
  <c r="F472" i="4" s="1"/>
  <c r="F675" i="4" s="1"/>
  <c r="F878" i="4" s="1"/>
  <c r="F1081" i="4" s="1"/>
  <c r="F1284" i="4" s="1"/>
  <c r="F1487" i="4" s="1"/>
  <c r="I67" i="4"/>
  <c r="I68" i="4"/>
  <c r="I69" i="4"/>
  <c r="I70" i="4"/>
  <c r="I71" i="4"/>
  <c r="I72" i="4"/>
  <c r="F275" i="4" s="1"/>
  <c r="F478" i="4" s="1"/>
  <c r="F681" i="4" s="1"/>
  <c r="F884" i="4" s="1"/>
  <c r="F1087" i="4" s="1"/>
  <c r="F1290" i="4" s="1"/>
  <c r="F1493" i="4" s="1"/>
  <c r="I73" i="4"/>
  <c r="I74" i="4"/>
  <c r="I76" i="4"/>
  <c r="I77" i="4"/>
  <c r="I78" i="4"/>
  <c r="I79" i="4"/>
  <c r="I80"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F369" i="4" s="1"/>
  <c r="I167" i="4"/>
  <c r="F370" i="4" s="1"/>
  <c r="I168" i="4"/>
  <c r="F371" i="4" s="1"/>
  <c r="I169" i="4"/>
  <c r="F372" i="4" s="1"/>
  <c r="I170" i="4"/>
  <c r="F373" i="4" s="1"/>
  <c r="I171" i="4"/>
  <c r="F374" i="4" s="1"/>
  <c r="I172" i="4"/>
  <c r="F375" i="4" s="1"/>
  <c r="I173" i="4"/>
  <c r="F376" i="4" s="1"/>
  <c r="I174" i="4"/>
  <c r="F377" i="4" s="1"/>
  <c r="I175" i="4"/>
  <c r="F378" i="4" s="1"/>
  <c r="I176" i="4"/>
  <c r="F379" i="4" s="1"/>
  <c r="I177" i="4"/>
  <c r="F380" i="4" s="1"/>
  <c r="I178" i="4"/>
  <c r="F381" i="4" s="1"/>
  <c r="I179" i="4"/>
  <c r="F382" i="4" s="1"/>
  <c r="I180" i="4"/>
  <c r="F383" i="4" s="1"/>
  <c r="I181" i="4"/>
  <c r="F384" i="4" s="1"/>
  <c r="I182" i="4"/>
  <c r="F385" i="4" s="1"/>
  <c r="I183" i="4"/>
  <c r="F386" i="4" s="1"/>
  <c r="I184" i="4"/>
  <c r="F387" i="4" s="1"/>
  <c r="I185" i="4"/>
  <c r="F388" i="4" s="1"/>
  <c r="I186" i="4"/>
  <c r="F389" i="4" s="1"/>
  <c r="I187" i="4"/>
  <c r="I188" i="4"/>
  <c r="I189" i="4"/>
  <c r="I190" i="4"/>
  <c r="I191" i="4"/>
  <c r="I192" i="4"/>
  <c r="I193" i="4"/>
  <c r="I194" i="4"/>
  <c r="I195" i="4"/>
  <c r="I196" i="4"/>
  <c r="I197" i="4"/>
  <c r="I198" i="4"/>
  <c r="I199" i="4"/>
  <c r="I200" i="4"/>
  <c r="I201" i="4"/>
  <c r="I202" i="4"/>
  <c r="I203" i="4"/>
  <c r="I204" i="4"/>
  <c r="I205" i="4"/>
  <c r="I206" i="4"/>
  <c r="I207" i="4"/>
  <c r="I11" i="4"/>
  <c r="I10" i="4"/>
  <c r="J12" i="4"/>
  <c r="M12" i="4" s="1"/>
  <c r="J13" i="4"/>
  <c r="M13" i="4" s="1"/>
  <c r="O13" i="4" s="1"/>
  <c r="P13" i="4" s="1"/>
  <c r="F217" i="4"/>
  <c r="F420" i="4" s="1"/>
  <c r="F623" i="4" s="1"/>
  <c r="F826" i="4" s="1"/>
  <c r="F1029" i="4" s="1"/>
  <c r="F1232" i="4" s="1"/>
  <c r="F1435" i="4" s="1"/>
  <c r="J14" i="4"/>
  <c r="M14" i="4" s="1"/>
  <c r="O14" i="4" s="1"/>
  <c r="P14" i="4" s="1"/>
  <c r="J15" i="4"/>
  <c r="M15" i="4" s="1"/>
  <c r="O15" i="4" s="1"/>
  <c r="P15" i="4" s="1"/>
  <c r="J16" i="4"/>
  <c r="M16" i="4" s="1"/>
  <c r="J17" i="4"/>
  <c r="M17" i="4" s="1"/>
  <c r="J18" i="4"/>
  <c r="M18" i="4" s="1"/>
  <c r="O18" i="4" s="1"/>
  <c r="J19" i="4"/>
  <c r="M19" i="4" s="1"/>
  <c r="O19" i="4" s="1"/>
  <c r="P19" i="4" s="1"/>
  <c r="J20" i="4"/>
  <c r="M20" i="4" s="1"/>
  <c r="O20" i="4" s="1"/>
  <c r="J21" i="4"/>
  <c r="M21" i="4" s="1"/>
  <c r="O21" i="4" s="1"/>
  <c r="P21" i="4" s="1"/>
  <c r="J22" i="4"/>
  <c r="M22" i="4" s="1"/>
  <c r="J23" i="4"/>
  <c r="M23" i="4" s="1"/>
  <c r="O23" i="4" s="1"/>
  <c r="P23" i="4" s="1"/>
  <c r="J24" i="4"/>
  <c r="M24" i="4" s="1"/>
  <c r="J25" i="4"/>
  <c r="M25" i="4" s="1"/>
  <c r="J26" i="4"/>
  <c r="M26" i="4" s="1"/>
  <c r="J27" i="4"/>
  <c r="M27" i="4" s="1"/>
  <c r="O27" i="4" s="1"/>
  <c r="P27" i="4" s="1"/>
  <c r="J28" i="4"/>
  <c r="M28" i="4" s="1"/>
  <c r="J29" i="4"/>
  <c r="M29" i="4" s="1"/>
  <c r="J30" i="4"/>
  <c r="M30" i="4" s="1"/>
  <c r="J31" i="4"/>
  <c r="M31" i="4" s="1"/>
  <c r="J32" i="4"/>
  <c r="M32" i="4" s="1"/>
  <c r="G235" i="4" s="1"/>
  <c r="J33" i="4"/>
  <c r="M33" i="4" s="1"/>
  <c r="O33" i="4" s="1"/>
  <c r="P33" i="4" s="1"/>
  <c r="J34" i="4"/>
  <c r="M34" i="4" s="1"/>
  <c r="O34" i="4" s="1"/>
  <c r="P34" i="4" s="1"/>
  <c r="J35" i="4"/>
  <c r="M35" i="4" s="1"/>
  <c r="J36" i="4"/>
  <c r="M36" i="4" s="1"/>
  <c r="G239" i="4" s="1"/>
  <c r="J37" i="4"/>
  <c r="M37" i="4" s="1"/>
  <c r="J38" i="4"/>
  <c r="M38" i="4" s="1"/>
  <c r="J39" i="4"/>
  <c r="M39" i="4" s="1"/>
  <c r="O39" i="4" s="1"/>
  <c r="P39" i="4" s="1"/>
  <c r="J40" i="4"/>
  <c r="M40" i="4" s="1"/>
  <c r="G243" i="4" s="1"/>
  <c r="J41" i="4"/>
  <c r="M41" i="4" s="1"/>
  <c r="J42" i="4"/>
  <c r="M42" i="4" s="1"/>
  <c r="G245" i="4" s="1"/>
  <c r="J43" i="4"/>
  <c r="M43" i="4" s="1"/>
  <c r="O43" i="4" s="1"/>
  <c r="P43" i="4" s="1"/>
  <c r="J44" i="4"/>
  <c r="M44" i="4" s="1"/>
  <c r="O44" i="4" s="1"/>
  <c r="P44" i="4" s="1"/>
  <c r="J45" i="4"/>
  <c r="M45" i="4" s="1"/>
  <c r="O45" i="4" s="1"/>
  <c r="P45" i="4" s="1"/>
  <c r="J46" i="4"/>
  <c r="M46" i="4" s="1"/>
  <c r="O46" i="4" s="1"/>
  <c r="P46" i="4" s="1"/>
  <c r="J47" i="4"/>
  <c r="M47" i="4" s="1"/>
  <c r="O47" i="4" s="1"/>
  <c r="P47" i="4" s="1"/>
  <c r="J48" i="4"/>
  <c r="M48" i="4" s="1"/>
  <c r="J49" i="4"/>
  <c r="M49" i="4" s="1"/>
  <c r="O49" i="4" s="1"/>
  <c r="P49" i="4" s="1"/>
  <c r="J50" i="4"/>
  <c r="M50" i="4" s="1"/>
  <c r="J51" i="4"/>
  <c r="M51" i="4" s="1"/>
  <c r="O51" i="4" s="1"/>
  <c r="P51" i="4" s="1"/>
  <c r="J52" i="4"/>
  <c r="M52" i="4" s="1"/>
  <c r="J53" i="4"/>
  <c r="M53" i="4" s="1"/>
  <c r="O53" i="4" s="1"/>
  <c r="P53" i="4" s="1"/>
  <c r="J54" i="4"/>
  <c r="M54" i="4" s="1"/>
  <c r="J55" i="4"/>
  <c r="M55" i="4" s="1"/>
  <c r="O55" i="4" s="1"/>
  <c r="P55" i="4" s="1"/>
  <c r="J56" i="4"/>
  <c r="M56" i="4" s="1"/>
  <c r="J57" i="4"/>
  <c r="M57" i="4" s="1"/>
  <c r="J58" i="4"/>
  <c r="M58" i="4" s="1"/>
  <c r="O58" i="4" s="1"/>
  <c r="P58" i="4" s="1"/>
  <c r="J59" i="4"/>
  <c r="M59" i="4" s="1"/>
  <c r="O59" i="4" s="1"/>
  <c r="P59" i="4" s="1"/>
  <c r="J60" i="4"/>
  <c r="M60" i="4" s="1"/>
  <c r="J61" i="4"/>
  <c r="M61" i="4" s="1"/>
  <c r="O61" i="4" s="1"/>
  <c r="P61" i="4" s="1"/>
  <c r="J62" i="4"/>
  <c r="M62" i="4" s="1"/>
  <c r="G265" i="4" s="1"/>
  <c r="J63" i="4"/>
  <c r="M63" i="4" s="1"/>
  <c r="O63" i="4" s="1"/>
  <c r="P63" i="4" s="1"/>
  <c r="J64" i="4"/>
  <c r="M64" i="4" s="1"/>
  <c r="O64" i="4" s="1"/>
  <c r="P64" i="4" s="1"/>
  <c r="J65" i="4"/>
  <c r="M65" i="4" s="1"/>
  <c r="O65" i="4" s="1"/>
  <c r="P65" i="4" s="1"/>
  <c r="J66" i="4"/>
  <c r="M66" i="4" s="1"/>
  <c r="O66" i="4" s="1"/>
  <c r="P66" i="4" s="1"/>
  <c r="J67" i="4"/>
  <c r="M67" i="4" s="1"/>
  <c r="O67" i="4" s="1"/>
  <c r="P67" i="4" s="1"/>
  <c r="J68" i="4"/>
  <c r="M68" i="4" s="1"/>
  <c r="O68" i="4" s="1"/>
  <c r="P68" i="4" s="1"/>
  <c r="J69" i="4"/>
  <c r="M69" i="4" s="1"/>
  <c r="O69" i="4" s="1"/>
  <c r="P69" i="4" s="1"/>
  <c r="J70" i="4"/>
  <c r="M70" i="4" s="1"/>
  <c r="O70" i="4" s="1"/>
  <c r="P70" i="4" s="1"/>
  <c r="J71" i="4"/>
  <c r="M71" i="4" s="1"/>
  <c r="O71" i="4" s="1"/>
  <c r="P71" i="4" s="1"/>
  <c r="J72" i="4"/>
  <c r="M72" i="4" s="1"/>
  <c r="J73" i="4"/>
  <c r="M73" i="4" s="1"/>
  <c r="J74" i="4"/>
  <c r="M74" i="4" s="1"/>
  <c r="F76" i="4"/>
  <c r="G76" i="4"/>
  <c r="J76" i="4"/>
  <c r="M76" i="4" s="1"/>
  <c r="F77" i="4"/>
  <c r="G77" i="4"/>
  <c r="J77" i="4"/>
  <c r="M77" i="4" s="1"/>
  <c r="F78" i="4"/>
  <c r="G78" i="4"/>
  <c r="J78" i="4"/>
  <c r="M78" i="4" s="1"/>
  <c r="F79" i="4"/>
  <c r="G79" i="4"/>
  <c r="J79" i="4"/>
  <c r="M79" i="4" s="1"/>
  <c r="F80" i="4"/>
  <c r="G80" i="4"/>
  <c r="J80" i="4"/>
  <c r="M80" i="4" s="1"/>
  <c r="F86" i="4"/>
  <c r="G86" i="4"/>
  <c r="J86" i="4"/>
  <c r="M86" i="4" s="1"/>
  <c r="F87" i="4"/>
  <c r="G87" i="4"/>
  <c r="J87" i="4"/>
  <c r="M87" i="4" s="1"/>
  <c r="F88" i="4"/>
  <c r="G88" i="4"/>
  <c r="J88" i="4"/>
  <c r="M88" i="4" s="1"/>
  <c r="F89" i="4"/>
  <c r="G89" i="4"/>
  <c r="J89" i="4"/>
  <c r="M89" i="4" s="1"/>
  <c r="F90" i="4"/>
  <c r="G90" i="4"/>
  <c r="J90" i="4"/>
  <c r="M90" i="4" s="1"/>
  <c r="F91" i="4"/>
  <c r="G91" i="4"/>
  <c r="J91" i="4"/>
  <c r="M91" i="4" s="1"/>
  <c r="F92" i="4"/>
  <c r="G92" i="4"/>
  <c r="J92" i="4"/>
  <c r="M92" i="4" s="1"/>
  <c r="F93" i="4"/>
  <c r="G93" i="4"/>
  <c r="J93" i="4"/>
  <c r="M93" i="4" s="1"/>
  <c r="F94" i="4"/>
  <c r="G94" i="4"/>
  <c r="J94" i="4"/>
  <c r="M94" i="4" s="1"/>
  <c r="F95" i="4"/>
  <c r="G95" i="4"/>
  <c r="J95" i="4"/>
  <c r="M95" i="4" s="1"/>
  <c r="F96" i="4"/>
  <c r="G96" i="4"/>
  <c r="J96" i="4"/>
  <c r="M96" i="4" s="1"/>
  <c r="F97" i="4"/>
  <c r="G97" i="4"/>
  <c r="J97" i="4"/>
  <c r="M97" i="4" s="1"/>
  <c r="F98" i="4"/>
  <c r="G98" i="4"/>
  <c r="J98" i="4"/>
  <c r="M98" i="4" s="1"/>
  <c r="F99" i="4"/>
  <c r="G99" i="4"/>
  <c r="J99" i="4"/>
  <c r="M99" i="4" s="1"/>
  <c r="F100" i="4"/>
  <c r="G100" i="4"/>
  <c r="J100" i="4"/>
  <c r="M100" i="4" s="1"/>
  <c r="F101" i="4"/>
  <c r="G101" i="4"/>
  <c r="J101" i="4"/>
  <c r="M101" i="4" s="1"/>
  <c r="F102" i="4"/>
  <c r="G102" i="4"/>
  <c r="J102" i="4"/>
  <c r="M102" i="4" s="1"/>
  <c r="F103" i="4"/>
  <c r="G103" i="4"/>
  <c r="J103" i="4"/>
  <c r="M103" i="4" s="1"/>
  <c r="F104" i="4"/>
  <c r="G104" i="4"/>
  <c r="J104" i="4"/>
  <c r="M104" i="4" s="1"/>
  <c r="F105" i="4"/>
  <c r="G105" i="4"/>
  <c r="J105" i="4"/>
  <c r="M105" i="4" s="1"/>
  <c r="F106" i="4"/>
  <c r="G106" i="4"/>
  <c r="J106" i="4"/>
  <c r="M106" i="4" s="1"/>
  <c r="F107" i="4"/>
  <c r="G107" i="4"/>
  <c r="J107" i="4"/>
  <c r="M107" i="4" s="1"/>
  <c r="F108" i="4"/>
  <c r="G108" i="4"/>
  <c r="J108" i="4"/>
  <c r="M108" i="4" s="1"/>
  <c r="F109" i="4"/>
  <c r="G109" i="4"/>
  <c r="J109" i="4"/>
  <c r="M109" i="4" s="1"/>
  <c r="F110" i="4"/>
  <c r="G110" i="4"/>
  <c r="J110" i="4"/>
  <c r="M110" i="4" s="1"/>
  <c r="F111" i="4"/>
  <c r="G111" i="4"/>
  <c r="J111" i="4"/>
  <c r="M111" i="4" s="1"/>
  <c r="F112" i="4"/>
  <c r="G112" i="4"/>
  <c r="J112" i="4"/>
  <c r="M112" i="4" s="1"/>
  <c r="F113" i="4"/>
  <c r="G113" i="4"/>
  <c r="J113" i="4"/>
  <c r="M113" i="4" s="1"/>
  <c r="F114" i="4"/>
  <c r="G114" i="4"/>
  <c r="J114" i="4"/>
  <c r="M114" i="4" s="1"/>
  <c r="F115" i="4"/>
  <c r="G115" i="4"/>
  <c r="J115" i="4"/>
  <c r="M115" i="4" s="1"/>
  <c r="F116" i="4"/>
  <c r="G116" i="4"/>
  <c r="J116" i="4"/>
  <c r="M116" i="4" s="1"/>
  <c r="F117" i="4"/>
  <c r="G117" i="4"/>
  <c r="J117" i="4"/>
  <c r="M117" i="4" s="1"/>
  <c r="F118" i="4"/>
  <c r="F321" i="4" s="1"/>
  <c r="F524" i="4" s="1"/>
  <c r="F727" i="4" s="1"/>
  <c r="F930" i="4" s="1"/>
  <c r="F1133" i="4" s="1"/>
  <c r="F1336" i="4" s="1"/>
  <c r="F1539" i="4" s="1"/>
  <c r="G118" i="4"/>
  <c r="J118" i="4"/>
  <c r="M118" i="4" s="1"/>
  <c r="F119" i="4"/>
  <c r="G119" i="4"/>
  <c r="J119" i="4"/>
  <c r="M119" i="4" s="1"/>
  <c r="F120" i="4"/>
  <c r="G120" i="4"/>
  <c r="J120" i="4"/>
  <c r="M120" i="4" s="1"/>
  <c r="F121" i="4"/>
  <c r="G121" i="4"/>
  <c r="J121" i="4"/>
  <c r="M121" i="4" s="1"/>
  <c r="F122" i="4"/>
  <c r="G122" i="4"/>
  <c r="J122" i="4"/>
  <c r="M122" i="4" s="1"/>
  <c r="F123" i="4"/>
  <c r="G123" i="4"/>
  <c r="J123" i="4"/>
  <c r="M123" i="4" s="1"/>
  <c r="F124" i="4"/>
  <c r="F327" i="4" s="1"/>
  <c r="F530" i="4" s="1"/>
  <c r="F733" i="4" s="1"/>
  <c r="F936" i="4" s="1"/>
  <c r="F1139" i="4" s="1"/>
  <c r="F1342" i="4" s="1"/>
  <c r="F1545" i="4" s="1"/>
  <c r="G124" i="4"/>
  <c r="J124" i="4"/>
  <c r="M124" i="4" s="1"/>
  <c r="F125" i="4"/>
  <c r="G125" i="4"/>
  <c r="J125" i="4"/>
  <c r="M125" i="4" s="1"/>
  <c r="F126" i="4"/>
  <c r="G126" i="4"/>
  <c r="J126" i="4"/>
  <c r="M126" i="4" s="1"/>
  <c r="F127" i="4"/>
  <c r="G127" i="4"/>
  <c r="J127" i="4"/>
  <c r="M127" i="4" s="1"/>
  <c r="F128" i="4"/>
  <c r="G128" i="4"/>
  <c r="J128" i="4"/>
  <c r="M128" i="4" s="1"/>
  <c r="F129" i="4"/>
  <c r="G129" i="4"/>
  <c r="J129" i="4"/>
  <c r="M129" i="4" s="1"/>
  <c r="F130" i="4"/>
  <c r="F333" i="4" s="1"/>
  <c r="F536" i="4" s="1"/>
  <c r="F739" i="4" s="1"/>
  <c r="F942" i="4" s="1"/>
  <c r="F1145" i="4" s="1"/>
  <c r="F1348" i="4" s="1"/>
  <c r="F1551" i="4" s="1"/>
  <c r="G130" i="4"/>
  <c r="J130" i="4"/>
  <c r="M130" i="4" s="1"/>
  <c r="F131" i="4"/>
  <c r="G131" i="4"/>
  <c r="J131" i="4"/>
  <c r="M131" i="4" s="1"/>
  <c r="F132" i="4"/>
  <c r="G132" i="4"/>
  <c r="J132" i="4"/>
  <c r="M132" i="4" s="1"/>
  <c r="F133" i="4"/>
  <c r="G133" i="4"/>
  <c r="J133" i="4"/>
  <c r="M133" i="4" s="1"/>
  <c r="F134" i="4"/>
  <c r="G134" i="4"/>
  <c r="J134" i="4"/>
  <c r="M134" i="4" s="1"/>
  <c r="F135" i="4"/>
  <c r="G135" i="4"/>
  <c r="J135" i="4"/>
  <c r="M135" i="4" s="1"/>
  <c r="F136" i="4"/>
  <c r="F339" i="4" s="1"/>
  <c r="F542" i="4" s="1"/>
  <c r="F745" i="4" s="1"/>
  <c r="F948" i="4" s="1"/>
  <c r="F1151" i="4" s="1"/>
  <c r="F1354" i="4" s="1"/>
  <c r="F1557" i="4" s="1"/>
  <c r="G136" i="4"/>
  <c r="J136" i="4"/>
  <c r="M136" i="4" s="1"/>
  <c r="F137" i="4"/>
  <c r="G137" i="4"/>
  <c r="J137" i="4"/>
  <c r="M137" i="4" s="1"/>
  <c r="F138" i="4"/>
  <c r="G138" i="4"/>
  <c r="J138" i="4"/>
  <c r="M138" i="4" s="1"/>
  <c r="F139" i="4"/>
  <c r="G139" i="4"/>
  <c r="J139" i="4"/>
  <c r="M139" i="4" s="1"/>
  <c r="F140" i="4"/>
  <c r="G140" i="4"/>
  <c r="J140" i="4"/>
  <c r="M140" i="4" s="1"/>
  <c r="F141" i="4"/>
  <c r="G141" i="4"/>
  <c r="J141" i="4"/>
  <c r="M141" i="4" s="1"/>
  <c r="F142" i="4"/>
  <c r="F345" i="4" s="1"/>
  <c r="F548" i="4" s="1"/>
  <c r="F751" i="4" s="1"/>
  <c r="F954" i="4" s="1"/>
  <c r="F1157" i="4" s="1"/>
  <c r="F1360" i="4" s="1"/>
  <c r="F1563" i="4" s="1"/>
  <c r="G142" i="4"/>
  <c r="J142" i="4"/>
  <c r="M142" i="4" s="1"/>
  <c r="F143" i="4"/>
  <c r="G143" i="4"/>
  <c r="J143" i="4"/>
  <c r="M143" i="4" s="1"/>
  <c r="F144" i="4"/>
  <c r="G144" i="4"/>
  <c r="J144" i="4"/>
  <c r="M144" i="4" s="1"/>
  <c r="F145" i="4"/>
  <c r="G145" i="4"/>
  <c r="J145" i="4"/>
  <c r="M145" i="4" s="1"/>
  <c r="F146" i="4"/>
  <c r="G146" i="4"/>
  <c r="J146" i="4"/>
  <c r="M146" i="4" s="1"/>
  <c r="F147" i="4"/>
  <c r="G147" i="4"/>
  <c r="J147" i="4"/>
  <c r="M147" i="4" s="1"/>
  <c r="F148" i="4"/>
  <c r="F351" i="4" s="1"/>
  <c r="F554" i="4" s="1"/>
  <c r="F757" i="4" s="1"/>
  <c r="F960" i="4" s="1"/>
  <c r="F1163" i="4" s="1"/>
  <c r="F1366" i="4" s="1"/>
  <c r="F1569" i="4" s="1"/>
  <c r="G148" i="4"/>
  <c r="J148" i="4"/>
  <c r="M148" i="4" s="1"/>
  <c r="F149" i="4"/>
  <c r="G149" i="4"/>
  <c r="J149" i="4"/>
  <c r="M149" i="4" s="1"/>
  <c r="F150" i="4"/>
  <c r="G150" i="4"/>
  <c r="J150" i="4"/>
  <c r="M150" i="4" s="1"/>
  <c r="F151" i="4"/>
  <c r="G151" i="4"/>
  <c r="J151" i="4"/>
  <c r="M151" i="4" s="1"/>
  <c r="F152" i="4"/>
  <c r="G152" i="4"/>
  <c r="J152" i="4"/>
  <c r="M152" i="4" s="1"/>
  <c r="F153" i="4"/>
  <c r="G153" i="4"/>
  <c r="J153" i="4"/>
  <c r="M153" i="4" s="1"/>
  <c r="F154" i="4"/>
  <c r="F357" i="4" s="1"/>
  <c r="G154" i="4"/>
  <c r="J154" i="4"/>
  <c r="M154" i="4" s="1"/>
  <c r="F155" i="4"/>
  <c r="G155" i="4"/>
  <c r="J155" i="4"/>
  <c r="M155" i="4" s="1"/>
  <c r="F156" i="4"/>
  <c r="G156" i="4"/>
  <c r="J156" i="4"/>
  <c r="M156" i="4" s="1"/>
  <c r="F157" i="4"/>
  <c r="G157" i="4"/>
  <c r="J157" i="4"/>
  <c r="M157" i="4" s="1"/>
  <c r="F158" i="4"/>
  <c r="G158" i="4"/>
  <c r="J158" i="4"/>
  <c r="M158" i="4" s="1"/>
  <c r="F159" i="4"/>
  <c r="G159" i="4"/>
  <c r="J159" i="4"/>
  <c r="M159" i="4" s="1"/>
  <c r="F160" i="4"/>
  <c r="F363" i="4" s="1"/>
  <c r="G160" i="4"/>
  <c r="J160" i="4"/>
  <c r="M160" i="4" s="1"/>
  <c r="F161" i="4"/>
  <c r="G161" i="4"/>
  <c r="J161" i="4"/>
  <c r="M161" i="4" s="1"/>
  <c r="F162" i="4"/>
  <c r="G162" i="4"/>
  <c r="J162" i="4"/>
  <c r="M162" i="4" s="1"/>
  <c r="F163" i="4"/>
  <c r="G163" i="4"/>
  <c r="J163" i="4"/>
  <c r="M163" i="4" s="1"/>
  <c r="F164" i="4"/>
  <c r="G164" i="4"/>
  <c r="J164" i="4"/>
  <c r="M164" i="4" s="1"/>
  <c r="F165" i="4"/>
  <c r="G165" i="4"/>
  <c r="J165" i="4"/>
  <c r="M165" i="4" s="1"/>
  <c r="G166" i="4"/>
  <c r="J166" i="4"/>
  <c r="M166" i="4" s="1"/>
  <c r="G167" i="4"/>
  <c r="J167" i="4"/>
  <c r="M167" i="4" s="1"/>
  <c r="G168" i="4"/>
  <c r="J168" i="4"/>
  <c r="M168" i="4" s="1"/>
  <c r="G169" i="4"/>
  <c r="J169" i="4"/>
  <c r="M169" i="4" s="1"/>
  <c r="G170" i="4"/>
  <c r="J170" i="4"/>
  <c r="M170" i="4" s="1"/>
  <c r="G171" i="4"/>
  <c r="J171" i="4"/>
  <c r="M171" i="4" s="1"/>
  <c r="G172" i="4"/>
  <c r="J172" i="4"/>
  <c r="M172" i="4" s="1"/>
  <c r="G173" i="4"/>
  <c r="J173" i="4"/>
  <c r="M173" i="4" s="1"/>
  <c r="G174" i="4"/>
  <c r="J174" i="4"/>
  <c r="M174" i="4" s="1"/>
  <c r="G175" i="4"/>
  <c r="J175" i="4"/>
  <c r="M175" i="4" s="1"/>
  <c r="G176" i="4"/>
  <c r="J176" i="4"/>
  <c r="M176" i="4" s="1"/>
  <c r="G177" i="4"/>
  <c r="J177" i="4"/>
  <c r="M177" i="4" s="1"/>
  <c r="G178" i="4"/>
  <c r="J178" i="4"/>
  <c r="M178" i="4" s="1"/>
  <c r="G179" i="4"/>
  <c r="J179" i="4"/>
  <c r="M179" i="4" s="1"/>
  <c r="G180" i="4"/>
  <c r="J180" i="4"/>
  <c r="M180" i="4" s="1"/>
  <c r="G181" i="4"/>
  <c r="J181" i="4"/>
  <c r="M181" i="4" s="1"/>
  <c r="G182" i="4"/>
  <c r="J182" i="4"/>
  <c r="M182" i="4" s="1"/>
  <c r="G183" i="4"/>
  <c r="J183" i="4"/>
  <c r="M183" i="4" s="1"/>
  <c r="G184" i="4"/>
  <c r="J184" i="4"/>
  <c r="M184" i="4" s="1"/>
  <c r="G185" i="4"/>
  <c r="J185" i="4"/>
  <c r="M185" i="4" s="1"/>
  <c r="G186" i="4"/>
  <c r="J186" i="4"/>
  <c r="M186" i="4" s="1"/>
  <c r="F187" i="4"/>
  <c r="F390" i="4" s="1"/>
  <c r="G187" i="4"/>
  <c r="J187" i="4"/>
  <c r="M187" i="4" s="1"/>
  <c r="F188" i="4"/>
  <c r="G188" i="4"/>
  <c r="J188" i="4"/>
  <c r="M188" i="4" s="1"/>
  <c r="F189" i="4"/>
  <c r="G189" i="4"/>
  <c r="J189" i="4"/>
  <c r="M189" i="4" s="1"/>
  <c r="F190" i="4"/>
  <c r="G190" i="4"/>
  <c r="J190" i="4"/>
  <c r="M190" i="4" s="1"/>
  <c r="F191" i="4"/>
  <c r="G191" i="4"/>
  <c r="J191" i="4"/>
  <c r="M191" i="4" s="1"/>
  <c r="F192" i="4"/>
  <c r="G192" i="4"/>
  <c r="J192" i="4"/>
  <c r="M192" i="4" s="1"/>
  <c r="F193" i="4"/>
  <c r="F396" i="4" s="1"/>
  <c r="G193" i="4"/>
  <c r="J193" i="4"/>
  <c r="M193" i="4" s="1"/>
  <c r="F194" i="4"/>
  <c r="G194" i="4"/>
  <c r="J194" i="4"/>
  <c r="M194" i="4" s="1"/>
  <c r="F195" i="4"/>
  <c r="G195" i="4"/>
  <c r="J195" i="4"/>
  <c r="M195" i="4" s="1"/>
  <c r="F196" i="4"/>
  <c r="G196" i="4"/>
  <c r="J196" i="4"/>
  <c r="M196" i="4" s="1"/>
  <c r="F197" i="4"/>
  <c r="G197" i="4"/>
  <c r="J197" i="4"/>
  <c r="M197" i="4" s="1"/>
  <c r="F198" i="4"/>
  <c r="G198" i="4"/>
  <c r="J198" i="4"/>
  <c r="M198" i="4" s="1"/>
  <c r="F199" i="4"/>
  <c r="G199" i="4"/>
  <c r="J199" i="4"/>
  <c r="M199" i="4" s="1"/>
  <c r="F200" i="4"/>
  <c r="G200" i="4"/>
  <c r="J200" i="4"/>
  <c r="M200" i="4" s="1"/>
  <c r="F201" i="4"/>
  <c r="G201" i="4"/>
  <c r="J201" i="4"/>
  <c r="M201" i="4" s="1"/>
  <c r="F202" i="4"/>
  <c r="G202" i="4"/>
  <c r="J202" i="4"/>
  <c r="M202" i="4" s="1"/>
  <c r="F203" i="4"/>
  <c r="G203" i="4"/>
  <c r="J203" i="4"/>
  <c r="M203" i="4" s="1"/>
  <c r="F204" i="4"/>
  <c r="G204" i="4"/>
  <c r="J204" i="4"/>
  <c r="M204" i="4" s="1"/>
  <c r="F205" i="4"/>
  <c r="F408" i="4" s="1"/>
  <c r="G205" i="4"/>
  <c r="J205" i="4"/>
  <c r="M205" i="4" s="1"/>
  <c r="F206" i="4"/>
  <c r="G206" i="4"/>
  <c r="J206" i="4"/>
  <c r="M206" i="4" s="1"/>
  <c r="F207" i="4"/>
  <c r="G207" i="4"/>
  <c r="J207" i="4"/>
  <c r="M207" i="4" s="1"/>
  <c r="J11" i="4"/>
  <c r="M11" i="4" s="1"/>
  <c r="O11" i="4" s="1"/>
  <c r="P11" i="4" s="1"/>
  <c r="A79" i="4"/>
  <c r="B79" i="4"/>
  <c r="C79" i="4"/>
  <c r="C282" i="4" s="1"/>
  <c r="D79" i="4"/>
  <c r="D282" i="4" s="1"/>
  <c r="E79" i="4"/>
  <c r="E282" i="4" s="1"/>
  <c r="A80" i="4"/>
  <c r="B80" i="4"/>
  <c r="C80" i="4"/>
  <c r="C283" i="4" s="1"/>
  <c r="D80" i="4"/>
  <c r="D283" i="4" s="1"/>
  <c r="E80" i="4"/>
  <c r="E283" i="4" s="1"/>
  <c r="C288" i="4"/>
  <c r="D288" i="4"/>
  <c r="E288" i="4"/>
  <c r="A86" i="4"/>
  <c r="B86" i="4"/>
  <c r="C86" i="4"/>
  <c r="C289" i="4" s="1"/>
  <c r="D86" i="4"/>
  <c r="D289" i="4" s="1"/>
  <c r="E86" i="4"/>
  <c r="E289" i="4" s="1"/>
  <c r="A87" i="4"/>
  <c r="B87" i="4"/>
  <c r="C87" i="4"/>
  <c r="C290" i="4" s="1"/>
  <c r="D87" i="4"/>
  <c r="D290" i="4" s="1"/>
  <c r="E87" i="4"/>
  <c r="E290" i="4" s="1"/>
  <c r="A88" i="4"/>
  <c r="B88" i="4"/>
  <c r="C88" i="4"/>
  <c r="C291" i="4" s="1"/>
  <c r="D88" i="4"/>
  <c r="D291" i="4" s="1"/>
  <c r="E88" i="4"/>
  <c r="E291" i="4" s="1"/>
  <c r="A89" i="4"/>
  <c r="B89" i="4"/>
  <c r="C89" i="4"/>
  <c r="C292" i="4" s="1"/>
  <c r="D89" i="4"/>
  <c r="D292" i="4" s="1"/>
  <c r="E89" i="4"/>
  <c r="E292" i="4" s="1"/>
  <c r="A90" i="4"/>
  <c r="B90" i="4"/>
  <c r="C90" i="4"/>
  <c r="C293" i="4" s="1"/>
  <c r="D90" i="4"/>
  <c r="D293" i="4" s="1"/>
  <c r="E90" i="4"/>
  <c r="E293" i="4" s="1"/>
  <c r="A91" i="4"/>
  <c r="B91" i="4"/>
  <c r="C91" i="4"/>
  <c r="C294" i="4" s="1"/>
  <c r="D91" i="4"/>
  <c r="D294" i="4" s="1"/>
  <c r="E91" i="4"/>
  <c r="E294" i="4" s="1"/>
  <c r="A92" i="4"/>
  <c r="B92" i="4"/>
  <c r="C92" i="4"/>
  <c r="C295" i="4" s="1"/>
  <c r="D92" i="4"/>
  <c r="D295" i="4" s="1"/>
  <c r="E92" i="4"/>
  <c r="E295" i="4" s="1"/>
  <c r="A93" i="4"/>
  <c r="B93" i="4"/>
  <c r="C93" i="4"/>
  <c r="C296" i="4" s="1"/>
  <c r="D93" i="4"/>
  <c r="D296" i="4" s="1"/>
  <c r="E93" i="4"/>
  <c r="E296" i="4" s="1"/>
  <c r="A94" i="4"/>
  <c r="B94" i="4"/>
  <c r="C94" i="4"/>
  <c r="C297" i="4" s="1"/>
  <c r="D94" i="4"/>
  <c r="D297" i="4" s="1"/>
  <c r="E94" i="4"/>
  <c r="E297" i="4" s="1"/>
  <c r="A95" i="4"/>
  <c r="B95" i="4"/>
  <c r="C95" i="4"/>
  <c r="C298" i="4" s="1"/>
  <c r="D95" i="4"/>
  <c r="D298" i="4" s="1"/>
  <c r="E95" i="4"/>
  <c r="E298" i="4" s="1"/>
  <c r="A96" i="4"/>
  <c r="B96" i="4"/>
  <c r="C96" i="4"/>
  <c r="C299" i="4" s="1"/>
  <c r="D96" i="4"/>
  <c r="D299" i="4" s="1"/>
  <c r="E96" i="4"/>
  <c r="E299" i="4" s="1"/>
  <c r="A97" i="4"/>
  <c r="B97" i="4"/>
  <c r="C97" i="4"/>
  <c r="C300" i="4" s="1"/>
  <c r="D97" i="4"/>
  <c r="D300" i="4" s="1"/>
  <c r="E97" i="4"/>
  <c r="E300" i="4" s="1"/>
  <c r="A98" i="4"/>
  <c r="B98" i="4"/>
  <c r="C98" i="4"/>
  <c r="C301" i="4" s="1"/>
  <c r="D98" i="4"/>
  <c r="D301" i="4" s="1"/>
  <c r="E98" i="4"/>
  <c r="E301" i="4" s="1"/>
  <c r="A99" i="4"/>
  <c r="B99" i="4"/>
  <c r="C99" i="4"/>
  <c r="C302" i="4" s="1"/>
  <c r="D99" i="4"/>
  <c r="D302" i="4" s="1"/>
  <c r="E99" i="4"/>
  <c r="E302" i="4" s="1"/>
  <c r="A100" i="4"/>
  <c r="B100" i="4"/>
  <c r="C100" i="4"/>
  <c r="C303" i="4" s="1"/>
  <c r="D100" i="4"/>
  <c r="D303" i="4" s="1"/>
  <c r="E100" i="4"/>
  <c r="E303" i="4" s="1"/>
  <c r="A101" i="4"/>
  <c r="B101" i="4"/>
  <c r="C101" i="4"/>
  <c r="C304" i="4" s="1"/>
  <c r="D101" i="4"/>
  <c r="D304" i="4" s="1"/>
  <c r="E101" i="4"/>
  <c r="E304" i="4" s="1"/>
  <c r="A102" i="4"/>
  <c r="B102" i="4"/>
  <c r="C102" i="4"/>
  <c r="C305" i="4" s="1"/>
  <c r="D102" i="4"/>
  <c r="D305" i="4" s="1"/>
  <c r="E102" i="4"/>
  <c r="E305" i="4" s="1"/>
  <c r="A103" i="4"/>
  <c r="B103" i="4"/>
  <c r="C103" i="4"/>
  <c r="C306" i="4" s="1"/>
  <c r="D103" i="4"/>
  <c r="D306" i="4" s="1"/>
  <c r="E103" i="4"/>
  <c r="E306" i="4" s="1"/>
  <c r="A104" i="4"/>
  <c r="B104" i="4"/>
  <c r="C104" i="4"/>
  <c r="C307" i="4" s="1"/>
  <c r="D104" i="4"/>
  <c r="D307" i="4" s="1"/>
  <c r="E104" i="4"/>
  <c r="E307" i="4" s="1"/>
  <c r="A105" i="4"/>
  <c r="B105" i="4"/>
  <c r="C105" i="4"/>
  <c r="C308" i="4" s="1"/>
  <c r="D105" i="4"/>
  <c r="D308" i="4" s="1"/>
  <c r="E105" i="4"/>
  <c r="E308" i="4" s="1"/>
  <c r="A106" i="4"/>
  <c r="B106" i="4"/>
  <c r="C106" i="4"/>
  <c r="C309" i="4" s="1"/>
  <c r="D106" i="4"/>
  <c r="D309" i="4" s="1"/>
  <c r="E106" i="4"/>
  <c r="E309" i="4" s="1"/>
  <c r="B107" i="4"/>
  <c r="C107" i="4"/>
  <c r="C310" i="4" s="1"/>
  <c r="D107" i="4"/>
  <c r="D310" i="4" s="1"/>
  <c r="E107" i="4"/>
  <c r="E310" i="4" s="1"/>
  <c r="A108" i="4"/>
  <c r="B108" i="4"/>
  <c r="C108" i="4"/>
  <c r="C311" i="4" s="1"/>
  <c r="D108" i="4"/>
  <c r="D311" i="4" s="1"/>
  <c r="E108" i="4"/>
  <c r="E311" i="4" s="1"/>
  <c r="A109" i="4"/>
  <c r="B109" i="4"/>
  <c r="C109" i="4"/>
  <c r="C312" i="4" s="1"/>
  <c r="D109" i="4"/>
  <c r="D312" i="4" s="1"/>
  <c r="E109" i="4"/>
  <c r="E312" i="4" s="1"/>
  <c r="A110" i="4"/>
  <c r="B110" i="4"/>
  <c r="C110" i="4"/>
  <c r="C313" i="4" s="1"/>
  <c r="D110" i="4"/>
  <c r="D313" i="4" s="1"/>
  <c r="E110" i="4"/>
  <c r="E313" i="4" s="1"/>
  <c r="A111" i="4"/>
  <c r="B111" i="4"/>
  <c r="C111" i="4"/>
  <c r="C314" i="4" s="1"/>
  <c r="D111" i="4"/>
  <c r="D314" i="4" s="1"/>
  <c r="E111" i="4"/>
  <c r="E314" i="4" s="1"/>
  <c r="A112" i="4"/>
  <c r="B112" i="4"/>
  <c r="C112" i="4"/>
  <c r="C315" i="4" s="1"/>
  <c r="D112" i="4"/>
  <c r="D315" i="4" s="1"/>
  <c r="E112" i="4"/>
  <c r="E315" i="4" s="1"/>
  <c r="A113" i="4"/>
  <c r="B113" i="4"/>
  <c r="C113" i="4"/>
  <c r="C316" i="4" s="1"/>
  <c r="D113" i="4"/>
  <c r="D316" i="4" s="1"/>
  <c r="E113" i="4"/>
  <c r="E316" i="4" s="1"/>
  <c r="A114" i="4"/>
  <c r="B114" i="4"/>
  <c r="C114" i="4"/>
  <c r="C317" i="4" s="1"/>
  <c r="D114" i="4"/>
  <c r="D317" i="4" s="1"/>
  <c r="E114" i="4"/>
  <c r="E317" i="4" s="1"/>
  <c r="A115" i="4"/>
  <c r="B115" i="4"/>
  <c r="C115" i="4"/>
  <c r="C318" i="4" s="1"/>
  <c r="D115" i="4"/>
  <c r="D318" i="4" s="1"/>
  <c r="E115" i="4"/>
  <c r="E318" i="4" s="1"/>
  <c r="A116" i="4"/>
  <c r="B116" i="4"/>
  <c r="C116" i="4"/>
  <c r="C319" i="4" s="1"/>
  <c r="D116" i="4"/>
  <c r="D319" i="4" s="1"/>
  <c r="E116" i="4"/>
  <c r="E319" i="4" s="1"/>
  <c r="A117" i="4"/>
  <c r="B117" i="4"/>
  <c r="C117" i="4"/>
  <c r="C320" i="4" s="1"/>
  <c r="D117" i="4"/>
  <c r="D320" i="4" s="1"/>
  <c r="E117" i="4"/>
  <c r="E320" i="4" s="1"/>
  <c r="A118" i="4"/>
  <c r="B118" i="4"/>
  <c r="C118" i="4"/>
  <c r="C321" i="4" s="1"/>
  <c r="D118" i="4"/>
  <c r="D321" i="4" s="1"/>
  <c r="E118" i="4"/>
  <c r="E321" i="4" s="1"/>
  <c r="A119" i="4"/>
  <c r="B119" i="4"/>
  <c r="C119" i="4"/>
  <c r="C322" i="4" s="1"/>
  <c r="D119" i="4"/>
  <c r="D322" i="4" s="1"/>
  <c r="E119" i="4"/>
  <c r="E322" i="4" s="1"/>
  <c r="A120" i="4"/>
  <c r="B120" i="4"/>
  <c r="C120" i="4"/>
  <c r="C323" i="4" s="1"/>
  <c r="D120" i="4"/>
  <c r="D323" i="4" s="1"/>
  <c r="E120" i="4"/>
  <c r="E323" i="4" s="1"/>
  <c r="A121" i="4"/>
  <c r="B121" i="4"/>
  <c r="C121" i="4"/>
  <c r="C324" i="4" s="1"/>
  <c r="D121" i="4"/>
  <c r="D324" i="4" s="1"/>
  <c r="E121" i="4"/>
  <c r="E324" i="4" s="1"/>
  <c r="A122" i="4"/>
  <c r="B122" i="4"/>
  <c r="C122" i="4"/>
  <c r="C325" i="4" s="1"/>
  <c r="D122" i="4"/>
  <c r="D325" i="4" s="1"/>
  <c r="E122" i="4"/>
  <c r="E325" i="4" s="1"/>
  <c r="A123" i="4"/>
  <c r="B123" i="4"/>
  <c r="C123" i="4"/>
  <c r="C326" i="4" s="1"/>
  <c r="D123" i="4"/>
  <c r="D326" i="4" s="1"/>
  <c r="E123" i="4"/>
  <c r="E326" i="4" s="1"/>
  <c r="A124" i="4"/>
  <c r="B124" i="4"/>
  <c r="C124" i="4"/>
  <c r="C327" i="4" s="1"/>
  <c r="D124" i="4"/>
  <c r="D327" i="4" s="1"/>
  <c r="E124" i="4"/>
  <c r="E327" i="4" s="1"/>
  <c r="A125" i="4"/>
  <c r="B125" i="4"/>
  <c r="C125" i="4"/>
  <c r="C328" i="4" s="1"/>
  <c r="D125" i="4"/>
  <c r="D328" i="4" s="1"/>
  <c r="E125" i="4"/>
  <c r="E328" i="4" s="1"/>
  <c r="A126" i="4"/>
  <c r="B126" i="4"/>
  <c r="C126" i="4"/>
  <c r="C329" i="4" s="1"/>
  <c r="D126" i="4"/>
  <c r="D329" i="4" s="1"/>
  <c r="E126" i="4"/>
  <c r="E329" i="4" s="1"/>
  <c r="A127" i="4"/>
  <c r="B127" i="4"/>
  <c r="C127" i="4"/>
  <c r="C330" i="4" s="1"/>
  <c r="D127" i="4"/>
  <c r="D330" i="4" s="1"/>
  <c r="E127" i="4"/>
  <c r="E330" i="4" s="1"/>
  <c r="A128" i="4"/>
  <c r="B128" i="4"/>
  <c r="C128" i="4"/>
  <c r="C331" i="4" s="1"/>
  <c r="D128" i="4"/>
  <c r="D331" i="4" s="1"/>
  <c r="E128" i="4"/>
  <c r="E331" i="4" s="1"/>
  <c r="A129" i="4"/>
  <c r="B129" i="4"/>
  <c r="C129" i="4"/>
  <c r="C332" i="4" s="1"/>
  <c r="D129" i="4"/>
  <c r="D332" i="4" s="1"/>
  <c r="E129" i="4"/>
  <c r="E332" i="4" s="1"/>
  <c r="A130" i="4"/>
  <c r="B130" i="4"/>
  <c r="C130" i="4"/>
  <c r="C333" i="4" s="1"/>
  <c r="D130" i="4"/>
  <c r="D333" i="4" s="1"/>
  <c r="E130" i="4"/>
  <c r="E333" i="4" s="1"/>
  <c r="A131" i="4"/>
  <c r="B131" i="4"/>
  <c r="C131" i="4"/>
  <c r="C334" i="4" s="1"/>
  <c r="D131" i="4"/>
  <c r="D334" i="4" s="1"/>
  <c r="E131" i="4"/>
  <c r="E334" i="4" s="1"/>
  <c r="A132" i="4"/>
  <c r="B132" i="4"/>
  <c r="C132" i="4"/>
  <c r="C335" i="4" s="1"/>
  <c r="D132" i="4"/>
  <c r="D335" i="4" s="1"/>
  <c r="E132" i="4"/>
  <c r="E335" i="4" s="1"/>
  <c r="A133" i="4"/>
  <c r="B133" i="4"/>
  <c r="C133" i="4"/>
  <c r="C336" i="4" s="1"/>
  <c r="D133" i="4"/>
  <c r="D336" i="4" s="1"/>
  <c r="E133" i="4"/>
  <c r="E336" i="4" s="1"/>
  <c r="A134" i="4"/>
  <c r="B134" i="4"/>
  <c r="C134" i="4"/>
  <c r="C337" i="4" s="1"/>
  <c r="D134" i="4"/>
  <c r="D337" i="4" s="1"/>
  <c r="E134" i="4"/>
  <c r="E337" i="4" s="1"/>
  <c r="A135" i="4"/>
  <c r="B135" i="4"/>
  <c r="C135" i="4"/>
  <c r="C338" i="4" s="1"/>
  <c r="D135" i="4"/>
  <c r="D338" i="4" s="1"/>
  <c r="E135" i="4"/>
  <c r="E338" i="4" s="1"/>
  <c r="A136" i="4"/>
  <c r="B136" i="4"/>
  <c r="C136" i="4"/>
  <c r="C339" i="4" s="1"/>
  <c r="D136" i="4"/>
  <c r="D339" i="4" s="1"/>
  <c r="E136" i="4"/>
  <c r="E339" i="4" s="1"/>
  <c r="A137" i="4"/>
  <c r="B137" i="4"/>
  <c r="C137" i="4"/>
  <c r="C340" i="4" s="1"/>
  <c r="D137" i="4"/>
  <c r="D340" i="4" s="1"/>
  <c r="E137" i="4"/>
  <c r="E340" i="4" s="1"/>
  <c r="A138" i="4"/>
  <c r="B138" i="4"/>
  <c r="C138" i="4"/>
  <c r="C341" i="4" s="1"/>
  <c r="D138" i="4"/>
  <c r="D341" i="4" s="1"/>
  <c r="E138" i="4"/>
  <c r="E341" i="4" s="1"/>
  <c r="A139" i="4"/>
  <c r="B139" i="4"/>
  <c r="C139" i="4"/>
  <c r="C342" i="4" s="1"/>
  <c r="D139" i="4"/>
  <c r="D342" i="4" s="1"/>
  <c r="E139" i="4"/>
  <c r="E342" i="4" s="1"/>
  <c r="A140" i="4"/>
  <c r="B140" i="4"/>
  <c r="C140" i="4"/>
  <c r="C343" i="4" s="1"/>
  <c r="D140" i="4"/>
  <c r="D343" i="4" s="1"/>
  <c r="E140" i="4"/>
  <c r="E343" i="4" s="1"/>
  <c r="A141" i="4"/>
  <c r="B141" i="4"/>
  <c r="C141" i="4"/>
  <c r="C344" i="4" s="1"/>
  <c r="D141" i="4"/>
  <c r="D344" i="4" s="1"/>
  <c r="E141" i="4"/>
  <c r="E344" i="4" s="1"/>
  <c r="A142" i="4"/>
  <c r="B142" i="4"/>
  <c r="C142" i="4"/>
  <c r="C345" i="4" s="1"/>
  <c r="D142" i="4"/>
  <c r="D345" i="4" s="1"/>
  <c r="E142" i="4"/>
  <c r="E345" i="4" s="1"/>
  <c r="A143" i="4"/>
  <c r="B143" i="4"/>
  <c r="C143" i="4"/>
  <c r="C346" i="4" s="1"/>
  <c r="D143" i="4"/>
  <c r="D346" i="4" s="1"/>
  <c r="E143" i="4"/>
  <c r="E346" i="4" s="1"/>
  <c r="A144" i="4"/>
  <c r="B144" i="4"/>
  <c r="C144" i="4"/>
  <c r="C347" i="4" s="1"/>
  <c r="D144" i="4"/>
  <c r="D347" i="4" s="1"/>
  <c r="E144" i="4"/>
  <c r="E347" i="4" s="1"/>
  <c r="A145" i="4"/>
  <c r="B145" i="4"/>
  <c r="C145" i="4"/>
  <c r="C348" i="4" s="1"/>
  <c r="D145" i="4"/>
  <c r="D348" i="4" s="1"/>
  <c r="E145" i="4"/>
  <c r="E348" i="4" s="1"/>
  <c r="A146" i="4"/>
  <c r="B146" i="4"/>
  <c r="C146" i="4"/>
  <c r="C349" i="4" s="1"/>
  <c r="D146" i="4"/>
  <c r="D349" i="4" s="1"/>
  <c r="E146" i="4"/>
  <c r="E349" i="4" s="1"/>
  <c r="A147" i="4"/>
  <c r="B147" i="4"/>
  <c r="C147" i="4"/>
  <c r="C350" i="4" s="1"/>
  <c r="D147" i="4"/>
  <c r="D350" i="4" s="1"/>
  <c r="E147" i="4"/>
  <c r="E350" i="4" s="1"/>
  <c r="A148" i="4"/>
  <c r="B148" i="4"/>
  <c r="C148" i="4"/>
  <c r="C351" i="4" s="1"/>
  <c r="D148" i="4"/>
  <c r="D351" i="4" s="1"/>
  <c r="E148" i="4"/>
  <c r="E351" i="4" s="1"/>
  <c r="A149" i="4"/>
  <c r="B149" i="4"/>
  <c r="C149" i="4"/>
  <c r="C352" i="4" s="1"/>
  <c r="D149" i="4"/>
  <c r="D352" i="4" s="1"/>
  <c r="E149" i="4"/>
  <c r="E352" i="4" s="1"/>
  <c r="A150" i="4"/>
  <c r="B150" i="4"/>
  <c r="C150" i="4"/>
  <c r="C353" i="4" s="1"/>
  <c r="D150" i="4"/>
  <c r="D353" i="4" s="1"/>
  <c r="E150" i="4"/>
  <c r="E353" i="4" s="1"/>
  <c r="A151" i="4"/>
  <c r="B151" i="4"/>
  <c r="C151" i="4"/>
  <c r="C354" i="4" s="1"/>
  <c r="D151" i="4"/>
  <c r="D354" i="4" s="1"/>
  <c r="E151" i="4"/>
  <c r="E354" i="4" s="1"/>
  <c r="A152" i="4"/>
  <c r="B152" i="4"/>
  <c r="C152" i="4"/>
  <c r="C355" i="4" s="1"/>
  <c r="D152" i="4"/>
  <c r="D355" i="4" s="1"/>
  <c r="E152" i="4"/>
  <c r="E355" i="4" s="1"/>
  <c r="A153" i="4"/>
  <c r="B153" i="4"/>
  <c r="C153" i="4"/>
  <c r="C356" i="4" s="1"/>
  <c r="D153" i="4"/>
  <c r="D356" i="4" s="1"/>
  <c r="E153" i="4"/>
  <c r="E356" i="4" s="1"/>
  <c r="A154" i="4"/>
  <c r="B154" i="4"/>
  <c r="C154" i="4"/>
  <c r="C357" i="4" s="1"/>
  <c r="D154" i="4"/>
  <c r="D357" i="4" s="1"/>
  <c r="E154" i="4"/>
  <c r="E357" i="4" s="1"/>
  <c r="A155" i="4"/>
  <c r="B155" i="4"/>
  <c r="C155" i="4"/>
  <c r="C358" i="4" s="1"/>
  <c r="D155" i="4"/>
  <c r="D358" i="4" s="1"/>
  <c r="E155" i="4"/>
  <c r="E358" i="4" s="1"/>
  <c r="A156" i="4"/>
  <c r="B156" i="4"/>
  <c r="C156" i="4"/>
  <c r="C359" i="4" s="1"/>
  <c r="D156" i="4"/>
  <c r="D359" i="4" s="1"/>
  <c r="E156" i="4"/>
  <c r="E359" i="4" s="1"/>
  <c r="A157" i="4"/>
  <c r="B157" i="4"/>
  <c r="C157" i="4"/>
  <c r="C360" i="4" s="1"/>
  <c r="D157" i="4"/>
  <c r="D360" i="4" s="1"/>
  <c r="E157" i="4"/>
  <c r="E360" i="4" s="1"/>
  <c r="A158" i="4"/>
  <c r="B158" i="4"/>
  <c r="C158" i="4"/>
  <c r="C361" i="4" s="1"/>
  <c r="D158" i="4"/>
  <c r="D361" i="4" s="1"/>
  <c r="E158" i="4"/>
  <c r="E361" i="4" s="1"/>
  <c r="A159" i="4"/>
  <c r="B159" i="4"/>
  <c r="C159" i="4"/>
  <c r="C362" i="4" s="1"/>
  <c r="D159" i="4"/>
  <c r="D362" i="4" s="1"/>
  <c r="E159" i="4"/>
  <c r="E362" i="4" s="1"/>
  <c r="A160" i="4"/>
  <c r="B160" i="4"/>
  <c r="C160" i="4"/>
  <c r="C363" i="4" s="1"/>
  <c r="D160" i="4"/>
  <c r="D363" i="4" s="1"/>
  <c r="E160" i="4"/>
  <c r="E363" i="4" s="1"/>
  <c r="A161" i="4"/>
  <c r="B161" i="4"/>
  <c r="C161" i="4"/>
  <c r="C364" i="4" s="1"/>
  <c r="D161" i="4"/>
  <c r="D364" i="4" s="1"/>
  <c r="E161" i="4"/>
  <c r="E364" i="4" s="1"/>
  <c r="A162" i="4"/>
  <c r="B162" i="4"/>
  <c r="C162" i="4"/>
  <c r="C365" i="4" s="1"/>
  <c r="D162" i="4"/>
  <c r="D365" i="4" s="1"/>
  <c r="E162" i="4"/>
  <c r="E365" i="4" s="1"/>
  <c r="A163" i="4"/>
  <c r="B163" i="4"/>
  <c r="C163" i="4"/>
  <c r="C366" i="4" s="1"/>
  <c r="D163" i="4"/>
  <c r="D366" i="4" s="1"/>
  <c r="E163" i="4"/>
  <c r="E366" i="4" s="1"/>
  <c r="A164" i="4"/>
  <c r="B164" i="4"/>
  <c r="C164" i="4"/>
  <c r="C367" i="4" s="1"/>
  <c r="D164" i="4"/>
  <c r="D367" i="4" s="1"/>
  <c r="E164" i="4"/>
  <c r="E367" i="4" s="1"/>
  <c r="A165" i="4"/>
  <c r="B165" i="4"/>
  <c r="C165" i="4"/>
  <c r="C368" i="4" s="1"/>
  <c r="D165" i="4"/>
  <c r="D368" i="4" s="1"/>
  <c r="E165" i="4"/>
  <c r="E368" i="4" s="1"/>
  <c r="A166" i="4"/>
  <c r="B166" i="4"/>
  <c r="C166" i="4"/>
  <c r="C369" i="4" s="1"/>
  <c r="D166" i="4"/>
  <c r="D369" i="4" s="1"/>
  <c r="E166" i="4"/>
  <c r="E369" i="4" s="1"/>
  <c r="A167" i="4"/>
  <c r="B167" i="4"/>
  <c r="C167" i="4"/>
  <c r="C370" i="4" s="1"/>
  <c r="D167" i="4"/>
  <c r="D370" i="4" s="1"/>
  <c r="E167" i="4"/>
  <c r="E370" i="4" s="1"/>
  <c r="A168" i="4"/>
  <c r="B168" i="4"/>
  <c r="C168" i="4"/>
  <c r="C371" i="4" s="1"/>
  <c r="D168" i="4"/>
  <c r="D371" i="4" s="1"/>
  <c r="E168" i="4"/>
  <c r="E371" i="4" s="1"/>
  <c r="A169" i="4"/>
  <c r="B169" i="4"/>
  <c r="C169" i="4"/>
  <c r="C372" i="4" s="1"/>
  <c r="D169" i="4"/>
  <c r="D372" i="4" s="1"/>
  <c r="E169" i="4"/>
  <c r="E372" i="4" s="1"/>
  <c r="A170" i="4"/>
  <c r="B170" i="4"/>
  <c r="C170" i="4"/>
  <c r="C373" i="4" s="1"/>
  <c r="D170" i="4"/>
  <c r="D373" i="4" s="1"/>
  <c r="E170" i="4"/>
  <c r="E373" i="4" s="1"/>
  <c r="A171" i="4"/>
  <c r="B171" i="4"/>
  <c r="C171" i="4"/>
  <c r="C374" i="4" s="1"/>
  <c r="D171" i="4"/>
  <c r="D374" i="4" s="1"/>
  <c r="E171" i="4"/>
  <c r="E374" i="4" s="1"/>
  <c r="A172" i="4"/>
  <c r="B172" i="4"/>
  <c r="C172" i="4"/>
  <c r="C375" i="4" s="1"/>
  <c r="D172" i="4"/>
  <c r="D375" i="4" s="1"/>
  <c r="E172" i="4"/>
  <c r="E375" i="4" s="1"/>
  <c r="A173" i="4"/>
  <c r="B173" i="4"/>
  <c r="C173" i="4"/>
  <c r="C376" i="4" s="1"/>
  <c r="D173" i="4"/>
  <c r="D376" i="4" s="1"/>
  <c r="E173" i="4"/>
  <c r="E376" i="4" s="1"/>
  <c r="A174" i="4"/>
  <c r="B174" i="4"/>
  <c r="C174" i="4"/>
  <c r="C377" i="4" s="1"/>
  <c r="D174" i="4"/>
  <c r="D377" i="4" s="1"/>
  <c r="E174" i="4"/>
  <c r="E377" i="4" s="1"/>
  <c r="A175" i="4"/>
  <c r="B175" i="4"/>
  <c r="C175" i="4"/>
  <c r="C378" i="4" s="1"/>
  <c r="D175" i="4"/>
  <c r="D378" i="4" s="1"/>
  <c r="E175" i="4"/>
  <c r="E378" i="4" s="1"/>
  <c r="A176" i="4"/>
  <c r="B176" i="4"/>
  <c r="C176" i="4"/>
  <c r="C379" i="4" s="1"/>
  <c r="D176" i="4"/>
  <c r="D379" i="4" s="1"/>
  <c r="E176" i="4"/>
  <c r="E379" i="4" s="1"/>
  <c r="A177" i="4"/>
  <c r="B177" i="4"/>
  <c r="C177" i="4"/>
  <c r="C380" i="4" s="1"/>
  <c r="D177" i="4"/>
  <c r="D380" i="4" s="1"/>
  <c r="E177" i="4"/>
  <c r="E380" i="4" s="1"/>
  <c r="A178" i="4"/>
  <c r="B178" i="4"/>
  <c r="C178" i="4"/>
  <c r="C381" i="4" s="1"/>
  <c r="D178" i="4"/>
  <c r="D381" i="4" s="1"/>
  <c r="E178" i="4"/>
  <c r="E381" i="4" s="1"/>
  <c r="A179" i="4"/>
  <c r="B179" i="4"/>
  <c r="C179" i="4"/>
  <c r="C382" i="4" s="1"/>
  <c r="D179" i="4"/>
  <c r="D382" i="4" s="1"/>
  <c r="E179" i="4"/>
  <c r="E382" i="4" s="1"/>
  <c r="A180" i="4"/>
  <c r="B180" i="4"/>
  <c r="C180" i="4"/>
  <c r="C383" i="4" s="1"/>
  <c r="D180" i="4"/>
  <c r="D383" i="4" s="1"/>
  <c r="E180" i="4"/>
  <c r="E383" i="4" s="1"/>
  <c r="A181" i="4"/>
  <c r="B181" i="4"/>
  <c r="C181" i="4"/>
  <c r="C384" i="4" s="1"/>
  <c r="D181" i="4"/>
  <c r="D384" i="4" s="1"/>
  <c r="E181" i="4"/>
  <c r="E384" i="4" s="1"/>
  <c r="A182" i="4"/>
  <c r="B182" i="4"/>
  <c r="C182" i="4"/>
  <c r="C385" i="4" s="1"/>
  <c r="D182" i="4"/>
  <c r="D385" i="4" s="1"/>
  <c r="E182" i="4"/>
  <c r="E385" i="4" s="1"/>
  <c r="A183" i="4"/>
  <c r="B183" i="4"/>
  <c r="C183" i="4"/>
  <c r="C386" i="4" s="1"/>
  <c r="D183" i="4"/>
  <c r="D386" i="4" s="1"/>
  <c r="E183" i="4"/>
  <c r="E386" i="4" s="1"/>
  <c r="A184" i="4"/>
  <c r="B184" i="4"/>
  <c r="C184" i="4"/>
  <c r="C387" i="4" s="1"/>
  <c r="D184" i="4"/>
  <c r="D387" i="4" s="1"/>
  <c r="E184" i="4"/>
  <c r="E387" i="4" s="1"/>
  <c r="A185" i="4"/>
  <c r="B185" i="4"/>
  <c r="C185" i="4"/>
  <c r="C388" i="4" s="1"/>
  <c r="D185" i="4"/>
  <c r="D388" i="4" s="1"/>
  <c r="E185" i="4"/>
  <c r="E388" i="4" s="1"/>
  <c r="A186" i="4"/>
  <c r="B186" i="4"/>
  <c r="C186" i="4"/>
  <c r="C389" i="4" s="1"/>
  <c r="D186" i="4"/>
  <c r="D389" i="4" s="1"/>
  <c r="E186" i="4"/>
  <c r="E389" i="4" s="1"/>
  <c r="A187" i="4"/>
  <c r="B187" i="4"/>
  <c r="C187" i="4"/>
  <c r="C390" i="4" s="1"/>
  <c r="D187" i="4"/>
  <c r="D390" i="4" s="1"/>
  <c r="E187" i="4"/>
  <c r="E390" i="4" s="1"/>
  <c r="A188" i="4"/>
  <c r="B188" i="4"/>
  <c r="C188" i="4"/>
  <c r="C391" i="4" s="1"/>
  <c r="D188" i="4"/>
  <c r="D391" i="4" s="1"/>
  <c r="E188" i="4"/>
  <c r="E391" i="4" s="1"/>
  <c r="A189" i="4"/>
  <c r="B189" i="4"/>
  <c r="C189" i="4"/>
  <c r="C392" i="4" s="1"/>
  <c r="D189" i="4"/>
  <c r="D392" i="4" s="1"/>
  <c r="E189" i="4"/>
  <c r="E392" i="4" s="1"/>
  <c r="A190" i="4"/>
  <c r="B190" i="4"/>
  <c r="C190" i="4"/>
  <c r="C393" i="4" s="1"/>
  <c r="D190" i="4"/>
  <c r="D393" i="4" s="1"/>
  <c r="E190" i="4"/>
  <c r="E393" i="4" s="1"/>
  <c r="A191" i="4"/>
  <c r="B191" i="4"/>
  <c r="C191" i="4"/>
  <c r="C394" i="4" s="1"/>
  <c r="D191" i="4"/>
  <c r="D394" i="4" s="1"/>
  <c r="E191" i="4"/>
  <c r="E394" i="4" s="1"/>
  <c r="A192" i="4"/>
  <c r="B192" i="4"/>
  <c r="C192" i="4"/>
  <c r="C395" i="4" s="1"/>
  <c r="D192" i="4"/>
  <c r="D395" i="4" s="1"/>
  <c r="E192" i="4"/>
  <c r="E395" i="4" s="1"/>
  <c r="A193" i="4"/>
  <c r="B193" i="4"/>
  <c r="C193" i="4"/>
  <c r="C396" i="4" s="1"/>
  <c r="D193" i="4"/>
  <c r="D396" i="4" s="1"/>
  <c r="E193" i="4"/>
  <c r="E396" i="4" s="1"/>
  <c r="A194" i="4"/>
  <c r="B194" i="4"/>
  <c r="C194" i="4"/>
  <c r="C397" i="4" s="1"/>
  <c r="D194" i="4"/>
  <c r="D397" i="4" s="1"/>
  <c r="E194" i="4"/>
  <c r="E397" i="4" s="1"/>
  <c r="A195" i="4"/>
  <c r="B195" i="4"/>
  <c r="C195" i="4"/>
  <c r="C398" i="4" s="1"/>
  <c r="D195" i="4"/>
  <c r="D398" i="4" s="1"/>
  <c r="E195" i="4"/>
  <c r="E398" i="4" s="1"/>
  <c r="A196" i="4"/>
  <c r="B196" i="4"/>
  <c r="C196" i="4"/>
  <c r="C399" i="4" s="1"/>
  <c r="D196" i="4"/>
  <c r="D399" i="4" s="1"/>
  <c r="E196" i="4"/>
  <c r="E399" i="4" s="1"/>
  <c r="A197" i="4"/>
  <c r="B197" i="4"/>
  <c r="C197" i="4"/>
  <c r="C400" i="4" s="1"/>
  <c r="D197" i="4"/>
  <c r="D400" i="4" s="1"/>
  <c r="E197" i="4"/>
  <c r="E400" i="4" s="1"/>
  <c r="A198" i="4"/>
  <c r="B198" i="4"/>
  <c r="C198" i="4"/>
  <c r="C401" i="4" s="1"/>
  <c r="D198" i="4"/>
  <c r="D401" i="4" s="1"/>
  <c r="E198" i="4"/>
  <c r="E401" i="4" s="1"/>
  <c r="A199" i="4"/>
  <c r="B199" i="4"/>
  <c r="C199" i="4"/>
  <c r="C402" i="4" s="1"/>
  <c r="D199" i="4"/>
  <c r="D402" i="4" s="1"/>
  <c r="E199" i="4"/>
  <c r="E402" i="4" s="1"/>
  <c r="A200" i="4"/>
  <c r="B200" i="4"/>
  <c r="C200" i="4"/>
  <c r="C403" i="4" s="1"/>
  <c r="D200" i="4"/>
  <c r="D403" i="4" s="1"/>
  <c r="E200" i="4"/>
  <c r="E403" i="4" s="1"/>
  <c r="A201" i="4"/>
  <c r="B201" i="4"/>
  <c r="C201" i="4"/>
  <c r="C404" i="4" s="1"/>
  <c r="D201" i="4"/>
  <c r="D404" i="4" s="1"/>
  <c r="E201" i="4"/>
  <c r="E404" i="4" s="1"/>
  <c r="A202" i="4"/>
  <c r="B202" i="4"/>
  <c r="C202" i="4"/>
  <c r="C405" i="4" s="1"/>
  <c r="D202" i="4"/>
  <c r="D405" i="4" s="1"/>
  <c r="E202" i="4"/>
  <c r="E405" i="4" s="1"/>
  <c r="A203" i="4"/>
  <c r="B203" i="4"/>
  <c r="C203" i="4"/>
  <c r="C406" i="4" s="1"/>
  <c r="D203" i="4"/>
  <c r="D406" i="4" s="1"/>
  <c r="E203" i="4"/>
  <c r="E406" i="4" s="1"/>
  <c r="A204" i="4"/>
  <c r="B204" i="4"/>
  <c r="C204" i="4"/>
  <c r="C407" i="4" s="1"/>
  <c r="D204" i="4"/>
  <c r="D407" i="4" s="1"/>
  <c r="E204" i="4"/>
  <c r="E407" i="4" s="1"/>
  <c r="A205" i="4"/>
  <c r="B205" i="4"/>
  <c r="C205" i="4"/>
  <c r="C408" i="4" s="1"/>
  <c r="D205" i="4"/>
  <c r="D408" i="4" s="1"/>
  <c r="E205" i="4"/>
  <c r="E408" i="4" s="1"/>
  <c r="A206" i="4"/>
  <c r="B206" i="4"/>
  <c r="C206" i="4"/>
  <c r="C409" i="4" s="1"/>
  <c r="D206" i="4"/>
  <c r="D409" i="4" s="1"/>
  <c r="E206" i="4"/>
  <c r="E409" i="4" s="1"/>
  <c r="A207" i="4"/>
  <c r="B207" i="4"/>
  <c r="C207" i="4"/>
  <c r="C410" i="4" s="1"/>
  <c r="D207" i="4"/>
  <c r="D410" i="4" s="1"/>
  <c r="E207" i="4"/>
  <c r="E410" i="4" s="1"/>
  <c r="A78" i="4"/>
  <c r="B78" i="4"/>
  <c r="C78" i="4"/>
  <c r="C281" i="4" s="1"/>
  <c r="D78" i="4"/>
  <c r="D281" i="4" s="1"/>
  <c r="E78" i="4"/>
  <c r="E281" i="4" s="1"/>
  <c r="A77" i="4"/>
  <c r="B77" i="4"/>
  <c r="C77" i="4"/>
  <c r="C280" i="4" s="1"/>
  <c r="D77" i="4"/>
  <c r="D280" i="4" s="1"/>
  <c r="E77" i="4"/>
  <c r="E280" i="4" s="1"/>
  <c r="A73" i="4"/>
  <c r="B73" i="4"/>
  <c r="E73" i="4"/>
  <c r="E276" i="4" s="1"/>
  <c r="A74" i="4"/>
  <c r="B74" i="4"/>
  <c r="E74" i="4"/>
  <c r="E277" i="4" s="1"/>
  <c r="J10" i="4"/>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10" i="2"/>
  <c r="I11" i="2"/>
  <c r="J11" i="2"/>
  <c r="L11" i="2"/>
  <c r="I12" i="2"/>
  <c r="J12" i="2"/>
  <c r="L12" i="2"/>
  <c r="I13" i="2"/>
  <c r="J13" i="2"/>
  <c r="L13" i="2"/>
  <c r="I14" i="2"/>
  <c r="J14" i="2"/>
  <c r="L14" i="2"/>
  <c r="I15" i="2"/>
  <c r="J15" i="2"/>
  <c r="L15" i="2"/>
  <c r="I16" i="2"/>
  <c r="J16" i="2"/>
  <c r="L16" i="2"/>
  <c r="I17" i="2"/>
  <c r="J17" i="2"/>
  <c r="L17" i="2"/>
  <c r="I18" i="2"/>
  <c r="J18" i="2"/>
  <c r="L18" i="2"/>
  <c r="I19" i="2"/>
  <c r="J19" i="2"/>
  <c r="L19" i="2"/>
  <c r="I20" i="2"/>
  <c r="J20" i="2"/>
  <c r="L20" i="2"/>
  <c r="I21" i="2"/>
  <c r="J21" i="2"/>
  <c r="L21" i="2"/>
  <c r="I22" i="2"/>
  <c r="J22" i="2"/>
  <c r="L22" i="2"/>
  <c r="I23" i="2"/>
  <c r="J23" i="2"/>
  <c r="L23" i="2"/>
  <c r="I24" i="2"/>
  <c r="J24" i="2"/>
  <c r="L24" i="2"/>
  <c r="I25" i="2"/>
  <c r="J25" i="2"/>
  <c r="L25" i="2"/>
  <c r="I26" i="2"/>
  <c r="J26" i="2"/>
  <c r="L26" i="2"/>
  <c r="I27" i="2"/>
  <c r="J27" i="2"/>
  <c r="L27" i="2"/>
  <c r="I28" i="2"/>
  <c r="J28" i="2"/>
  <c r="L28" i="2"/>
  <c r="I29" i="2"/>
  <c r="J29" i="2"/>
  <c r="L29" i="2"/>
  <c r="I30" i="2"/>
  <c r="J30" i="2"/>
  <c r="L30" i="2"/>
  <c r="I31" i="2"/>
  <c r="J31" i="2"/>
  <c r="L31" i="2"/>
  <c r="I32" i="2"/>
  <c r="J32" i="2"/>
  <c r="L32" i="2"/>
  <c r="I33" i="2"/>
  <c r="J33" i="2"/>
  <c r="L33" i="2"/>
  <c r="I34" i="2"/>
  <c r="J34" i="2"/>
  <c r="L34" i="2"/>
  <c r="I35" i="2"/>
  <c r="J35" i="2"/>
  <c r="L35" i="2"/>
  <c r="I36" i="2"/>
  <c r="J36" i="2"/>
  <c r="L36" i="2"/>
  <c r="I37" i="2"/>
  <c r="J37" i="2"/>
  <c r="L37" i="2"/>
  <c r="I38" i="2"/>
  <c r="J38" i="2"/>
  <c r="L38" i="2"/>
  <c r="I39" i="2"/>
  <c r="J39" i="2"/>
  <c r="L39" i="2"/>
  <c r="I40" i="2"/>
  <c r="J40" i="2"/>
  <c r="L40" i="2"/>
  <c r="I41" i="2"/>
  <c r="J41" i="2"/>
  <c r="L41" i="2"/>
  <c r="I42" i="2"/>
  <c r="J42" i="2"/>
  <c r="L42" i="2"/>
  <c r="I43" i="2"/>
  <c r="J43" i="2"/>
  <c r="L43" i="2"/>
  <c r="I44" i="2"/>
  <c r="J44" i="2"/>
  <c r="L44" i="2"/>
  <c r="I45" i="2"/>
  <c r="J45" i="2"/>
  <c r="L45" i="2"/>
  <c r="I46" i="2"/>
  <c r="J46" i="2"/>
  <c r="L46" i="2"/>
  <c r="I47" i="2"/>
  <c r="J47" i="2"/>
  <c r="L47" i="2"/>
  <c r="I48" i="2"/>
  <c r="J48" i="2"/>
  <c r="L48" i="2"/>
  <c r="I49" i="2"/>
  <c r="J49" i="2"/>
  <c r="L49" i="2"/>
  <c r="I50" i="2"/>
  <c r="J50" i="2"/>
  <c r="L50" i="2"/>
  <c r="I51" i="2"/>
  <c r="J51" i="2"/>
  <c r="L51" i="2"/>
  <c r="I52" i="2"/>
  <c r="J52" i="2"/>
  <c r="L52" i="2"/>
  <c r="I53" i="2"/>
  <c r="J53" i="2"/>
  <c r="L53" i="2"/>
  <c r="I54" i="2"/>
  <c r="J54" i="2"/>
  <c r="L54" i="2"/>
  <c r="I55" i="2"/>
  <c r="J55" i="2"/>
  <c r="L55" i="2"/>
  <c r="I56" i="2"/>
  <c r="J56" i="2"/>
  <c r="L56" i="2"/>
  <c r="I57" i="2"/>
  <c r="J57" i="2"/>
  <c r="L57" i="2"/>
  <c r="I58" i="2"/>
  <c r="J58" i="2"/>
  <c r="L58" i="2"/>
  <c r="I59" i="2"/>
  <c r="J59" i="2"/>
  <c r="L59" i="2"/>
  <c r="I60" i="2"/>
  <c r="J60" i="2"/>
  <c r="L60" i="2"/>
  <c r="I61" i="2"/>
  <c r="J61" i="2"/>
  <c r="L61" i="2"/>
  <c r="I62" i="2"/>
  <c r="J62" i="2"/>
  <c r="L62" i="2"/>
  <c r="I63" i="2"/>
  <c r="J63" i="2"/>
  <c r="L63" i="2"/>
  <c r="I64" i="2"/>
  <c r="J64" i="2"/>
  <c r="L64" i="2"/>
  <c r="I65" i="2"/>
  <c r="J65" i="2"/>
  <c r="L65" i="2"/>
  <c r="I66" i="2"/>
  <c r="J66" i="2"/>
  <c r="L66" i="2"/>
  <c r="I67" i="2"/>
  <c r="J67" i="2"/>
  <c r="L67" i="2"/>
  <c r="I68" i="2"/>
  <c r="J68" i="2"/>
  <c r="L68" i="2"/>
  <c r="I69" i="2"/>
  <c r="J69" i="2"/>
  <c r="L69" i="2"/>
  <c r="I70" i="2"/>
  <c r="J70" i="2"/>
  <c r="L70" i="2"/>
  <c r="I71" i="2"/>
  <c r="J71" i="2"/>
  <c r="L71" i="2"/>
  <c r="I72" i="2"/>
  <c r="J72" i="2"/>
  <c r="L72" i="2"/>
  <c r="I73" i="2"/>
  <c r="J73" i="2"/>
  <c r="L73" i="2"/>
  <c r="I74" i="2"/>
  <c r="J74" i="2"/>
  <c r="L74" i="2"/>
  <c r="A73" i="2"/>
  <c r="B73" i="2"/>
  <c r="C73" i="2"/>
  <c r="M73" i="2" s="1"/>
  <c r="A74" i="2"/>
  <c r="B74" i="2"/>
  <c r="C74" i="2"/>
  <c r="M74" i="2" s="1"/>
  <c r="AR208" i="3"/>
  <c r="AT208" i="3"/>
  <c r="E11" i="1" s="1"/>
  <c r="E13" i="1" s="1"/>
  <c r="AU208" i="3"/>
  <c r="H11" i="1" s="1"/>
  <c r="I11" i="1" s="1"/>
  <c r="I13" i="1" s="1"/>
  <c r="AV208" i="3"/>
  <c r="M11" i="1" s="1"/>
  <c r="AW208" i="3"/>
  <c r="O11" i="1" s="1"/>
  <c r="O13" i="1" s="1"/>
  <c r="AX208" i="3"/>
  <c r="P11" i="1" s="1"/>
  <c r="P13" i="1" s="1"/>
  <c r="AY208" i="3"/>
  <c r="Q11" i="1" s="1"/>
  <c r="Q13" i="1" s="1"/>
  <c r="AZ208" i="3"/>
  <c r="R11" i="1" s="1"/>
  <c r="R13" i="1" s="1"/>
  <c r="BA208" i="3"/>
  <c r="S11" i="1" s="1"/>
  <c r="S13" i="1" s="1"/>
  <c r="BB208" i="3"/>
  <c r="AO208" i="3"/>
  <c r="S208" i="3"/>
  <c r="U208" i="3"/>
  <c r="E10" i="1" s="1"/>
  <c r="F10" i="1" s="1"/>
  <c r="V208" i="3"/>
  <c r="H10" i="1" s="1"/>
  <c r="I10" i="1" s="1"/>
  <c r="W208" i="3"/>
  <c r="M10" i="1" s="1"/>
  <c r="N10" i="1" s="1"/>
  <c r="X208" i="3"/>
  <c r="O10" i="1" s="1"/>
  <c r="Y208" i="3"/>
  <c r="P10" i="1" s="1"/>
  <c r="Z208" i="3"/>
  <c r="Q10" i="1" s="1"/>
  <c r="AA208" i="3"/>
  <c r="R10" i="1" s="1"/>
  <c r="AB208" i="3"/>
  <c r="S10" i="1" s="1"/>
  <c r="BS204" i="3"/>
  <c r="BR204" i="3"/>
  <c r="G72" i="3"/>
  <c r="F73" i="3"/>
  <c r="D73" i="4" s="1"/>
  <c r="D276" i="4" s="1"/>
  <c r="E73" i="3"/>
  <c r="E74" i="3" s="1"/>
  <c r="D73" i="3"/>
  <c r="AP25" i="3"/>
  <c r="AS25" i="3" s="1"/>
  <c r="G25" i="4" s="1"/>
  <c r="Q23" i="3"/>
  <c r="T23" i="3" s="1"/>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299" i="4"/>
  <c r="M300" i="4"/>
  <c r="M301" i="4"/>
  <c r="M302" i="4"/>
  <c r="M303" i="4"/>
  <c r="M304" i="4"/>
  <c r="M305" i="4"/>
  <c r="M306" i="4"/>
  <c r="M307" i="4"/>
  <c r="M308" i="4"/>
  <c r="Q21" i="3"/>
  <c r="T21" i="3" s="1"/>
  <c r="R20" i="3"/>
  <c r="R208" i="3" s="1"/>
  <c r="Q20" i="3"/>
  <c r="T20" i="3" s="1"/>
  <c r="Q19" i="3"/>
  <c r="T19" i="3" s="1"/>
  <c r="Q25" i="3"/>
  <c r="T25" i="3" s="1"/>
  <c r="AP23" i="3"/>
  <c r="AS23" i="3" s="1"/>
  <c r="G23" i="4" s="1"/>
  <c r="AQ20" i="3"/>
  <c r="AQ208" i="3" s="1"/>
  <c r="AP19" i="3"/>
  <c r="AS19" i="3" s="1"/>
  <c r="AP21" i="3"/>
  <c r="AS21" i="3" s="1"/>
  <c r="G21" i="4" s="1"/>
  <c r="AP20" i="3"/>
  <c r="AS20" i="3" s="1"/>
  <c r="G20" i="4" s="1"/>
  <c r="M310" i="4"/>
  <c r="P65" i="3"/>
  <c r="T65" i="3" s="1"/>
  <c r="M215" i="4"/>
  <c r="M216" i="4"/>
  <c r="M217" i="4"/>
  <c r="M218" i="4"/>
  <c r="O218" i="4" s="1"/>
  <c r="P218" i="4" s="1"/>
  <c r="M219" i="4"/>
  <c r="O219" i="4" s="1"/>
  <c r="P219" i="4" s="1"/>
  <c r="M220" i="4"/>
  <c r="M221" i="4"/>
  <c r="M222" i="4"/>
  <c r="M224" i="4"/>
  <c r="M225" i="4"/>
  <c r="O225" i="4" s="1"/>
  <c r="M226" i="4"/>
  <c r="M227" i="4"/>
  <c r="M228" i="4"/>
  <c r="M229" i="4"/>
  <c r="O229" i="4" s="1"/>
  <c r="M230" i="4"/>
  <c r="M231" i="4"/>
  <c r="O231" i="4" s="1"/>
  <c r="M232" i="4"/>
  <c r="M233" i="4"/>
  <c r="M234" i="4"/>
  <c r="M235" i="4"/>
  <c r="M236" i="4"/>
  <c r="M237" i="4"/>
  <c r="O237" i="4" s="1"/>
  <c r="P237" i="4" s="1"/>
  <c r="M238" i="4"/>
  <c r="O238" i="4" s="1"/>
  <c r="P238" i="4" s="1"/>
  <c r="M239" i="4"/>
  <c r="M240" i="4"/>
  <c r="M241" i="4"/>
  <c r="O241" i="4" s="1"/>
  <c r="P241" i="4" s="1"/>
  <c r="M242" i="4"/>
  <c r="M243" i="4"/>
  <c r="O243" i="4" s="1"/>
  <c r="M244" i="4"/>
  <c r="M245" i="4"/>
  <c r="M246" i="4"/>
  <c r="O246" i="4" s="1"/>
  <c r="M247" i="4"/>
  <c r="O247" i="4" s="1"/>
  <c r="M248" i="4"/>
  <c r="M249" i="4"/>
  <c r="O249" i="4" s="1"/>
  <c r="M250" i="4"/>
  <c r="M251" i="4"/>
  <c r="M252" i="4"/>
  <c r="M253" i="4"/>
  <c r="M254" i="4"/>
  <c r="O254" i="4" s="1"/>
  <c r="P254" i="4" s="1"/>
  <c r="M255" i="4"/>
  <c r="O255" i="4" s="1"/>
  <c r="M256" i="4"/>
  <c r="O256" i="4" s="1"/>
  <c r="P256" i="4" s="1"/>
  <c r="M257" i="4"/>
  <c r="O257" i="4" s="1"/>
  <c r="P257" i="4" s="1"/>
  <c r="M258" i="4"/>
  <c r="O258" i="4" s="1"/>
  <c r="P258" i="4" s="1"/>
  <c r="M259" i="4"/>
  <c r="M260" i="4"/>
  <c r="M261" i="4"/>
  <c r="M262" i="4"/>
  <c r="O262" i="4" s="1"/>
  <c r="M263" i="4"/>
  <c r="M264" i="4"/>
  <c r="M265" i="4"/>
  <c r="O265" i="4" s="1"/>
  <c r="P265" i="4" s="1"/>
  <c r="M266" i="4"/>
  <c r="M267" i="4"/>
  <c r="O267" i="4" s="1"/>
  <c r="P267" i="4" s="1"/>
  <c r="M268" i="4"/>
  <c r="O268" i="4" s="1"/>
  <c r="M269" i="4"/>
  <c r="O269" i="4" s="1"/>
  <c r="P269" i="4" s="1"/>
  <c r="M270" i="4"/>
  <c r="M271" i="4"/>
  <c r="O271" i="4" s="1"/>
  <c r="P271" i="4" s="1"/>
  <c r="M272" i="4"/>
  <c r="M273" i="4"/>
  <c r="O273" i="4" s="1"/>
  <c r="M274" i="4"/>
  <c r="O274" i="4" s="1"/>
  <c r="M275" i="4"/>
  <c r="O275" i="4" s="1"/>
  <c r="P275" i="4" s="1"/>
  <c r="M279" i="4"/>
  <c r="M280" i="4"/>
  <c r="M281" i="4"/>
  <c r="M282" i="4"/>
  <c r="M283" i="4"/>
  <c r="M288" i="4"/>
  <c r="M289" i="4"/>
  <c r="M290" i="4"/>
  <c r="M297" i="4"/>
  <c r="M298" i="4"/>
  <c r="M309" i="4"/>
  <c r="O36" i="4"/>
  <c r="P36" i="4" s="1"/>
  <c r="O54" i="4"/>
  <c r="P54" i="4" s="1"/>
  <c r="O60" i="4"/>
  <c r="P60" i="4" s="1"/>
  <c r="O72" i="4"/>
  <c r="P72" i="4" s="1"/>
  <c r="A71" i="4"/>
  <c r="B71" i="4"/>
  <c r="E71" i="4"/>
  <c r="E274" i="4" s="1"/>
  <c r="A66" i="4"/>
  <c r="B66" i="4"/>
  <c r="E66" i="4"/>
  <c r="E269" i="4" s="1"/>
  <c r="A67" i="4"/>
  <c r="B67" i="4"/>
  <c r="E67" i="4"/>
  <c r="E270" i="4" s="1"/>
  <c r="A61" i="4"/>
  <c r="B61" i="4"/>
  <c r="E61" i="4"/>
  <c r="E264" i="4" s="1"/>
  <c r="A62" i="4"/>
  <c r="B62" i="4"/>
  <c r="E62" i="4"/>
  <c r="E265" i="4" s="1"/>
  <c r="A63" i="4"/>
  <c r="B63" i="4"/>
  <c r="E63" i="4"/>
  <c r="E266" i="4" s="1"/>
  <c r="A57" i="4"/>
  <c r="B57" i="4"/>
  <c r="E57" i="4"/>
  <c r="A58" i="4"/>
  <c r="B58" i="4"/>
  <c r="E58" i="4"/>
  <c r="E261" i="4" s="1"/>
  <c r="A53" i="4"/>
  <c r="B53" i="4"/>
  <c r="E53" i="4"/>
  <c r="E256" i="4" s="1"/>
  <c r="A54" i="4"/>
  <c r="B54" i="4"/>
  <c r="E54" i="4"/>
  <c r="E257" i="4" s="1"/>
  <c r="A41" i="4"/>
  <c r="B41" i="4"/>
  <c r="E41" i="4"/>
  <c r="E244" i="4" s="1"/>
  <c r="A42" i="4"/>
  <c r="B42" i="4"/>
  <c r="E42" i="4"/>
  <c r="E245" i="4" s="1"/>
  <c r="A43" i="4"/>
  <c r="B43" i="4"/>
  <c r="E43" i="4"/>
  <c r="E246" i="4" s="1"/>
  <c r="A44" i="4"/>
  <c r="B44" i="4"/>
  <c r="E44" i="4"/>
  <c r="E247" i="4" s="1"/>
  <c r="A45" i="4"/>
  <c r="B45" i="4"/>
  <c r="E45" i="4"/>
  <c r="E248" i="4" s="1"/>
  <c r="A46" i="4"/>
  <c r="B46" i="4"/>
  <c r="E46" i="4"/>
  <c r="E249" i="4" s="1"/>
  <c r="A47" i="4"/>
  <c r="B47" i="4"/>
  <c r="E47" i="4"/>
  <c r="E250" i="4" s="1"/>
  <c r="A48" i="4"/>
  <c r="B48" i="4"/>
  <c r="E48" i="4"/>
  <c r="E251" i="4" s="1"/>
  <c r="A49" i="4"/>
  <c r="B49" i="4"/>
  <c r="E49" i="4"/>
  <c r="E252" i="4" s="1"/>
  <c r="A28" i="4"/>
  <c r="B28" i="4"/>
  <c r="E28" i="4"/>
  <c r="E231" i="4" s="1"/>
  <c r="A29" i="4"/>
  <c r="B29" i="4"/>
  <c r="E29" i="4"/>
  <c r="E232" i="4" s="1"/>
  <c r="A30" i="4"/>
  <c r="B30" i="4"/>
  <c r="E30" i="4"/>
  <c r="E233" i="4" s="1"/>
  <c r="A31" i="4"/>
  <c r="B31" i="4"/>
  <c r="E31" i="4"/>
  <c r="E234" i="4" s="1"/>
  <c r="A15" i="4"/>
  <c r="B15" i="4"/>
  <c r="E15" i="4"/>
  <c r="E218" i="4" s="1"/>
  <c r="A16" i="4"/>
  <c r="B16" i="4"/>
  <c r="E16" i="4"/>
  <c r="E219" i="4" s="1"/>
  <c r="A17" i="4"/>
  <c r="B17" i="4"/>
  <c r="E17" i="4"/>
  <c r="E220" i="4" s="1"/>
  <c r="A71" i="2"/>
  <c r="B71" i="2"/>
  <c r="C71" i="2"/>
  <c r="M71" i="2" s="1"/>
  <c r="S71" i="2" s="1"/>
  <c r="A66" i="2"/>
  <c r="B66" i="2"/>
  <c r="C66" i="2"/>
  <c r="M66" i="2" s="1"/>
  <c r="A67" i="2"/>
  <c r="B67" i="2"/>
  <c r="C67" i="2"/>
  <c r="M67" i="2" s="1"/>
  <c r="A61" i="2"/>
  <c r="B61" i="2"/>
  <c r="C61" i="2"/>
  <c r="M61" i="2" s="1"/>
  <c r="A62" i="2"/>
  <c r="B62" i="2"/>
  <c r="C62" i="2"/>
  <c r="M62" i="2" s="1"/>
  <c r="A63" i="2"/>
  <c r="B63" i="2"/>
  <c r="C63" i="2"/>
  <c r="M63" i="2" s="1"/>
  <c r="A57" i="2"/>
  <c r="B57" i="2"/>
  <c r="C57" i="2"/>
  <c r="M57" i="2" s="1"/>
  <c r="S57" i="2" s="1"/>
  <c r="A58" i="2"/>
  <c r="B58" i="2"/>
  <c r="C58" i="2"/>
  <c r="M58" i="2" s="1"/>
  <c r="A53" i="2"/>
  <c r="B53" i="2"/>
  <c r="C53" i="2"/>
  <c r="M53" i="2" s="1"/>
  <c r="A54" i="2"/>
  <c r="B54" i="2"/>
  <c r="C54" i="2"/>
  <c r="M54" i="2" s="1"/>
  <c r="A41" i="2"/>
  <c r="B41" i="2"/>
  <c r="C41" i="2"/>
  <c r="M41" i="2" s="1"/>
  <c r="A42" i="2"/>
  <c r="B42" i="2"/>
  <c r="C42" i="2"/>
  <c r="M42" i="2" s="1"/>
  <c r="A43" i="2"/>
  <c r="B43" i="2"/>
  <c r="C43" i="2"/>
  <c r="M43" i="2" s="1"/>
  <c r="A44" i="2"/>
  <c r="B44" i="2"/>
  <c r="C44" i="2"/>
  <c r="M44" i="2" s="1"/>
  <c r="A45" i="2"/>
  <c r="B45" i="2"/>
  <c r="C45" i="2"/>
  <c r="M45" i="2" s="1"/>
  <c r="S45" i="2" s="1"/>
  <c r="A46" i="2"/>
  <c r="B46" i="2"/>
  <c r="C46" i="2"/>
  <c r="M46" i="2" s="1"/>
  <c r="A47" i="2"/>
  <c r="B47" i="2"/>
  <c r="C47" i="2"/>
  <c r="M47" i="2" s="1"/>
  <c r="A48" i="2"/>
  <c r="B48" i="2"/>
  <c r="C48" i="2"/>
  <c r="M48" i="2" s="1"/>
  <c r="A49" i="2"/>
  <c r="B49" i="2"/>
  <c r="C49" i="2"/>
  <c r="M49" i="2" s="1"/>
  <c r="A28" i="2"/>
  <c r="B28" i="2"/>
  <c r="C28" i="2"/>
  <c r="M28" i="2" s="1"/>
  <c r="A29" i="2"/>
  <c r="B29" i="2"/>
  <c r="C29" i="2"/>
  <c r="M29" i="2" s="1"/>
  <c r="A30" i="2"/>
  <c r="B30" i="2"/>
  <c r="C30" i="2"/>
  <c r="M30" i="2" s="1"/>
  <c r="A31" i="2"/>
  <c r="B31" i="2"/>
  <c r="C31" i="2"/>
  <c r="M31" i="2" s="1"/>
  <c r="A15" i="2"/>
  <c r="B15" i="2"/>
  <c r="C15" i="2"/>
  <c r="M15" i="2" s="1"/>
  <c r="A16" i="2"/>
  <c r="B16" i="2"/>
  <c r="C16" i="2"/>
  <c r="M16" i="2" s="1"/>
  <c r="A17" i="2"/>
  <c r="B17" i="2"/>
  <c r="C17" i="2"/>
  <c r="M17" i="2" s="1"/>
  <c r="S17" i="2" s="1"/>
  <c r="H68" i="3"/>
  <c r="E68" i="4" s="1"/>
  <c r="E271" i="4" s="1"/>
  <c r="G68" i="3"/>
  <c r="H64" i="3"/>
  <c r="E64" i="4" s="1"/>
  <c r="E267" i="4" s="1"/>
  <c r="G64" i="3"/>
  <c r="H55" i="3"/>
  <c r="E55" i="4" s="1"/>
  <c r="E258" i="4" s="1"/>
  <c r="G55" i="3"/>
  <c r="H50" i="3"/>
  <c r="E50" i="4" s="1"/>
  <c r="E253" i="4" s="1"/>
  <c r="G50" i="3"/>
  <c r="H36" i="3"/>
  <c r="E36" i="4" s="1"/>
  <c r="E239" i="4" s="1"/>
  <c r="G36" i="3"/>
  <c r="H22" i="3"/>
  <c r="E22" i="4" s="1"/>
  <c r="E225" i="4" s="1"/>
  <c r="G22" i="3"/>
  <c r="A68" i="4"/>
  <c r="B68" i="4"/>
  <c r="C68" i="4"/>
  <c r="C271" i="4" s="1"/>
  <c r="D68" i="4"/>
  <c r="D271" i="4" s="1"/>
  <c r="A69" i="4"/>
  <c r="B69" i="4"/>
  <c r="A70" i="4"/>
  <c r="B70" i="4"/>
  <c r="A40" i="4"/>
  <c r="B40" i="4"/>
  <c r="E40" i="4"/>
  <c r="E243" i="4" s="1"/>
  <c r="A20" i="4"/>
  <c r="B20" i="4"/>
  <c r="E20" i="4"/>
  <c r="E223" i="4" s="1"/>
  <c r="A21" i="4"/>
  <c r="B21" i="4"/>
  <c r="E21" i="4"/>
  <c r="E224" i="4" s="1"/>
  <c r="A12" i="4"/>
  <c r="B12" i="4"/>
  <c r="E12" i="4"/>
  <c r="E215" i="4" s="1"/>
  <c r="A13" i="4"/>
  <c r="B13" i="4"/>
  <c r="E13" i="4"/>
  <c r="E216" i="4" s="1"/>
  <c r="A14" i="4"/>
  <c r="B14" i="4"/>
  <c r="E14" i="4"/>
  <c r="E217" i="4" s="1"/>
  <c r="A68" i="2"/>
  <c r="B68" i="2"/>
  <c r="C68" i="2"/>
  <c r="M68" i="2" s="1"/>
  <c r="S68" i="2" s="1"/>
  <c r="D68" i="2"/>
  <c r="E68" i="2"/>
  <c r="G68" i="2" s="1"/>
  <c r="A69" i="2"/>
  <c r="B69" i="2"/>
  <c r="C69" i="2"/>
  <c r="M69" i="2" s="1"/>
  <c r="A70" i="2"/>
  <c r="B70" i="2"/>
  <c r="C70" i="2"/>
  <c r="M70" i="2" s="1"/>
  <c r="A40" i="2"/>
  <c r="B40" i="2"/>
  <c r="C40" i="2"/>
  <c r="M40" i="2" s="1"/>
  <c r="A20" i="2"/>
  <c r="B20" i="2"/>
  <c r="C20" i="2"/>
  <c r="M20" i="2" s="1"/>
  <c r="A21" i="2"/>
  <c r="B21" i="2"/>
  <c r="C21" i="2"/>
  <c r="M21" i="2" s="1"/>
  <c r="A12" i="2"/>
  <c r="B12" i="2"/>
  <c r="C12" i="2"/>
  <c r="M12" i="2" s="1"/>
  <c r="A13" i="2"/>
  <c r="B13" i="2"/>
  <c r="C13" i="2"/>
  <c r="M13" i="2" s="1"/>
  <c r="A14" i="2"/>
  <c r="B14" i="2"/>
  <c r="C14" i="2"/>
  <c r="M14" i="2" s="1"/>
  <c r="F69" i="3"/>
  <c r="E69" i="2" s="1"/>
  <c r="G69" i="2" s="1"/>
  <c r="E69" i="3"/>
  <c r="E70" i="3" s="1"/>
  <c r="E71" i="3" s="1"/>
  <c r="D69" i="3"/>
  <c r="D70" i="3" s="1"/>
  <c r="C70" i="4" s="1"/>
  <c r="C273" i="4" s="1"/>
  <c r="E70" i="4"/>
  <c r="E273" i="4" s="1"/>
  <c r="E69" i="4"/>
  <c r="E272" i="4" s="1"/>
  <c r="H34" i="3"/>
  <c r="E34" i="4" s="1"/>
  <c r="E237" i="4" s="1"/>
  <c r="G34" i="3"/>
  <c r="H32" i="3"/>
  <c r="E32" i="4" s="1"/>
  <c r="E235" i="4" s="1"/>
  <c r="G32" i="3"/>
  <c r="H18" i="3"/>
  <c r="E18" i="4" s="1"/>
  <c r="E221" i="4" s="1"/>
  <c r="G18" i="3"/>
  <c r="A52" i="4"/>
  <c r="B52" i="4"/>
  <c r="E52" i="4"/>
  <c r="E255" i="4" s="1"/>
  <c r="A38" i="4"/>
  <c r="B38" i="4"/>
  <c r="E38" i="4"/>
  <c r="E241" i="4" s="1"/>
  <c r="A39" i="4"/>
  <c r="B39" i="4"/>
  <c r="E39" i="4"/>
  <c r="E242" i="4" s="1"/>
  <c r="A25" i="4"/>
  <c r="B25" i="4"/>
  <c r="E25" i="4"/>
  <c r="E228" i="4" s="1"/>
  <c r="A26" i="4"/>
  <c r="B26" i="4"/>
  <c r="E26" i="4"/>
  <c r="E229" i="4" s="1"/>
  <c r="A27" i="4"/>
  <c r="B27" i="4"/>
  <c r="E27" i="4"/>
  <c r="E230" i="4" s="1"/>
  <c r="A52" i="2"/>
  <c r="B52" i="2"/>
  <c r="C52" i="2"/>
  <c r="M52" i="2" s="1"/>
  <c r="A38" i="2"/>
  <c r="B38" i="2"/>
  <c r="C38" i="2"/>
  <c r="M38" i="2" s="1"/>
  <c r="A39" i="2"/>
  <c r="B39" i="2"/>
  <c r="C39" i="2"/>
  <c r="M39" i="2" s="1"/>
  <c r="S39" i="2" s="1"/>
  <c r="A32" i="2"/>
  <c r="B32" i="2"/>
  <c r="C32" i="2"/>
  <c r="M32" i="2" s="1"/>
  <c r="D32" i="2"/>
  <c r="E32" i="2"/>
  <c r="G32" i="2" s="1"/>
  <c r="A25" i="2"/>
  <c r="B25" i="2"/>
  <c r="C25" i="2"/>
  <c r="M25" i="2" s="1"/>
  <c r="A26" i="2"/>
  <c r="B26" i="2"/>
  <c r="C26" i="2"/>
  <c r="M26" i="2" s="1"/>
  <c r="A27" i="2"/>
  <c r="B27" i="2"/>
  <c r="C27" i="2"/>
  <c r="M27" i="2" s="1"/>
  <c r="S27" i="2" s="1"/>
  <c r="P250" i="3"/>
  <c r="AO241" i="3"/>
  <c r="P241" i="3"/>
  <c r="P233" i="3"/>
  <c r="A64" i="2"/>
  <c r="B64" i="2"/>
  <c r="C64" i="2"/>
  <c r="M64" i="2" s="1"/>
  <c r="D64" i="2"/>
  <c r="E64" i="2"/>
  <c r="G64" i="2" s="1"/>
  <c r="A65" i="2"/>
  <c r="B65" i="2"/>
  <c r="C65" i="2"/>
  <c r="M65" i="2" s="1"/>
  <c r="I12" i="1"/>
  <c r="G13" i="1"/>
  <c r="J13" i="1"/>
  <c r="K13" i="1"/>
  <c r="L13" i="1"/>
  <c r="B614" i="4"/>
  <c r="A11" i="4"/>
  <c r="B11" i="4"/>
  <c r="E11" i="4"/>
  <c r="E214" i="4" s="1"/>
  <c r="A18" i="4"/>
  <c r="B18" i="4"/>
  <c r="C18" i="4"/>
  <c r="C221" i="4" s="1"/>
  <c r="D18" i="4"/>
  <c r="D221" i="4" s="1"/>
  <c r="A19" i="4"/>
  <c r="B19" i="4"/>
  <c r="E19" i="4"/>
  <c r="E222" i="4" s="1"/>
  <c r="A22" i="4"/>
  <c r="B22" i="4"/>
  <c r="C22" i="4"/>
  <c r="C225" i="4" s="1"/>
  <c r="D22" i="4"/>
  <c r="D225" i="4" s="1"/>
  <c r="A23" i="4"/>
  <c r="B23" i="4"/>
  <c r="E23" i="4"/>
  <c r="E226" i="4" s="1"/>
  <c r="A24" i="4"/>
  <c r="B24" i="4"/>
  <c r="E24" i="4"/>
  <c r="E227" i="4" s="1"/>
  <c r="A32" i="4"/>
  <c r="B32" i="4"/>
  <c r="C32" i="4"/>
  <c r="C235" i="4" s="1"/>
  <c r="D32" i="4"/>
  <c r="D235" i="4" s="1"/>
  <c r="A33" i="4"/>
  <c r="B33" i="4"/>
  <c r="E33" i="4"/>
  <c r="E236" i="4" s="1"/>
  <c r="A34" i="4"/>
  <c r="B34" i="4"/>
  <c r="C34" i="4"/>
  <c r="C237" i="4" s="1"/>
  <c r="D34" i="4"/>
  <c r="D237" i="4" s="1"/>
  <c r="A35" i="4"/>
  <c r="B35" i="4"/>
  <c r="E35" i="4"/>
  <c r="E238" i="4" s="1"/>
  <c r="A36" i="4"/>
  <c r="B36" i="4"/>
  <c r="C36" i="4"/>
  <c r="C239" i="4" s="1"/>
  <c r="D36" i="4"/>
  <c r="D239" i="4" s="1"/>
  <c r="A37" i="4"/>
  <c r="B37" i="4"/>
  <c r="E37" i="4"/>
  <c r="E240" i="4" s="1"/>
  <c r="A50" i="4"/>
  <c r="B50" i="4"/>
  <c r="C50" i="4"/>
  <c r="C253" i="4" s="1"/>
  <c r="D50" i="4"/>
  <c r="D253" i="4" s="1"/>
  <c r="A51" i="4"/>
  <c r="B51" i="4"/>
  <c r="E51" i="4"/>
  <c r="E254" i="4" s="1"/>
  <c r="A55" i="4"/>
  <c r="B55" i="4"/>
  <c r="C55" i="4"/>
  <c r="C258" i="4" s="1"/>
  <c r="D55" i="4"/>
  <c r="D258" i="4" s="1"/>
  <c r="A56" i="4"/>
  <c r="B56" i="4"/>
  <c r="A59" i="4"/>
  <c r="B59" i="4"/>
  <c r="C59" i="4"/>
  <c r="C262" i="4" s="1"/>
  <c r="D59" i="4"/>
  <c r="D262" i="4" s="1"/>
  <c r="A60" i="4"/>
  <c r="B60" i="4"/>
  <c r="E60" i="4"/>
  <c r="E263" i="4" s="1"/>
  <c r="A64" i="4"/>
  <c r="B64" i="4"/>
  <c r="C64" i="4"/>
  <c r="C267" i="4" s="1"/>
  <c r="D64" i="4"/>
  <c r="D267" i="4" s="1"/>
  <c r="A65" i="4"/>
  <c r="B65" i="4"/>
  <c r="E65" i="4"/>
  <c r="E268" i="4" s="1"/>
  <c r="A72" i="4"/>
  <c r="B72" i="4"/>
  <c r="C72" i="4"/>
  <c r="C275" i="4" s="1"/>
  <c r="D72" i="4"/>
  <c r="D275" i="4" s="1"/>
  <c r="E72" i="4"/>
  <c r="E275" i="4" s="1"/>
  <c r="A76" i="4"/>
  <c r="B76" i="4"/>
  <c r="C76" i="4"/>
  <c r="C279" i="4" s="1"/>
  <c r="D76" i="4"/>
  <c r="D279" i="4" s="1"/>
  <c r="E76" i="4"/>
  <c r="E279" i="4" s="1"/>
  <c r="M213" i="4"/>
  <c r="D10" i="4"/>
  <c r="D213" i="4" s="1"/>
  <c r="A59" i="2"/>
  <c r="B59" i="2"/>
  <c r="C59" i="2"/>
  <c r="M59" i="2" s="1"/>
  <c r="D59" i="2"/>
  <c r="E59" i="2"/>
  <c r="G59" i="2" s="1"/>
  <c r="A60" i="2"/>
  <c r="B60" i="2"/>
  <c r="C60" i="2"/>
  <c r="M60" i="2" s="1"/>
  <c r="S60" i="2" s="1"/>
  <c r="A72" i="2"/>
  <c r="B72" i="2"/>
  <c r="C72" i="2"/>
  <c r="M72" i="2" s="1"/>
  <c r="D72" i="2"/>
  <c r="E72" i="2"/>
  <c r="G72" i="2" s="1"/>
  <c r="A11" i="2"/>
  <c r="B11" i="2"/>
  <c r="C11" i="2"/>
  <c r="M11" i="2" s="1"/>
  <c r="S11" i="2" s="1"/>
  <c r="A18" i="2"/>
  <c r="B18" i="2"/>
  <c r="C18" i="2"/>
  <c r="M18" i="2" s="1"/>
  <c r="D18" i="2"/>
  <c r="E18" i="2"/>
  <c r="G18" i="2" s="1"/>
  <c r="A19" i="2"/>
  <c r="B19" i="2"/>
  <c r="C19" i="2"/>
  <c r="M19" i="2" s="1"/>
  <c r="A22" i="2"/>
  <c r="B22" i="2"/>
  <c r="C22" i="2"/>
  <c r="M22" i="2" s="1"/>
  <c r="D22" i="2"/>
  <c r="E22" i="2"/>
  <c r="G22" i="2" s="1"/>
  <c r="A23" i="2"/>
  <c r="B23" i="2"/>
  <c r="C23" i="2"/>
  <c r="M23" i="2" s="1"/>
  <c r="A24" i="2"/>
  <c r="B24" i="2"/>
  <c r="C24" i="2"/>
  <c r="M24" i="2" s="1"/>
  <c r="S24" i="2" s="1"/>
  <c r="A33" i="2"/>
  <c r="B33" i="2"/>
  <c r="C33" i="2"/>
  <c r="M33" i="2" s="1"/>
  <c r="S33" i="2" s="1"/>
  <c r="A34" i="2"/>
  <c r="B34" i="2"/>
  <c r="C34" i="2"/>
  <c r="M34" i="2" s="1"/>
  <c r="D34" i="2"/>
  <c r="E34" i="2"/>
  <c r="G34" i="2" s="1"/>
  <c r="A35" i="2"/>
  <c r="B35" i="2"/>
  <c r="C35" i="2"/>
  <c r="M35" i="2" s="1"/>
  <c r="A36" i="2"/>
  <c r="B36" i="2"/>
  <c r="C36" i="2"/>
  <c r="M36" i="2" s="1"/>
  <c r="S36" i="2" s="1"/>
  <c r="D36" i="2"/>
  <c r="E36" i="2"/>
  <c r="G36" i="2" s="1"/>
  <c r="A37" i="2"/>
  <c r="B37" i="2"/>
  <c r="C37" i="2"/>
  <c r="M37" i="2" s="1"/>
  <c r="A50" i="2"/>
  <c r="B50" i="2"/>
  <c r="C50" i="2"/>
  <c r="M50" i="2" s="1"/>
  <c r="D50" i="2"/>
  <c r="E50" i="2"/>
  <c r="G50" i="2" s="1"/>
  <c r="A51" i="2"/>
  <c r="B51" i="2"/>
  <c r="C51" i="2"/>
  <c r="M51" i="2" s="1"/>
  <c r="S51" i="2" s="1"/>
  <c r="A55" i="2"/>
  <c r="B55" i="2"/>
  <c r="C55" i="2"/>
  <c r="M55" i="2" s="1"/>
  <c r="D55" i="2"/>
  <c r="E55" i="2"/>
  <c r="G55" i="2" s="1"/>
  <c r="A56" i="2"/>
  <c r="B56" i="2"/>
  <c r="C56" i="2"/>
  <c r="M56" i="2" s="1"/>
  <c r="L10" i="2"/>
  <c r="J10" i="2"/>
  <c r="I10" i="2"/>
  <c r="E10" i="2"/>
  <c r="G10" i="2" s="1"/>
  <c r="B10" i="2"/>
  <c r="A10" i="2"/>
  <c r="F11" i="3"/>
  <c r="D11" i="4" s="1"/>
  <c r="D214" i="4" s="1"/>
  <c r="F19" i="3"/>
  <c r="E19" i="2" s="1"/>
  <c r="G19" i="2" s="1"/>
  <c r="F23" i="3"/>
  <c r="E23" i="2" s="1"/>
  <c r="G23" i="2" s="1"/>
  <c r="F33" i="3"/>
  <c r="E33" i="2" s="1"/>
  <c r="G33" i="2" s="1"/>
  <c r="F35" i="3"/>
  <c r="E35" i="2" s="1"/>
  <c r="G35" i="2" s="1"/>
  <c r="F37" i="3"/>
  <c r="F38" i="3" s="1"/>
  <c r="F39" i="3" s="1"/>
  <c r="E39" i="2" s="1"/>
  <c r="G39" i="2" s="1"/>
  <c r="F51" i="3"/>
  <c r="E51" i="2" s="1"/>
  <c r="G51" i="2" s="1"/>
  <c r="F56" i="3"/>
  <c r="F57" i="3" s="1"/>
  <c r="D57" i="4" s="1"/>
  <c r="D260" i="4" s="1"/>
  <c r="F60" i="3"/>
  <c r="F65" i="3"/>
  <c r="E65" i="3"/>
  <c r="E66" i="3" s="1"/>
  <c r="E67" i="3" s="1"/>
  <c r="E60" i="3"/>
  <c r="E61" i="3" s="1"/>
  <c r="E62" i="3" s="1"/>
  <c r="E63" i="3" s="1"/>
  <c r="E56" i="3"/>
  <c r="E57" i="3" s="1"/>
  <c r="E58" i="3" s="1"/>
  <c r="E51" i="3"/>
  <c r="E52" i="3" s="1"/>
  <c r="E53" i="3" s="1"/>
  <c r="E54" i="3" s="1"/>
  <c r="E37" i="3"/>
  <c r="E38" i="3" s="1"/>
  <c r="E39" i="3" s="1"/>
  <c r="E40" i="3" s="1"/>
  <c r="E41" i="3" s="1"/>
  <c r="E42" i="3" s="1"/>
  <c r="E43" i="3" s="1"/>
  <c r="E44" i="3" s="1"/>
  <c r="E45" i="3" s="1"/>
  <c r="E46" i="3" s="1"/>
  <c r="E47" i="3" s="1"/>
  <c r="E48" i="3" s="1"/>
  <c r="E49" i="3" s="1"/>
  <c r="E35" i="3"/>
  <c r="E33" i="3"/>
  <c r="E23" i="3"/>
  <c r="E24" i="3" s="1"/>
  <c r="E25" i="3" s="1"/>
  <c r="E26" i="3" s="1"/>
  <c r="E27" i="3" s="1"/>
  <c r="E28" i="3" s="1"/>
  <c r="E29" i="3" s="1"/>
  <c r="E30" i="3" s="1"/>
  <c r="E31" i="3" s="1"/>
  <c r="E19" i="3"/>
  <c r="E20" i="3" s="1"/>
  <c r="E21" i="3" s="1"/>
  <c r="H59" i="3"/>
  <c r="E59" i="4" s="1"/>
  <c r="E262" i="4" s="1"/>
  <c r="G59" i="3"/>
  <c r="E56" i="4"/>
  <c r="E259" i="4" s="1"/>
  <c r="E11" i="3"/>
  <c r="E12" i="3" s="1"/>
  <c r="E13" i="3" s="1"/>
  <c r="E14" i="3" s="1"/>
  <c r="E15" i="3" s="1"/>
  <c r="E16" i="3" s="1"/>
  <c r="E17" i="3" s="1"/>
  <c r="D65" i="3"/>
  <c r="D66" i="3" s="1"/>
  <c r="C66" i="4" s="1"/>
  <c r="C269" i="4" s="1"/>
  <c r="D60" i="3"/>
  <c r="C60" i="4" s="1"/>
  <c r="C263" i="4" s="1"/>
  <c r="D56" i="3"/>
  <c r="C56" i="4" s="1"/>
  <c r="C259" i="4" s="1"/>
  <c r="D51" i="3"/>
  <c r="D37" i="3"/>
  <c r="D37" i="2" s="1"/>
  <c r="D35" i="3"/>
  <c r="D33" i="3"/>
  <c r="D33" i="2" s="1"/>
  <c r="D23" i="3"/>
  <c r="D19" i="3"/>
  <c r="D11" i="3"/>
  <c r="C11" i="4" s="1"/>
  <c r="C214" i="4" s="1"/>
  <c r="F12" i="1"/>
  <c r="D13" i="1"/>
  <c r="A10" i="4"/>
  <c r="C10" i="4"/>
  <c r="C213" i="4" s="1"/>
  <c r="B10" i="4"/>
  <c r="B9" i="4"/>
  <c r="B9" i="2"/>
  <c r="C10" i="2"/>
  <c r="M10" i="2" s="1"/>
  <c r="D10" i="2"/>
  <c r="B8" i="2"/>
  <c r="B11" i="1"/>
  <c r="B12" i="1"/>
  <c r="B13" i="1"/>
  <c r="E10" i="4"/>
  <c r="E213" i="4" s="1"/>
  <c r="O26" i="4"/>
  <c r="P26" i="4" s="1"/>
  <c r="O62" i="4"/>
  <c r="P62" i="4" s="1"/>
  <c r="O48" i="4"/>
  <c r="P48" i="4" s="1"/>
  <c r="O42" i="4"/>
  <c r="P42" i="4" s="1"/>
  <c r="F315" i="4" l="1"/>
  <c r="F518" i="4" s="1"/>
  <c r="F721" i="4" s="1"/>
  <c r="F924" i="4" s="1"/>
  <c r="F1127" i="4" s="1"/>
  <c r="F1330" i="4" s="1"/>
  <c r="F1533" i="4" s="1"/>
  <c r="F309" i="4"/>
  <c r="F512" i="4" s="1"/>
  <c r="F715" i="4" s="1"/>
  <c r="F918" i="4" s="1"/>
  <c r="F1121" i="4" s="1"/>
  <c r="F1324" i="4" s="1"/>
  <c r="F1527" i="4" s="1"/>
  <c r="F303" i="4"/>
  <c r="F297" i="4"/>
  <c r="F500" i="4" s="1"/>
  <c r="F703" i="4" s="1"/>
  <c r="F906" i="4" s="1"/>
  <c r="F1109" i="4" s="1"/>
  <c r="F1312" i="4" s="1"/>
  <c r="F1515" i="4" s="1"/>
  <c r="F291" i="4"/>
  <c r="N25" i="2"/>
  <c r="F25" i="4"/>
  <c r="N19" i="2"/>
  <c r="F19" i="4"/>
  <c r="T208" i="3"/>
  <c r="N23" i="2"/>
  <c r="F23" i="4"/>
  <c r="M13" i="1"/>
  <c r="N11" i="1"/>
  <c r="N13" i="1" s="1"/>
  <c r="N20" i="2"/>
  <c r="F20" i="4"/>
  <c r="G19" i="4"/>
  <c r="AS208" i="3"/>
  <c r="N21" i="2"/>
  <c r="F21" i="4"/>
  <c r="N65" i="2"/>
  <c r="F65" i="4"/>
  <c r="G217" i="4"/>
  <c r="G420" i="4" s="1"/>
  <c r="O32" i="4"/>
  <c r="P32" i="4" s="1"/>
  <c r="D238" i="8"/>
  <c r="D277" i="8" s="1"/>
  <c r="D316" i="8" s="1"/>
  <c r="A235" i="8"/>
  <c r="A274" i="8" s="1"/>
  <c r="A313" i="8" s="1"/>
  <c r="B228" i="8"/>
  <c r="B267" i="8" s="1"/>
  <c r="B306" i="8" s="1"/>
  <c r="B217" i="8"/>
  <c r="B256" i="8" s="1"/>
  <c r="B295" i="8" s="1"/>
  <c r="B207" i="8"/>
  <c r="B246" i="8" s="1"/>
  <c r="B285" i="8" s="1"/>
  <c r="C225" i="8"/>
  <c r="C264" i="8" s="1"/>
  <c r="C303" i="8" s="1"/>
  <c r="D226" i="8"/>
  <c r="D265" i="8" s="1"/>
  <c r="D304" i="8" s="1"/>
  <c r="A217" i="8"/>
  <c r="A256" i="8" s="1"/>
  <c r="A295" i="8" s="1"/>
  <c r="A207" i="8"/>
  <c r="A246" i="8" s="1"/>
  <c r="A285" i="8" s="1"/>
  <c r="A220" i="8"/>
  <c r="A259" i="8" s="1"/>
  <c r="A298" i="8" s="1"/>
  <c r="C226" i="8"/>
  <c r="C265" i="8" s="1"/>
  <c r="C304" i="8" s="1"/>
  <c r="A216" i="8"/>
  <c r="A255" i="8" s="1"/>
  <c r="A294" i="8" s="1"/>
  <c r="D206" i="8"/>
  <c r="D245" i="8" s="1"/>
  <c r="D284" i="8" s="1"/>
  <c r="B213" i="8"/>
  <c r="B252" i="8" s="1"/>
  <c r="B291" i="8" s="1"/>
  <c r="D237" i="8"/>
  <c r="D276" i="8" s="1"/>
  <c r="D315" i="8" s="1"/>
  <c r="A234" i="8"/>
  <c r="A273" i="8" s="1"/>
  <c r="A312" i="8" s="1"/>
  <c r="D227" i="8"/>
  <c r="D266" i="8" s="1"/>
  <c r="D305" i="8" s="1"/>
  <c r="B215" i="8"/>
  <c r="B254" i="8" s="1"/>
  <c r="B293" i="8" s="1"/>
  <c r="E236" i="8"/>
  <c r="E275" i="8" s="1"/>
  <c r="E314" i="8" s="1"/>
  <c r="A226" i="8"/>
  <c r="A265" i="8" s="1"/>
  <c r="A304" i="8" s="1"/>
  <c r="E213" i="8"/>
  <c r="E252" i="8" s="1"/>
  <c r="E291" i="8" s="1"/>
  <c r="E212" i="8"/>
  <c r="E251" i="8" s="1"/>
  <c r="E290" i="8" s="1"/>
  <c r="E226" i="8"/>
  <c r="E265" i="8" s="1"/>
  <c r="E304" i="8" s="1"/>
  <c r="E216" i="8"/>
  <c r="E255" i="8" s="1"/>
  <c r="E294" i="8" s="1"/>
  <c r="E206" i="8"/>
  <c r="E245" i="8" s="1"/>
  <c r="E284" i="8" s="1"/>
  <c r="E218" i="8"/>
  <c r="E257" i="8" s="1"/>
  <c r="E296" i="8" s="1"/>
  <c r="C234" i="8"/>
  <c r="C273" i="8" s="1"/>
  <c r="C312" i="8" s="1"/>
  <c r="A225" i="8"/>
  <c r="A264" i="8" s="1"/>
  <c r="A303" i="8" s="1"/>
  <c r="B216" i="8"/>
  <c r="B255" i="8" s="1"/>
  <c r="B294" i="8" s="1"/>
  <c r="C206" i="8"/>
  <c r="C245" i="8" s="1"/>
  <c r="C284" i="8" s="1"/>
  <c r="A214" i="8"/>
  <c r="A253" i="8" s="1"/>
  <c r="A292" i="8" s="1"/>
  <c r="B236" i="8"/>
  <c r="B275" i="8" s="1"/>
  <c r="B314" i="8" s="1"/>
  <c r="E231" i="8"/>
  <c r="E270" i="8" s="1"/>
  <c r="E309" i="8" s="1"/>
  <c r="A224" i="8"/>
  <c r="A263" i="8" s="1"/>
  <c r="A302" i="8" s="1"/>
  <c r="C215" i="8"/>
  <c r="C254" i="8" s="1"/>
  <c r="C293" i="8" s="1"/>
  <c r="E238" i="8"/>
  <c r="E277" i="8" s="1"/>
  <c r="E316" i="8" s="1"/>
  <c r="E207" i="8"/>
  <c r="E246" i="8" s="1"/>
  <c r="E285" i="8" s="1"/>
  <c r="B226" i="8"/>
  <c r="B265" i="8" s="1"/>
  <c r="B304" i="8" s="1"/>
  <c r="E214" i="8"/>
  <c r="E253" i="8" s="1"/>
  <c r="E292" i="8" s="1"/>
  <c r="B231" i="8"/>
  <c r="B270" i="8" s="1"/>
  <c r="B309" i="8" s="1"/>
  <c r="D225" i="8"/>
  <c r="D264" i="8" s="1"/>
  <c r="D303" i="8" s="1"/>
  <c r="A210" i="8"/>
  <c r="A249" i="8" s="1"/>
  <c r="A288" i="8" s="1"/>
  <c r="C211" i="8"/>
  <c r="C250" i="8" s="1"/>
  <c r="C289" i="8" s="1"/>
  <c r="A209" i="8"/>
  <c r="A248" i="8" s="1"/>
  <c r="A287" i="8" s="1"/>
  <c r="A237" i="8"/>
  <c r="A276" i="8" s="1"/>
  <c r="A315" i="8" s="1"/>
  <c r="D234" i="8"/>
  <c r="D273" i="8" s="1"/>
  <c r="D312" i="8" s="1"/>
  <c r="B225" i="8"/>
  <c r="B264" i="8" s="1"/>
  <c r="B303" i="8" s="1"/>
  <c r="A213" i="8"/>
  <c r="A252" i="8" s="1"/>
  <c r="A291" i="8" s="1"/>
  <c r="B204" i="8"/>
  <c r="B243" i="8" s="1"/>
  <c r="B282" i="8" s="1"/>
  <c r="E210" i="8"/>
  <c r="E249" i="8" s="1"/>
  <c r="E288" i="8" s="1"/>
  <c r="B224" i="8"/>
  <c r="B263" i="8" s="1"/>
  <c r="B302" i="8" s="1"/>
  <c r="D215" i="8"/>
  <c r="D254" i="8" s="1"/>
  <c r="D293" i="8" s="1"/>
  <c r="C221" i="8"/>
  <c r="C260" i="8" s="1"/>
  <c r="C299" i="8" s="1"/>
  <c r="B208" i="8"/>
  <c r="B247" i="8" s="1"/>
  <c r="B286" i="8" s="1"/>
  <c r="A223" i="8"/>
  <c r="A262" i="8" s="1"/>
  <c r="A301" i="8" s="1"/>
  <c r="A211" i="8"/>
  <c r="A250" i="8" s="1"/>
  <c r="A289" i="8" s="1"/>
  <c r="C230" i="8"/>
  <c r="C269" i="8" s="1"/>
  <c r="C308" i="8" s="1"/>
  <c r="A236" i="8"/>
  <c r="A275" i="8" s="1"/>
  <c r="A314" i="8" s="1"/>
  <c r="D231" i="8"/>
  <c r="D270" i="8" s="1"/>
  <c r="D309" i="8" s="1"/>
  <c r="E225" i="8"/>
  <c r="E264" i="8" s="1"/>
  <c r="E303" i="8" s="1"/>
  <c r="B210" i="8"/>
  <c r="B249" i="8" s="1"/>
  <c r="B288" i="8" s="1"/>
  <c r="A205" i="8"/>
  <c r="A244" i="8" s="1"/>
  <c r="A283" i="8" s="1"/>
  <c r="B220" i="8"/>
  <c r="B259" i="8" s="1"/>
  <c r="B298" i="8" s="1"/>
  <c r="B209" i="8"/>
  <c r="B248" i="8" s="1"/>
  <c r="B287" i="8" s="1"/>
  <c r="A231" i="8"/>
  <c r="A270" i="8" s="1"/>
  <c r="A309" i="8" s="1"/>
  <c r="E205" i="8"/>
  <c r="E244" i="8" s="1"/>
  <c r="E283" i="8" s="1"/>
  <c r="E224" i="8"/>
  <c r="E263" i="8" s="1"/>
  <c r="E302" i="8" s="1"/>
  <c r="B212" i="8"/>
  <c r="B251" i="8" s="1"/>
  <c r="B290" i="8" s="1"/>
  <c r="E223" i="8"/>
  <c r="E262" i="8" s="1"/>
  <c r="E301" i="8" s="1"/>
  <c r="D230" i="8"/>
  <c r="D269" i="8" s="1"/>
  <c r="D308" i="8" s="1"/>
  <c r="B223" i="8"/>
  <c r="B262" i="8" s="1"/>
  <c r="B301" i="8" s="1"/>
  <c r="A212" i="8"/>
  <c r="A251" i="8" s="1"/>
  <c r="A290" i="8" s="1"/>
  <c r="E234" i="8"/>
  <c r="E273" i="8" s="1"/>
  <c r="E312" i="8" s="1"/>
  <c r="B238" i="8"/>
  <c r="B277" i="8" s="1"/>
  <c r="B316" i="8" s="1"/>
  <c r="E235" i="8"/>
  <c r="E274" i="8" s="1"/>
  <c r="E313" i="8" s="1"/>
  <c r="B230" i="8"/>
  <c r="B269" i="8" s="1"/>
  <c r="B308" i="8" s="1"/>
  <c r="B222" i="8"/>
  <c r="B261" i="8" s="1"/>
  <c r="B300" i="8" s="1"/>
  <c r="C210" i="8"/>
  <c r="C249" i="8" s="1"/>
  <c r="C288" i="8" s="1"/>
  <c r="B235" i="8"/>
  <c r="B274" i="8" s="1"/>
  <c r="B313" i="8" s="1"/>
  <c r="A222" i="8"/>
  <c r="A261" i="8" s="1"/>
  <c r="A300" i="8" s="1"/>
  <c r="E209" i="8"/>
  <c r="E248" i="8" s="1"/>
  <c r="E287" i="8" s="1"/>
  <c r="E229" i="8"/>
  <c r="E268" i="8" s="1"/>
  <c r="E307" i="8" s="1"/>
  <c r="E219" i="8"/>
  <c r="E258" i="8" s="1"/>
  <c r="E297" i="8" s="1"/>
  <c r="E208" i="8"/>
  <c r="E247" i="8" s="1"/>
  <c r="E286" i="8" s="1"/>
  <c r="D236" i="8"/>
  <c r="D275" i="8" s="1"/>
  <c r="D314" i="8" s="1"/>
  <c r="E230" i="8"/>
  <c r="E269" i="8" s="1"/>
  <c r="E308" i="8" s="1"/>
  <c r="A219" i="8"/>
  <c r="A258" i="8" s="1"/>
  <c r="A297" i="8" s="1"/>
  <c r="E211" i="8"/>
  <c r="E250" i="8" s="1"/>
  <c r="E289" i="8" s="1"/>
  <c r="B237" i="8"/>
  <c r="B276" i="8" s="1"/>
  <c r="B315" i="8" s="1"/>
  <c r="B229" i="8"/>
  <c r="B268" i="8" s="1"/>
  <c r="B307" i="8" s="1"/>
  <c r="E222" i="8"/>
  <c r="E261" i="8" s="1"/>
  <c r="E300" i="8" s="1"/>
  <c r="B211" i="8"/>
  <c r="B250" i="8" s="1"/>
  <c r="B289" i="8" s="1"/>
  <c r="A229" i="8"/>
  <c r="A268" i="8" s="1"/>
  <c r="A307" i="8" s="1"/>
  <c r="B221" i="8"/>
  <c r="B260" i="8" s="1"/>
  <c r="B299" i="8" s="1"/>
  <c r="B206" i="8"/>
  <c r="B245" i="8" s="1"/>
  <c r="B284" i="8" s="1"/>
  <c r="A238" i="8"/>
  <c r="A277" i="8" s="1"/>
  <c r="A316" i="8" s="1"/>
  <c r="D235" i="8"/>
  <c r="D274" i="8" s="1"/>
  <c r="D313" i="8" s="1"/>
  <c r="A230" i="8"/>
  <c r="A269" i="8" s="1"/>
  <c r="A308" i="8" s="1"/>
  <c r="A221" i="8"/>
  <c r="A260" i="8" s="1"/>
  <c r="A299" i="8" s="1"/>
  <c r="A206" i="8"/>
  <c r="A245" i="8" s="1"/>
  <c r="A284" i="8" s="1"/>
  <c r="D228" i="8"/>
  <c r="D267" i="8" s="1"/>
  <c r="D306" i="8" s="1"/>
  <c r="A215" i="8"/>
  <c r="A254" i="8" s="1"/>
  <c r="A293" i="8" s="1"/>
  <c r="B205" i="8"/>
  <c r="B244" i="8" s="1"/>
  <c r="B283" i="8" s="1"/>
  <c r="C229" i="8"/>
  <c r="C268" i="8" s="1"/>
  <c r="C307" i="8" s="1"/>
  <c r="B218" i="8"/>
  <c r="B257" i="8" s="1"/>
  <c r="B296" i="8" s="1"/>
  <c r="A208" i="8"/>
  <c r="A247" i="8" s="1"/>
  <c r="A286" i="8" s="1"/>
  <c r="A228" i="8"/>
  <c r="A267" i="8" s="1"/>
  <c r="A306" i="8" s="1"/>
  <c r="A218" i="8"/>
  <c r="A257" i="8" s="1"/>
  <c r="A296" i="8" s="1"/>
  <c r="D210" i="8"/>
  <c r="D249" i="8" s="1"/>
  <c r="D288" i="8" s="1"/>
  <c r="D229" i="8"/>
  <c r="D268" i="8" s="1"/>
  <c r="D307" i="8" s="1"/>
  <c r="E237" i="8"/>
  <c r="E276" i="8" s="1"/>
  <c r="E315" i="8" s="1"/>
  <c r="B234" i="8"/>
  <c r="B273" i="8" s="1"/>
  <c r="B312" i="8" s="1"/>
  <c r="E227" i="8"/>
  <c r="E266" i="8" s="1"/>
  <c r="E305" i="8" s="1"/>
  <c r="D220" i="8"/>
  <c r="D259" i="8" s="1"/>
  <c r="D298" i="8" s="1"/>
  <c r="D205" i="8"/>
  <c r="D244" i="8" s="1"/>
  <c r="D283" i="8" s="1"/>
  <c r="A227" i="8"/>
  <c r="A266" i="8" s="1"/>
  <c r="A305" i="8" s="1"/>
  <c r="E228" i="8"/>
  <c r="E267" i="8" s="1"/>
  <c r="E306" i="8" s="1"/>
  <c r="C220" i="8"/>
  <c r="C259" i="8" s="1"/>
  <c r="C298" i="8" s="1"/>
  <c r="C205" i="8"/>
  <c r="C244" i="8" s="1"/>
  <c r="C283" i="8" s="1"/>
  <c r="B227" i="8"/>
  <c r="B266" i="8" s="1"/>
  <c r="B305" i="8" s="1"/>
  <c r="B214" i="8"/>
  <c r="B253" i="8" s="1"/>
  <c r="B292" i="8" s="1"/>
  <c r="B219" i="8"/>
  <c r="B258" i="8" s="1"/>
  <c r="B297" i="8" s="1"/>
  <c r="G106" i="8"/>
  <c r="G100" i="8"/>
  <c r="G139" i="8" s="1"/>
  <c r="F101" i="8"/>
  <c r="F140" i="8" s="1"/>
  <c r="F179" i="8" s="1"/>
  <c r="F218" i="8" s="1"/>
  <c r="F257" i="8" s="1"/>
  <c r="F296" i="8" s="1"/>
  <c r="G94" i="8"/>
  <c r="F102" i="8"/>
  <c r="F141" i="8" s="1"/>
  <c r="F180" i="8" s="1"/>
  <c r="F219" i="8" s="1"/>
  <c r="F258" i="8" s="1"/>
  <c r="F297" i="8" s="1"/>
  <c r="G98" i="8"/>
  <c r="G137" i="8" s="1"/>
  <c r="G176" i="8" s="1"/>
  <c r="G103" i="8"/>
  <c r="G142" i="8" s="1"/>
  <c r="G181" i="8" s="1"/>
  <c r="G220" i="8" s="1"/>
  <c r="G259" i="8" s="1"/>
  <c r="G298" i="8" s="1"/>
  <c r="C99" i="8"/>
  <c r="C138" i="8" s="1"/>
  <c r="C177" i="8" s="1"/>
  <c r="D94" i="8"/>
  <c r="D133" i="8" s="1"/>
  <c r="D172" i="8" s="1"/>
  <c r="E98" i="8"/>
  <c r="E137" i="8" s="1"/>
  <c r="E176" i="8" s="1"/>
  <c r="E215" i="8" s="1"/>
  <c r="E254" i="8" s="1"/>
  <c r="E293" i="8" s="1"/>
  <c r="F88" i="8"/>
  <c r="F127" i="8" s="1"/>
  <c r="F166" i="8" s="1"/>
  <c r="F109" i="8"/>
  <c r="F148" i="8" s="1"/>
  <c r="F187" i="8" s="1"/>
  <c r="F226" i="8" s="1"/>
  <c r="F265" i="8" s="1"/>
  <c r="F304" i="8" s="1"/>
  <c r="G118" i="8"/>
  <c r="G157" i="8" s="1"/>
  <c r="G196" i="8" s="1"/>
  <c r="G235" i="8" s="1"/>
  <c r="G274" i="8" s="1"/>
  <c r="G313" i="8" s="1"/>
  <c r="G101" i="8"/>
  <c r="G140" i="8" s="1"/>
  <c r="C110" i="8"/>
  <c r="C149" i="8" s="1"/>
  <c r="C188" i="8" s="1"/>
  <c r="G95" i="8"/>
  <c r="G134" i="8" s="1"/>
  <c r="G173" i="8" s="1"/>
  <c r="G107" i="8"/>
  <c r="G146" i="8" s="1"/>
  <c r="E100" i="8"/>
  <c r="E139" i="8" s="1"/>
  <c r="E178" i="8" s="1"/>
  <c r="G99" i="8"/>
  <c r="F95" i="8"/>
  <c r="F134" i="8" s="1"/>
  <c r="F173" i="8" s="1"/>
  <c r="F98" i="8"/>
  <c r="F137" i="8" s="1"/>
  <c r="F176" i="8" s="1"/>
  <c r="F215" i="8" s="1"/>
  <c r="F254" i="8" s="1"/>
  <c r="F293" i="8" s="1"/>
  <c r="G119" i="8"/>
  <c r="G158" i="8" s="1"/>
  <c r="G113" i="8"/>
  <c r="G112" i="8"/>
  <c r="G151" i="8" s="1"/>
  <c r="G190" i="8" s="1"/>
  <c r="G229" i="8" s="1"/>
  <c r="G268" i="8" s="1"/>
  <c r="G307" i="8" s="1"/>
  <c r="F103" i="8"/>
  <c r="F142" i="8" s="1"/>
  <c r="G92" i="8"/>
  <c r="G131" i="8" s="1"/>
  <c r="G170" i="8" s="1"/>
  <c r="G209" i="8" s="1"/>
  <c r="G248" i="8" s="1"/>
  <c r="G287" i="8" s="1"/>
  <c r="E103" i="8"/>
  <c r="E142" i="8" s="1"/>
  <c r="E181" i="8" s="1"/>
  <c r="D90" i="8"/>
  <c r="D129" i="8" s="1"/>
  <c r="D168" i="8" s="1"/>
  <c r="G104" i="8"/>
  <c r="G96" i="8"/>
  <c r="G97" i="8"/>
  <c r="G93" i="8"/>
  <c r="F118" i="8"/>
  <c r="O66" i="8"/>
  <c r="P66" i="8" s="1"/>
  <c r="G105" i="8"/>
  <c r="G144" i="8" s="1"/>
  <c r="G183" i="8" s="1"/>
  <c r="G120" i="8"/>
  <c r="G159" i="8" s="1"/>
  <c r="G198" i="8" s="1"/>
  <c r="G237" i="8" s="1"/>
  <c r="G276" i="8" s="1"/>
  <c r="G315" i="8" s="1"/>
  <c r="G111" i="8"/>
  <c r="G150" i="8" s="1"/>
  <c r="G189" i="8" s="1"/>
  <c r="G228" i="8" s="1"/>
  <c r="G267" i="8" s="1"/>
  <c r="G306" i="8" s="1"/>
  <c r="G121" i="8"/>
  <c r="F112" i="8"/>
  <c r="F90" i="8"/>
  <c r="F129" i="8" s="1"/>
  <c r="F168" i="8" s="1"/>
  <c r="F207" i="8" s="1"/>
  <c r="F246" i="8" s="1"/>
  <c r="F285" i="8" s="1"/>
  <c r="G109" i="8"/>
  <c r="G148" i="8" s="1"/>
  <c r="G187" i="8" s="1"/>
  <c r="F111" i="8"/>
  <c r="F150" i="8" s="1"/>
  <c r="F189" i="8" s="1"/>
  <c r="F228" i="8" s="1"/>
  <c r="F267" i="8" s="1"/>
  <c r="F306" i="8" s="1"/>
  <c r="D99" i="8"/>
  <c r="D138" i="8" s="1"/>
  <c r="D177" i="8" s="1"/>
  <c r="D216" i="8" s="1"/>
  <c r="D255" i="8" s="1"/>
  <c r="D294" i="8" s="1"/>
  <c r="E104" i="8"/>
  <c r="E143" i="8" s="1"/>
  <c r="E182" i="8" s="1"/>
  <c r="C95" i="8"/>
  <c r="C134" i="8" s="1"/>
  <c r="C173" i="8" s="1"/>
  <c r="G108" i="8"/>
  <c r="G147" i="8" s="1"/>
  <c r="G186" i="8" s="1"/>
  <c r="G102" i="8"/>
  <c r="G141" i="8" s="1"/>
  <c r="G180" i="8" s="1"/>
  <c r="G219" i="8" s="1"/>
  <c r="G258" i="8" s="1"/>
  <c r="G297" i="8" s="1"/>
  <c r="F108" i="8"/>
  <c r="F120" i="8"/>
  <c r="F159" i="8" s="1"/>
  <c r="F198" i="8" s="1"/>
  <c r="F237" i="8" s="1"/>
  <c r="F276" i="8" s="1"/>
  <c r="F92" i="8"/>
  <c r="F104" i="8"/>
  <c r="G90" i="8"/>
  <c r="G129" i="8" s="1"/>
  <c r="G168" i="8" s="1"/>
  <c r="G207" i="8" s="1"/>
  <c r="G246" i="8" s="1"/>
  <c r="G285" i="8" s="1"/>
  <c r="G117" i="8"/>
  <c r="G114" i="8"/>
  <c r="G153" i="8" s="1"/>
  <c r="G192" i="8" s="1"/>
  <c r="F91" i="8"/>
  <c r="F130" i="8" s="1"/>
  <c r="F169" i="8" s="1"/>
  <c r="F208" i="8" s="1"/>
  <c r="F247" i="8" s="1"/>
  <c r="F286" i="8" s="1"/>
  <c r="G89" i="8"/>
  <c r="G128" i="8" s="1"/>
  <c r="G110" i="8"/>
  <c r="G149" i="8" s="1"/>
  <c r="G188" i="8" s="1"/>
  <c r="G227" i="8" s="1"/>
  <c r="G266" i="8" s="1"/>
  <c r="G305" i="8" s="1"/>
  <c r="D104" i="8"/>
  <c r="D143" i="8" s="1"/>
  <c r="D182" i="8" s="1"/>
  <c r="G91" i="8"/>
  <c r="G130" i="8" s="1"/>
  <c r="G169" i="8" s="1"/>
  <c r="F105" i="8"/>
  <c r="F110" i="8"/>
  <c r="F149" i="8" s="1"/>
  <c r="F188" i="8" s="1"/>
  <c r="F227" i="8" s="1"/>
  <c r="F266" i="8" s="1"/>
  <c r="F305" i="8" s="1"/>
  <c r="F114" i="8"/>
  <c r="F153" i="8" s="1"/>
  <c r="F192" i="8" s="1"/>
  <c r="F231" i="8" s="1"/>
  <c r="F270" i="8" s="1"/>
  <c r="F309" i="8" s="1"/>
  <c r="S32" i="2"/>
  <c r="S38" i="2"/>
  <c r="S44" i="2"/>
  <c r="S50" i="2"/>
  <c r="S59" i="2"/>
  <c r="S29" i="2"/>
  <c r="S47" i="2"/>
  <c r="S41" i="2"/>
  <c r="S53" i="2"/>
  <c r="S62" i="2"/>
  <c r="B817" i="4"/>
  <c r="B1020" i="4" s="1"/>
  <c r="B1223" i="4" s="1"/>
  <c r="B1426" i="4" s="1"/>
  <c r="B1629" i="4" s="1"/>
  <c r="C466" i="4"/>
  <c r="C669" i="4" s="1"/>
  <c r="C872" i="4" s="1"/>
  <c r="C1075" i="4" s="1"/>
  <c r="C1278" i="4" s="1"/>
  <c r="C1481" i="4" s="1"/>
  <c r="A279" i="4"/>
  <c r="A482" i="4" s="1"/>
  <c r="A685" i="4" s="1"/>
  <c r="A888" i="4" s="1"/>
  <c r="A1091" i="4" s="1"/>
  <c r="A1294" i="4" s="1"/>
  <c r="A1497" i="4" s="1"/>
  <c r="A267" i="4"/>
  <c r="A470" i="4" s="1"/>
  <c r="A673" i="4" s="1"/>
  <c r="A876" i="4" s="1"/>
  <c r="A1079" i="4" s="1"/>
  <c r="A1282" i="4" s="1"/>
  <c r="A1485" i="4" s="1"/>
  <c r="B258" i="4"/>
  <c r="B461" i="4" s="1"/>
  <c r="B664" i="4" s="1"/>
  <c r="B867" i="4" s="1"/>
  <c r="B1070" i="4" s="1"/>
  <c r="B1273" i="4" s="1"/>
  <c r="B1476" i="4" s="1"/>
  <c r="D442" i="4"/>
  <c r="D645" i="4" s="1"/>
  <c r="D848" i="4" s="1"/>
  <c r="D1051" i="4" s="1"/>
  <c r="D1254" i="4" s="1"/>
  <c r="D1457" i="4" s="1"/>
  <c r="B236" i="4"/>
  <c r="B439" i="4" s="1"/>
  <c r="B642" i="4" s="1"/>
  <c r="B845" i="4" s="1"/>
  <c r="B1048" i="4" s="1"/>
  <c r="B1251" i="4" s="1"/>
  <c r="B1454" i="4" s="1"/>
  <c r="E430" i="4"/>
  <c r="E633" i="4" s="1"/>
  <c r="E836" i="4" s="1"/>
  <c r="E1039" i="4" s="1"/>
  <c r="E1242" i="4" s="1"/>
  <c r="E1445" i="4" s="1"/>
  <c r="B214" i="4"/>
  <c r="B417" i="4" s="1"/>
  <c r="B620" i="4" s="1"/>
  <c r="B823" i="4" s="1"/>
  <c r="B1026" i="4" s="1"/>
  <c r="B1229" i="4" s="1"/>
  <c r="B1432" i="4" s="1"/>
  <c r="B230" i="4"/>
  <c r="B433" i="4" s="1"/>
  <c r="B636" i="4" s="1"/>
  <c r="B839" i="4" s="1"/>
  <c r="B1042" i="4" s="1"/>
  <c r="B1245" i="4" s="1"/>
  <c r="B1448" i="4" s="1"/>
  <c r="B241" i="4"/>
  <c r="B444" i="4" s="1"/>
  <c r="B647" i="4" s="1"/>
  <c r="B850" i="4" s="1"/>
  <c r="B1053" i="4" s="1"/>
  <c r="B1256" i="4" s="1"/>
  <c r="B1459" i="4" s="1"/>
  <c r="E419" i="4"/>
  <c r="E622" i="4" s="1"/>
  <c r="E825" i="4" s="1"/>
  <c r="E1028" i="4" s="1"/>
  <c r="E1231" i="4" s="1"/>
  <c r="E1434" i="4" s="1"/>
  <c r="A272" i="4"/>
  <c r="A475" i="4" s="1"/>
  <c r="A678" i="4" s="1"/>
  <c r="A881" i="4" s="1"/>
  <c r="A1084" i="4" s="1"/>
  <c r="A1287" i="4" s="1"/>
  <c r="A1490" i="4" s="1"/>
  <c r="E461" i="4"/>
  <c r="E664" i="4" s="1"/>
  <c r="E867" i="4" s="1"/>
  <c r="E1070" i="4" s="1"/>
  <c r="E1273" i="4" s="1"/>
  <c r="E1476" i="4" s="1"/>
  <c r="B220" i="4"/>
  <c r="B423" i="4" s="1"/>
  <c r="B626" i="4" s="1"/>
  <c r="B829" i="4" s="1"/>
  <c r="B1032" i="4" s="1"/>
  <c r="B1235" i="4" s="1"/>
  <c r="B1438" i="4" s="1"/>
  <c r="B233" i="4"/>
  <c r="B436" i="4" s="1"/>
  <c r="B639" i="4" s="1"/>
  <c r="B842" i="4" s="1"/>
  <c r="B1045" i="4" s="1"/>
  <c r="B1248" i="4" s="1"/>
  <c r="B1451" i="4" s="1"/>
  <c r="B231" i="4"/>
  <c r="B434" i="4" s="1"/>
  <c r="B637" i="4" s="1"/>
  <c r="B840" i="4" s="1"/>
  <c r="B1043" i="4" s="1"/>
  <c r="B1246" i="4" s="1"/>
  <c r="B1449" i="4" s="1"/>
  <c r="B249" i="4"/>
  <c r="B452" i="4" s="1"/>
  <c r="B655" i="4" s="1"/>
  <c r="B858" i="4" s="1"/>
  <c r="B1061" i="4" s="1"/>
  <c r="B1264" i="4" s="1"/>
  <c r="B1467" i="4" s="1"/>
  <c r="B247" i="4"/>
  <c r="B450" i="4" s="1"/>
  <c r="B653" i="4" s="1"/>
  <c r="B856" i="4" s="1"/>
  <c r="B1059" i="4" s="1"/>
  <c r="B1262" i="4" s="1"/>
  <c r="B1465" i="4" s="1"/>
  <c r="B245" i="4"/>
  <c r="B448" i="4" s="1"/>
  <c r="B651" i="4" s="1"/>
  <c r="B854" i="4" s="1"/>
  <c r="B1057" i="4" s="1"/>
  <c r="B1260" i="4" s="1"/>
  <c r="B1463" i="4" s="1"/>
  <c r="B257" i="4"/>
  <c r="B460" i="4" s="1"/>
  <c r="B663" i="4" s="1"/>
  <c r="B866" i="4" s="1"/>
  <c r="B1069" i="4" s="1"/>
  <c r="B1272" i="4" s="1"/>
  <c r="B1475" i="4" s="1"/>
  <c r="B261" i="4"/>
  <c r="B464" i="4" s="1"/>
  <c r="B667" i="4" s="1"/>
  <c r="B870" i="4" s="1"/>
  <c r="B1073" i="4" s="1"/>
  <c r="B1276" i="4" s="1"/>
  <c r="B1479" i="4" s="1"/>
  <c r="B264" i="4"/>
  <c r="B467" i="4" s="1"/>
  <c r="B670" i="4" s="1"/>
  <c r="B873" i="4" s="1"/>
  <c r="B1076" i="4" s="1"/>
  <c r="B1279" i="4" s="1"/>
  <c r="B1482" i="4" s="1"/>
  <c r="B269" i="4"/>
  <c r="B472" i="4" s="1"/>
  <c r="B675" i="4" s="1"/>
  <c r="B878" i="4" s="1"/>
  <c r="B1081" i="4" s="1"/>
  <c r="B1284" i="4" s="1"/>
  <c r="B1487" i="4" s="1"/>
  <c r="A277" i="4"/>
  <c r="A480" i="4" s="1"/>
  <c r="A683" i="4" s="1"/>
  <c r="A886" i="4" s="1"/>
  <c r="A1089" i="4" s="1"/>
  <c r="A1292" i="4" s="1"/>
  <c r="A1495" i="4" s="1"/>
  <c r="B405" i="4"/>
  <c r="B608" i="4" s="1"/>
  <c r="B811" i="4" s="1"/>
  <c r="B1014" i="4" s="1"/>
  <c r="B1217" i="4" s="1"/>
  <c r="B1420" i="4" s="1"/>
  <c r="B1623" i="4" s="1"/>
  <c r="C603" i="4"/>
  <c r="C806" i="4" s="1"/>
  <c r="C1009" i="4" s="1"/>
  <c r="C1212" i="4" s="1"/>
  <c r="C1415" i="4" s="1"/>
  <c r="C1618" i="4" s="1"/>
  <c r="C597" i="4"/>
  <c r="C800" i="4" s="1"/>
  <c r="C1003" i="4" s="1"/>
  <c r="C1206" i="4" s="1"/>
  <c r="C1409" i="4" s="1"/>
  <c r="C1612" i="4" s="1"/>
  <c r="E593" i="4"/>
  <c r="E796" i="4" s="1"/>
  <c r="E999" i="4" s="1"/>
  <c r="E1202" i="4" s="1"/>
  <c r="E1405" i="4" s="1"/>
  <c r="E1608" i="4" s="1"/>
  <c r="A386" i="4"/>
  <c r="A589" i="4" s="1"/>
  <c r="A792" i="4" s="1"/>
  <c r="A995" i="4" s="1"/>
  <c r="A1198" i="4" s="1"/>
  <c r="A1401" i="4" s="1"/>
  <c r="A1604" i="4" s="1"/>
  <c r="C585" i="4"/>
  <c r="C788" i="4" s="1"/>
  <c r="C991" i="4" s="1"/>
  <c r="C1194" i="4" s="1"/>
  <c r="C1397" i="4" s="1"/>
  <c r="C1600" i="4" s="1"/>
  <c r="D580" i="4"/>
  <c r="D783" i="4" s="1"/>
  <c r="D986" i="4" s="1"/>
  <c r="D1189" i="4" s="1"/>
  <c r="D1392" i="4" s="1"/>
  <c r="D1595" i="4" s="1"/>
  <c r="D574" i="4"/>
  <c r="D777" i="4" s="1"/>
  <c r="D980" i="4" s="1"/>
  <c r="D1183" i="4" s="1"/>
  <c r="D1386" i="4" s="1"/>
  <c r="D1589" i="4" s="1"/>
  <c r="E569" i="4"/>
  <c r="E772" i="4" s="1"/>
  <c r="E975" i="4" s="1"/>
  <c r="E1178" i="4" s="1"/>
  <c r="E1381" i="4" s="1"/>
  <c r="E1584" i="4" s="1"/>
  <c r="C561" i="4"/>
  <c r="C764" i="4" s="1"/>
  <c r="C967" i="4" s="1"/>
  <c r="C1170" i="4" s="1"/>
  <c r="C1373" i="4" s="1"/>
  <c r="C1576" i="4" s="1"/>
  <c r="E557" i="4"/>
  <c r="E760" i="4" s="1"/>
  <c r="E963" i="4" s="1"/>
  <c r="E1166" i="4" s="1"/>
  <c r="E1369" i="4" s="1"/>
  <c r="E1572" i="4" s="1"/>
  <c r="D550" i="4"/>
  <c r="D753" i="4" s="1"/>
  <c r="D956" i="4" s="1"/>
  <c r="D1159" i="4" s="1"/>
  <c r="D1362" i="4" s="1"/>
  <c r="D1565" i="4" s="1"/>
  <c r="C543" i="4"/>
  <c r="C746" i="4" s="1"/>
  <c r="C949" i="4" s="1"/>
  <c r="C1152" i="4" s="1"/>
  <c r="C1355" i="4" s="1"/>
  <c r="C1558" i="4" s="1"/>
  <c r="A338" i="4"/>
  <c r="A541" i="4" s="1"/>
  <c r="A744" i="4" s="1"/>
  <c r="A947" i="4" s="1"/>
  <c r="A1150" i="4" s="1"/>
  <c r="A1353" i="4" s="1"/>
  <c r="A1556" i="4" s="1"/>
  <c r="B333" i="4"/>
  <c r="B536" i="4" s="1"/>
  <c r="B739" i="4" s="1"/>
  <c r="B942" i="4" s="1"/>
  <c r="B1145" i="4" s="1"/>
  <c r="B1348" i="4" s="1"/>
  <c r="B1551" i="4" s="1"/>
  <c r="B327" i="4"/>
  <c r="B530" i="4" s="1"/>
  <c r="B733" i="4" s="1"/>
  <c r="B936" i="4" s="1"/>
  <c r="B1139" i="4" s="1"/>
  <c r="B1342" i="4" s="1"/>
  <c r="B1545" i="4" s="1"/>
  <c r="E527" i="4"/>
  <c r="E730" i="4" s="1"/>
  <c r="E933" i="4" s="1"/>
  <c r="E1136" i="4" s="1"/>
  <c r="E1339" i="4" s="1"/>
  <c r="E1542" i="4" s="1"/>
  <c r="D520" i="4"/>
  <c r="D723" i="4" s="1"/>
  <c r="D926" i="4" s="1"/>
  <c r="D1129" i="4" s="1"/>
  <c r="D1332" i="4" s="1"/>
  <c r="D1535" i="4" s="1"/>
  <c r="C513" i="4"/>
  <c r="C716" i="4" s="1"/>
  <c r="C919" i="4" s="1"/>
  <c r="C1122" i="4" s="1"/>
  <c r="C1325" i="4" s="1"/>
  <c r="C1528" i="4" s="1"/>
  <c r="D503" i="4"/>
  <c r="D706" i="4" s="1"/>
  <c r="D909" i="4" s="1"/>
  <c r="D1112" i="4" s="1"/>
  <c r="D1315" i="4" s="1"/>
  <c r="D1518" i="4" s="1"/>
  <c r="E498" i="4"/>
  <c r="E701" i="4" s="1"/>
  <c r="E904" i="4" s="1"/>
  <c r="E1107" i="4" s="1"/>
  <c r="E1310" i="4" s="1"/>
  <c r="E1513" i="4" s="1"/>
  <c r="E492" i="4"/>
  <c r="E695" i="4" s="1"/>
  <c r="E898" i="4" s="1"/>
  <c r="E1101" i="4" s="1"/>
  <c r="E1304" i="4" s="1"/>
  <c r="E1507" i="4" s="1"/>
  <c r="G446" i="4"/>
  <c r="G649" i="4" s="1"/>
  <c r="G852" i="4" s="1"/>
  <c r="G1055" i="4" s="1"/>
  <c r="G1258" i="4" s="1"/>
  <c r="G1461" i="4" s="1"/>
  <c r="F585" i="4"/>
  <c r="F788" i="4" s="1"/>
  <c r="F991" i="4" s="1"/>
  <c r="F1194" i="4" s="1"/>
  <c r="F1397" i="4" s="1"/>
  <c r="F1600" i="4" s="1"/>
  <c r="E482" i="4"/>
  <c r="E685" i="4" s="1"/>
  <c r="E888" i="4" s="1"/>
  <c r="E1091" i="4" s="1"/>
  <c r="E1294" i="4" s="1"/>
  <c r="E1497" i="4" s="1"/>
  <c r="D478" i="4"/>
  <c r="D681" i="4" s="1"/>
  <c r="D884" i="4" s="1"/>
  <c r="D1087" i="4" s="1"/>
  <c r="D1290" i="4" s="1"/>
  <c r="D1493" i="4" s="1"/>
  <c r="A268" i="4"/>
  <c r="A471" i="4" s="1"/>
  <c r="A674" i="4" s="1"/>
  <c r="A877" i="4" s="1"/>
  <c r="A1080" i="4" s="1"/>
  <c r="A1283" i="4" s="1"/>
  <c r="A1486" i="4" s="1"/>
  <c r="B263" i="4"/>
  <c r="B466" i="4" s="1"/>
  <c r="B669" i="4" s="1"/>
  <c r="B872" i="4" s="1"/>
  <c r="B1075" i="4" s="1"/>
  <c r="B1278" i="4" s="1"/>
  <c r="B1481" i="4" s="1"/>
  <c r="B259" i="4"/>
  <c r="B462" i="4" s="1"/>
  <c r="B665" i="4" s="1"/>
  <c r="B868" i="4" s="1"/>
  <c r="B1071" i="4" s="1"/>
  <c r="B1274" i="4" s="1"/>
  <c r="B1477" i="4" s="1"/>
  <c r="E457" i="4"/>
  <c r="E660" i="4" s="1"/>
  <c r="E863" i="4" s="1"/>
  <c r="E1066" i="4" s="1"/>
  <c r="E1269" i="4" s="1"/>
  <c r="E1472" i="4" s="1"/>
  <c r="A253" i="4"/>
  <c r="A456" i="4" s="1"/>
  <c r="A659" i="4" s="1"/>
  <c r="A862" i="4" s="1"/>
  <c r="A1065" i="4" s="1"/>
  <c r="A1268" i="4" s="1"/>
  <c r="A1471" i="4" s="1"/>
  <c r="B239" i="4"/>
  <c r="B442" i="4" s="1"/>
  <c r="B645" i="4" s="1"/>
  <c r="B848" i="4" s="1"/>
  <c r="B1051" i="4" s="1"/>
  <c r="B1254" i="4" s="1"/>
  <c r="B1457" i="4" s="1"/>
  <c r="C440" i="4"/>
  <c r="C643" i="4" s="1"/>
  <c r="C846" i="4" s="1"/>
  <c r="C1049" i="4" s="1"/>
  <c r="C1252" i="4" s="1"/>
  <c r="C1455" i="4" s="1"/>
  <c r="D438" i="4"/>
  <c r="D641" i="4" s="1"/>
  <c r="D844" i="4" s="1"/>
  <c r="D1047" i="4" s="1"/>
  <c r="D1250" i="4" s="1"/>
  <c r="D1453" i="4" s="1"/>
  <c r="A227" i="4"/>
  <c r="A430" i="4" s="1"/>
  <c r="A633" i="4" s="1"/>
  <c r="A836" i="4" s="1"/>
  <c r="A1039" i="4" s="1"/>
  <c r="A1242" i="4" s="1"/>
  <c r="A1445" i="4" s="1"/>
  <c r="B225" i="4"/>
  <c r="B428" i="4" s="1"/>
  <c r="B631" i="4" s="1"/>
  <c r="B834" i="4" s="1"/>
  <c r="B1037" i="4" s="1"/>
  <c r="B1240" i="4" s="1"/>
  <c r="B1443" i="4" s="1"/>
  <c r="C424" i="4"/>
  <c r="C627" i="4" s="1"/>
  <c r="C830" i="4" s="1"/>
  <c r="C1033" i="4" s="1"/>
  <c r="C1236" i="4" s="1"/>
  <c r="C1439" i="4" s="1"/>
  <c r="E432" i="4"/>
  <c r="E635" i="4" s="1"/>
  <c r="E838" i="4" s="1"/>
  <c r="E1041" i="4" s="1"/>
  <c r="E1244" i="4" s="1"/>
  <c r="E1447" i="4" s="1"/>
  <c r="E445" i="4"/>
  <c r="E648" i="4" s="1"/>
  <c r="E851" i="4" s="1"/>
  <c r="E1054" i="4" s="1"/>
  <c r="E1257" i="4" s="1"/>
  <c r="E1460" i="4" s="1"/>
  <c r="E458" i="4"/>
  <c r="E661" i="4" s="1"/>
  <c r="E864" i="4" s="1"/>
  <c r="E1067" i="4" s="1"/>
  <c r="E1270" i="4" s="1"/>
  <c r="E1473" i="4" s="1"/>
  <c r="E438" i="4"/>
  <c r="E641" i="4" s="1"/>
  <c r="E844" i="4" s="1"/>
  <c r="E1047" i="4" s="1"/>
  <c r="E1250" i="4" s="1"/>
  <c r="E1453" i="4" s="1"/>
  <c r="A216" i="4"/>
  <c r="A419" i="4" s="1"/>
  <c r="A622" i="4" s="1"/>
  <c r="A825" i="4" s="1"/>
  <c r="A1028" i="4" s="1"/>
  <c r="A1231" i="4" s="1"/>
  <c r="A1434" i="4" s="1"/>
  <c r="A224" i="4"/>
  <c r="A427" i="4" s="1"/>
  <c r="A630" i="4" s="1"/>
  <c r="A833" i="4" s="1"/>
  <c r="A1036" i="4" s="1"/>
  <c r="A1239" i="4" s="1"/>
  <c r="A1442" i="4" s="1"/>
  <c r="A243" i="4"/>
  <c r="A446" i="4" s="1"/>
  <c r="A649" i="4" s="1"/>
  <c r="A852" i="4" s="1"/>
  <c r="A1055" i="4" s="1"/>
  <c r="A1258" i="4" s="1"/>
  <c r="A1461" i="4" s="1"/>
  <c r="C474" i="4"/>
  <c r="C677" i="4" s="1"/>
  <c r="C880" i="4" s="1"/>
  <c r="C1083" i="4" s="1"/>
  <c r="C1286" i="4" s="1"/>
  <c r="C1489" i="4" s="1"/>
  <c r="E442" i="4"/>
  <c r="E645" i="4" s="1"/>
  <c r="E848" i="4" s="1"/>
  <c r="E1051" i="4" s="1"/>
  <c r="E1254" i="4" s="1"/>
  <c r="E1457" i="4" s="1"/>
  <c r="E470" i="4"/>
  <c r="E673" i="4" s="1"/>
  <c r="E876" i="4" s="1"/>
  <c r="E1079" i="4" s="1"/>
  <c r="E1282" i="4" s="1"/>
  <c r="E1485" i="4" s="1"/>
  <c r="E422" i="4"/>
  <c r="E625" i="4" s="1"/>
  <c r="E828" i="4" s="1"/>
  <c r="E1031" i="4" s="1"/>
  <c r="E1234" i="4" s="1"/>
  <c r="E1437" i="4" s="1"/>
  <c r="E437" i="4"/>
  <c r="E640" i="4" s="1"/>
  <c r="E843" i="4" s="1"/>
  <c r="E1046" i="4" s="1"/>
  <c r="E1249" i="4" s="1"/>
  <c r="E1452" i="4" s="1"/>
  <c r="E435" i="4"/>
  <c r="E638" i="4" s="1"/>
  <c r="E841" i="4" s="1"/>
  <c r="E1044" i="4" s="1"/>
  <c r="E1247" i="4" s="1"/>
  <c r="E1450" i="4" s="1"/>
  <c r="E455" i="4"/>
  <c r="E658" i="4" s="1"/>
  <c r="E861" i="4" s="1"/>
  <c r="E1064" i="4" s="1"/>
  <c r="E1267" i="4" s="1"/>
  <c r="E1470" i="4" s="1"/>
  <c r="E453" i="4"/>
  <c r="E656" i="4" s="1"/>
  <c r="E859" i="4" s="1"/>
  <c r="E1062" i="4" s="1"/>
  <c r="E1265" i="4" s="1"/>
  <c r="E1468" i="4" s="1"/>
  <c r="E451" i="4"/>
  <c r="E654" i="4" s="1"/>
  <c r="E857" i="4" s="1"/>
  <c r="E1060" i="4" s="1"/>
  <c r="E1263" i="4" s="1"/>
  <c r="E1466" i="4" s="1"/>
  <c r="E449" i="4"/>
  <c r="E652" i="4" s="1"/>
  <c r="E855" i="4" s="1"/>
  <c r="E1058" i="4" s="1"/>
  <c r="E1261" i="4" s="1"/>
  <c r="E1464" i="4" s="1"/>
  <c r="E447" i="4"/>
  <c r="E650" i="4" s="1"/>
  <c r="E853" i="4" s="1"/>
  <c r="E1056" i="4" s="1"/>
  <c r="E1259" i="4" s="1"/>
  <c r="E1462" i="4" s="1"/>
  <c r="E459" i="4"/>
  <c r="E662" i="4" s="1"/>
  <c r="E865" i="4" s="1"/>
  <c r="E1068" i="4" s="1"/>
  <c r="E1271" i="4" s="1"/>
  <c r="E1474" i="4" s="1"/>
  <c r="E468" i="4"/>
  <c r="E671" i="4" s="1"/>
  <c r="E874" i="4" s="1"/>
  <c r="E1077" i="4" s="1"/>
  <c r="E1280" i="4" s="1"/>
  <c r="E1483" i="4" s="1"/>
  <c r="E473" i="4"/>
  <c r="E676" i="4" s="1"/>
  <c r="E879" i="4" s="1"/>
  <c r="E1082" i="4" s="1"/>
  <c r="E1285" i="4" s="1"/>
  <c r="E1488" i="4" s="1"/>
  <c r="E477" i="4"/>
  <c r="E680" i="4" s="1"/>
  <c r="E883" i="4" s="1"/>
  <c r="E1086" i="4" s="1"/>
  <c r="E1289" i="4" s="1"/>
  <c r="E1492" i="4" s="1"/>
  <c r="E479" i="4"/>
  <c r="E682" i="4" s="1"/>
  <c r="E885" i="4" s="1"/>
  <c r="E1088" i="4" s="1"/>
  <c r="E1291" i="4" s="1"/>
  <c r="E1494" i="4" s="1"/>
  <c r="B280" i="4"/>
  <c r="B483" i="4" s="1"/>
  <c r="B686" i="4" s="1"/>
  <c r="B889" i="4" s="1"/>
  <c r="B1092" i="4" s="1"/>
  <c r="B1295" i="4" s="1"/>
  <c r="B1498" i="4" s="1"/>
  <c r="A281" i="4"/>
  <c r="A484" i="4" s="1"/>
  <c r="A687" i="4" s="1"/>
  <c r="A890" i="4" s="1"/>
  <c r="A1093" i="4" s="1"/>
  <c r="A1296" i="4" s="1"/>
  <c r="A1499" i="4" s="1"/>
  <c r="E612" i="4"/>
  <c r="E815" i="4" s="1"/>
  <c r="E1018" i="4" s="1"/>
  <c r="E1221" i="4" s="1"/>
  <c r="E1424" i="4" s="1"/>
  <c r="E1627" i="4" s="1"/>
  <c r="D611" i="4"/>
  <c r="D814" i="4" s="1"/>
  <c r="D1017" i="4" s="1"/>
  <c r="D1220" i="4" s="1"/>
  <c r="D1423" i="4" s="1"/>
  <c r="D1626" i="4" s="1"/>
  <c r="C610" i="4"/>
  <c r="C813" i="4" s="1"/>
  <c r="C1016" i="4" s="1"/>
  <c r="C1219" i="4" s="1"/>
  <c r="C1422" i="4" s="1"/>
  <c r="C1625" i="4" s="1"/>
  <c r="B406" i="4"/>
  <c r="B609" i="4" s="1"/>
  <c r="B812" i="4" s="1"/>
  <c r="B1015" i="4" s="1"/>
  <c r="B1218" i="4" s="1"/>
  <c r="B1421" i="4" s="1"/>
  <c r="B1624" i="4" s="1"/>
  <c r="A405" i="4"/>
  <c r="A608" i="4" s="1"/>
  <c r="A811" i="4" s="1"/>
  <c r="A1014" i="4" s="1"/>
  <c r="A1217" i="4" s="1"/>
  <c r="A1420" i="4" s="1"/>
  <c r="A1623" i="4" s="1"/>
  <c r="E606" i="4"/>
  <c r="E809" i="4" s="1"/>
  <c r="E1012" i="4" s="1"/>
  <c r="E1215" i="4" s="1"/>
  <c r="E1418" i="4" s="1"/>
  <c r="E1621" i="4" s="1"/>
  <c r="D605" i="4"/>
  <c r="D808" i="4" s="1"/>
  <c r="D1011" i="4" s="1"/>
  <c r="D1214" i="4" s="1"/>
  <c r="D1417" i="4" s="1"/>
  <c r="D1620" i="4" s="1"/>
  <c r="C604" i="4"/>
  <c r="C807" i="4" s="1"/>
  <c r="C1010" i="4" s="1"/>
  <c r="C1213" i="4" s="1"/>
  <c r="C1416" i="4" s="1"/>
  <c r="C1619" i="4" s="1"/>
  <c r="B400" i="4"/>
  <c r="B603" i="4" s="1"/>
  <c r="B806" i="4" s="1"/>
  <c r="B1009" i="4" s="1"/>
  <c r="B1212" i="4" s="1"/>
  <c r="B1415" i="4" s="1"/>
  <c r="B1618" i="4" s="1"/>
  <c r="A399" i="4"/>
  <c r="A602" i="4" s="1"/>
  <c r="A805" i="4" s="1"/>
  <c r="A1008" i="4" s="1"/>
  <c r="A1211" i="4" s="1"/>
  <c r="A1414" i="4" s="1"/>
  <c r="A1617" i="4" s="1"/>
  <c r="E600" i="4"/>
  <c r="E803" i="4" s="1"/>
  <c r="E1006" i="4" s="1"/>
  <c r="E1209" i="4" s="1"/>
  <c r="E1412" i="4" s="1"/>
  <c r="E1615" i="4" s="1"/>
  <c r="D599" i="4"/>
  <c r="D802" i="4" s="1"/>
  <c r="D1005" i="4" s="1"/>
  <c r="D1208" i="4" s="1"/>
  <c r="D1411" i="4" s="1"/>
  <c r="D1614" i="4" s="1"/>
  <c r="C598" i="4"/>
  <c r="C801" i="4" s="1"/>
  <c r="C1004" i="4" s="1"/>
  <c r="C1207" i="4" s="1"/>
  <c r="C1410" i="4" s="1"/>
  <c r="C1613" i="4" s="1"/>
  <c r="B394" i="4"/>
  <c r="B597" i="4" s="1"/>
  <c r="B800" i="4" s="1"/>
  <c r="B1003" i="4" s="1"/>
  <c r="B1206" i="4" s="1"/>
  <c r="B1409" i="4" s="1"/>
  <c r="B1612" i="4" s="1"/>
  <c r="A393" i="4"/>
  <c r="A596" i="4" s="1"/>
  <c r="A799" i="4" s="1"/>
  <c r="A1002" i="4" s="1"/>
  <c r="A1205" i="4" s="1"/>
  <c r="A1408" i="4" s="1"/>
  <c r="A1611" i="4" s="1"/>
  <c r="E594" i="4"/>
  <c r="E797" i="4" s="1"/>
  <c r="E1000" i="4" s="1"/>
  <c r="E1203" i="4" s="1"/>
  <c r="E1406" i="4" s="1"/>
  <c r="E1609" i="4" s="1"/>
  <c r="D593" i="4"/>
  <c r="D796" i="4" s="1"/>
  <c r="D999" i="4" s="1"/>
  <c r="D1202" i="4" s="1"/>
  <c r="D1405" i="4" s="1"/>
  <c r="D1608" i="4" s="1"/>
  <c r="C592" i="4"/>
  <c r="C795" i="4" s="1"/>
  <c r="C998" i="4" s="1"/>
  <c r="C1201" i="4" s="1"/>
  <c r="C1404" i="4" s="1"/>
  <c r="C1607" i="4" s="1"/>
  <c r="B388" i="4"/>
  <c r="B591" i="4" s="1"/>
  <c r="B794" i="4" s="1"/>
  <c r="B997" i="4" s="1"/>
  <c r="B1200" i="4" s="1"/>
  <c r="B1403" i="4" s="1"/>
  <c r="B1606" i="4" s="1"/>
  <c r="A387" i="4"/>
  <c r="A590" i="4" s="1"/>
  <c r="A793" i="4" s="1"/>
  <c r="A996" i="4" s="1"/>
  <c r="A1199" i="4" s="1"/>
  <c r="A1402" i="4" s="1"/>
  <c r="A1605" i="4" s="1"/>
  <c r="E588" i="4"/>
  <c r="E791" i="4" s="1"/>
  <c r="E994" i="4" s="1"/>
  <c r="E1197" i="4" s="1"/>
  <c r="E1400" i="4" s="1"/>
  <c r="E1603" i="4" s="1"/>
  <c r="D587" i="4"/>
  <c r="D790" i="4" s="1"/>
  <c r="D993" i="4" s="1"/>
  <c r="D1196" i="4" s="1"/>
  <c r="D1399" i="4" s="1"/>
  <c r="D1602" i="4" s="1"/>
  <c r="C586" i="4"/>
  <c r="C789" i="4" s="1"/>
  <c r="C992" i="4" s="1"/>
  <c r="C1195" i="4" s="1"/>
  <c r="C1398" i="4" s="1"/>
  <c r="C1601" i="4" s="1"/>
  <c r="B382" i="4"/>
  <c r="B585" i="4" s="1"/>
  <c r="B788" i="4" s="1"/>
  <c r="B991" i="4" s="1"/>
  <c r="B1194" i="4" s="1"/>
  <c r="B1397" i="4" s="1"/>
  <c r="B1600" i="4" s="1"/>
  <c r="A381" i="4"/>
  <c r="A584" i="4" s="1"/>
  <c r="A787" i="4" s="1"/>
  <c r="A990" i="4" s="1"/>
  <c r="A1193" i="4" s="1"/>
  <c r="A1396" i="4" s="1"/>
  <c r="A1599" i="4" s="1"/>
  <c r="E582" i="4"/>
  <c r="E785" i="4" s="1"/>
  <c r="E988" i="4" s="1"/>
  <c r="E1191" i="4" s="1"/>
  <c r="E1394" i="4" s="1"/>
  <c r="E1597" i="4" s="1"/>
  <c r="D581" i="4"/>
  <c r="D784" i="4" s="1"/>
  <c r="D987" i="4" s="1"/>
  <c r="D1190" i="4" s="1"/>
  <c r="D1393" i="4" s="1"/>
  <c r="D1596" i="4" s="1"/>
  <c r="C580" i="4"/>
  <c r="C783" i="4" s="1"/>
  <c r="C986" i="4" s="1"/>
  <c r="C1189" i="4" s="1"/>
  <c r="C1392" i="4" s="1"/>
  <c r="C1595" i="4" s="1"/>
  <c r="B376" i="4"/>
  <c r="B579" i="4" s="1"/>
  <c r="B782" i="4" s="1"/>
  <c r="B985" i="4" s="1"/>
  <c r="B1188" i="4" s="1"/>
  <c r="B1391" i="4" s="1"/>
  <c r="B1594" i="4" s="1"/>
  <c r="A375" i="4"/>
  <c r="A578" i="4" s="1"/>
  <c r="A781" i="4" s="1"/>
  <c r="A984" i="4" s="1"/>
  <c r="A1187" i="4" s="1"/>
  <c r="A1390" i="4" s="1"/>
  <c r="A1593" i="4" s="1"/>
  <c r="E576" i="4"/>
  <c r="E779" i="4" s="1"/>
  <c r="E982" i="4" s="1"/>
  <c r="E1185" i="4" s="1"/>
  <c r="E1388" i="4" s="1"/>
  <c r="E1591" i="4" s="1"/>
  <c r="D575" i="4"/>
  <c r="D778" i="4" s="1"/>
  <c r="D981" i="4" s="1"/>
  <c r="D1184" i="4" s="1"/>
  <c r="D1387" i="4" s="1"/>
  <c r="D1590" i="4" s="1"/>
  <c r="C574" i="4"/>
  <c r="C777" i="4" s="1"/>
  <c r="C980" i="4" s="1"/>
  <c r="C1183" i="4" s="1"/>
  <c r="C1386" i="4" s="1"/>
  <c r="C1589" i="4" s="1"/>
  <c r="B370" i="4"/>
  <c r="B573" i="4" s="1"/>
  <c r="B776" i="4" s="1"/>
  <c r="B979" i="4" s="1"/>
  <c r="B1182" i="4" s="1"/>
  <c r="B1385" i="4" s="1"/>
  <c r="B1588" i="4" s="1"/>
  <c r="A369" i="4"/>
  <c r="A572" i="4" s="1"/>
  <c r="A775" i="4" s="1"/>
  <c r="A978" i="4" s="1"/>
  <c r="A1181" i="4" s="1"/>
  <c r="A1384" i="4" s="1"/>
  <c r="A1587" i="4" s="1"/>
  <c r="E570" i="4"/>
  <c r="E773" i="4" s="1"/>
  <c r="E976" i="4" s="1"/>
  <c r="E1179" i="4" s="1"/>
  <c r="E1382" i="4" s="1"/>
  <c r="E1585" i="4" s="1"/>
  <c r="D569" i="4"/>
  <c r="D772" i="4" s="1"/>
  <c r="D975" i="4" s="1"/>
  <c r="D1178" i="4" s="1"/>
  <c r="D1381" i="4" s="1"/>
  <c r="D1584" i="4" s="1"/>
  <c r="C568" i="4"/>
  <c r="C771" i="4" s="1"/>
  <c r="C974" i="4" s="1"/>
  <c r="C1177" i="4" s="1"/>
  <c r="C1380" i="4" s="1"/>
  <c r="C1583" i="4" s="1"/>
  <c r="B364" i="4"/>
  <c r="B567" i="4" s="1"/>
  <c r="B770" i="4" s="1"/>
  <c r="B973" i="4" s="1"/>
  <c r="B1176" i="4" s="1"/>
  <c r="B1379" i="4" s="1"/>
  <c r="B1582" i="4" s="1"/>
  <c r="A363" i="4"/>
  <c r="A566" i="4" s="1"/>
  <c r="A769" i="4" s="1"/>
  <c r="A972" i="4" s="1"/>
  <c r="A1175" i="4" s="1"/>
  <c r="A1378" i="4" s="1"/>
  <c r="A1581" i="4" s="1"/>
  <c r="E564" i="4"/>
  <c r="E767" i="4" s="1"/>
  <c r="E970" i="4" s="1"/>
  <c r="E1173" i="4" s="1"/>
  <c r="E1376" i="4" s="1"/>
  <c r="E1579" i="4" s="1"/>
  <c r="D563" i="4"/>
  <c r="D766" i="4" s="1"/>
  <c r="D969" i="4" s="1"/>
  <c r="D1172" i="4" s="1"/>
  <c r="D1375" i="4" s="1"/>
  <c r="D1578" i="4" s="1"/>
  <c r="C562" i="4"/>
  <c r="C765" i="4" s="1"/>
  <c r="C968" i="4" s="1"/>
  <c r="C1171" i="4" s="1"/>
  <c r="C1374" i="4" s="1"/>
  <c r="C1577" i="4" s="1"/>
  <c r="B358" i="4"/>
  <c r="B561" i="4" s="1"/>
  <c r="B764" i="4" s="1"/>
  <c r="B967" i="4" s="1"/>
  <c r="B1170" i="4" s="1"/>
  <c r="B1373" i="4" s="1"/>
  <c r="B1576" i="4" s="1"/>
  <c r="A357" i="4"/>
  <c r="A560" i="4" s="1"/>
  <c r="A763" i="4" s="1"/>
  <c r="A966" i="4" s="1"/>
  <c r="A1169" i="4" s="1"/>
  <c r="A1372" i="4" s="1"/>
  <c r="A1575" i="4" s="1"/>
  <c r="E558" i="4"/>
  <c r="E761" i="4" s="1"/>
  <c r="E964" i="4" s="1"/>
  <c r="E1167" i="4" s="1"/>
  <c r="E1370" i="4" s="1"/>
  <c r="E1573" i="4" s="1"/>
  <c r="D557" i="4"/>
  <c r="D760" i="4" s="1"/>
  <c r="D963" i="4" s="1"/>
  <c r="D1166" i="4" s="1"/>
  <c r="D1369" i="4" s="1"/>
  <c r="D1572" i="4" s="1"/>
  <c r="C556" i="4"/>
  <c r="C759" i="4" s="1"/>
  <c r="C962" i="4" s="1"/>
  <c r="C1165" i="4" s="1"/>
  <c r="C1368" i="4" s="1"/>
  <c r="C1571" i="4" s="1"/>
  <c r="B352" i="4"/>
  <c r="B555" i="4" s="1"/>
  <c r="B758" i="4" s="1"/>
  <c r="B961" i="4" s="1"/>
  <c r="B1164" i="4" s="1"/>
  <c r="B1367" i="4" s="1"/>
  <c r="B1570" i="4" s="1"/>
  <c r="A351" i="4"/>
  <c r="A554" i="4" s="1"/>
  <c r="A757" i="4" s="1"/>
  <c r="A960" i="4" s="1"/>
  <c r="A1163" i="4" s="1"/>
  <c r="A1366" i="4" s="1"/>
  <c r="A1569" i="4" s="1"/>
  <c r="E552" i="4"/>
  <c r="E755" i="4" s="1"/>
  <c r="E958" i="4" s="1"/>
  <c r="E1161" i="4" s="1"/>
  <c r="E1364" i="4" s="1"/>
  <c r="E1567" i="4" s="1"/>
  <c r="D551" i="4"/>
  <c r="D754" i="4" s="1"/>
  <c r="D957" i="4" s="1"/>
  <c r="D1160" i="4" s="1"/>
  <c r="D1363" i="4" s="1"/>
  <c r="D1566" i="4" s="1"/>
  <c r="C550" i="4"/>
  <c r="C753" i="4" s="1"/>
  <c r="C956" i="4" s="1"/>
  <c r="C1159" i="4" s="1"/>
  <c r="C1362" i="4" s="1"/>
  <c r="C1565" i="4" s="1"/>
  <c r="B346" i="4"/>
  <c r="B549" i="4" s="1"/>
  <c r="B752" i="4" s="1"/>
  <c r="B955" i="4" s="1"/>
  <c r="B1158" i="4" s="1"/>
  <c r="B1361" i="4" s="1"/>
  <c r="B1564" i="4" s="1"/>
  <c r="A345" i="4"/>
  <c r="A548" i="4" s="1"/>
  <c r="A751" i="4" s="1"/>
  <c r="A954" i="4" s="1"/>
  <c r="A1157" i="4" s="1"/>
  <c r="A1360" i="4" s="1"/>
  <c r="A1563" i="4" s="1"/>
  <c r="E546" i="4"/>
  <c r="E749" i="4" s="1"/>
  <c r="E952" i="4" s="1"/>
  <c r="E1155" i="4" s="1"/>
  <c r="E1358" i="4" s="1"/>
  <c r="E1561" i="4" s="1"/>
  <c r="D545" i="4"/>
  <c r="D748" i="4" s="1"/>
  <c r="D951" i="4" s="1"/>
  <c r="D1154" i="4" s="1"/>
  <c r="D1357" i="4" s="1"/>
  <c r="D1560" i="4" s="1"/>
  <c r="C544" i="4"/>
  <c r="C747" i="4" s="1"/>
  <c r="C950" i="4" s="1"/>
  <c r="C1153" i="4" s="1"/>
  <c r="C1356" i="4" s="1"/>
  <c r="C1559" i="4" s="1"/>
  <c r="B340" i="4"/>
  <c r="B543" i="4" s="1"/>
  <c r="B746" i="4" s="1"/>
  <c r="B949" i="4" s="1"/>
  <c r="B1152" i="4" s="1"/>
  <c r="B1355" i="4" s="1"/>
  <c r="B1558" i="4" s="1"/>
  <c r="A339" i="4"/>
  <c r="A542" i="4" s="1"/>
  <c r="A745" i="4" s="1"/>
  <c r="A948" i="4" s="1"/>
  <c r="A1151" i="4" s="1"/>
  <c r="A1354" i="4" s="1"/>
  <c r="A1557" i="4" s="1"/>
  <c r="E540" i="4"/>
  <c r="E743" i="4" s="1"/>
  <c r="E946" i="4" s="1"/>
  <c r="E1149" i="4" s="1"/>
  <c r="E1352" i="4" s="1"/>
  <c r="E1555" i="4" s="1"/>
  <c r="D539" i="4"/>
  <c r="D742" i="4" s="1"/>
  <c r="D945" i="4" s="1"/>
  <c r="D1148" i="4" s="1"/>
  <c r="D1351" i="4" s="1"/>
  <c r="D1554" i="4" s="1"/>
  <c r="C538" i="4"/>
  <c r="C741" i="4" s="1"/>
  <c r="C944" i="4" s="1"/>
  <c r="C1147" i="4" s="1"/>
  <c r="C1350" i="4" s="1"/>
  <c r="C1553" i="4" s="1"/>
  <c r="B334" i="4"/>
  <c r="B537" i="4" s="1"/>
  <c r="B740" i="4" s="1"/>
  <c r="B943" i="4" s="1"/>
  <c r="B1146" i="4" s="1"/>
  <c r="B1349" i="4" s="1"/>
  <c r="B1552" i="4" s="1"/>
  <c r="A333" i="4"/>
  <c r="A536" i="4" s="1"/>
  <c r="A739" i="4" s="1"/>
  <c r="A942" i="4" s="1"/>
  <c r="A1145" i="4" s="1"/>
  <c r="A1348" i="4" s="1"/>
  <c r="A1551" i="4" s="1"/>
  <c r="E534" i="4"/>
  <c r="E737" i="4" s="1"/>
  <c r="E940" i="4" s="1"/>
  <c r="E1143" i="4" s="1"/>
  <c r="E1346" i="4" s="1"/>
  <c r="E1549" i="4" s="1"/>
  <c r="D533" i="4"/>
  <c r="D736" i="4" s="1"/>
  <c r="D939" i="4" s="1"/>
  <c r="D1142" i="4" s="1"/>
  <c r="D1345" i="4" s="1"/>
  <c r="D1548" i="4" s="1"/>
  <c r="C532" i="4"/>
  <c r="C735" i="4" s="1"/>
  <c r="C938" i="4" s="1"/>
  <c r="C1141" i="4" s="1"/>
  <c r="C1344" i="4" s="1"/>
  <c r="C1547" i="4" s="1"/>
  <c r="B328" i="4"/>
  <c r="B531" i="4" s="1"/>
  <c r="B734" i="4" s="1"/>
  <c r="B937" i="4" s="1"/>
  <c r="B1140" i="4" s="1"/>
  <c r="B1343" i="4" s="1"/>
  <c r="B1546" i="4" s="1"/>
  <c r="A327" i="4"/>
  <c r="A530" i="4" s="1"/>
  <c r="A733" i="4" s="1"/>
  <c r="A936" i="4" s="1"/>
  <c r="A1139" i="4" s="1"/>
  <c r="A1342" i="4" s="1"/>
  <c r="A1545" i="4" s="1"/>
  <c r="E528" i="4"/>
  <c r="E731" i="4" s="1"/>
  <c r="E934" i="4" s="1"/>
  <c r="E1137" i="4" s="1"/>
  <c r="E1340" i="4" s="1"/>
  <c r="E1543" i="4" s="1"/>
  <c r="D527" i="4"/>
  <c r="D730" i="4" s="1"/>
  <c r="D933" i="4" s="1"/>
  <c r="D1136" i="4" s="1"/>
  <c r="D1339" i="4" s="1"/>
  <c r="D1542" i="4" s="1"/>
  <c r="C526" i="4"/>
  <c r="C729" i="4" s="1"/>
  <c r="C932" i="4" s="1"/>
  <c r="C1135" i="4" s="1"/>
  <c r="C1338" i="4" s="1"/>
  <c r="C1541" i="4" s="1"/>
  <c r="B322" i="4"/>
  <c r="B525" i="4" s="1"/>
  <c r="B728" i="4" s="1"/>
  <c r="B931" i="4" s="1"/>
  <c r="B1134" i="4" s="1"/>
  <c r="B1337" i="4" s="1"/>
  <c r="B1540" i="4" s="1"/>
  <c r="A321" i="4"/>
  <c r="A524" i="4" s="1"/>
  <c r="A727" i="4" s="1"/>
  <c r="A930" i="4" s="1"/>
  <c r="A1133" i="4" s="1"/>
  <c r="A1336" i="4" s="1"/>
  <c r="A1539" i="4" s="1"/>
  <c r="E522" i="4"/>
  <c r="E725" i="4" s="1"/>
  <c r="E928" i="4" s="1"/>
  <c r="E1131" i="4" s="1"/>
  <c r="E1334" i="4" s="1"/>
  <c r="E1537" i="4" s="1"/>
  <c r="D521" i="4"/>
  <c r="D724" i="4" s="1"/>
  <c r="D927" i="4" s="1"/>
  <c r="D1130" i="4" s="1"/>
  <c r="D1333" i="4" s="1"/>
  <c r="D1536" i="4" s="1"/>
  <c r="C520" i="4"/>
  <c r="C723" i="4" s="1"/>
  <c r="C926" i="4" s="1"/>
  <c r="C1129" i="4" s="1"/>
  <c r="C1332" i="4" s="1"/>
  <c r="C1535" i="4" s="1"/>
  <c r="B316" i="4"/>
  <c r="B519" i="4" s="1"/>
  <c r="B722" i="4" s="1"/>
  <c r="B925" i="4" s="1"/>
  <c r="B1128" i="4" s="1"/>
  <c r="B1331" i="4" s="1"/>
  <c r="B1534" i="4" s="1"/>
  <c r="A315" i="4"/>
  <c r="A518" i="4" s="1"/>
  <c r="A721" i="4" s="1"/>
  <c r="A924" i="4" s="1"/>
  <c r="A1127" i="4" s="1"/>
  <c r="A1330" i="4" s="1"/>
  <c r="A1533" i="4" s="1"/>
  <c r="E516" i="4"/>
  <c r="E719" i="4" s="1"/>
  <c r="E922" i="4" s="1"/>
  <c r="E1125" i="4" s="1"/>
  <c r="E1328" i="4" s="1"/>
  <c r="E1531" i="4" s="1"/>
  <c r="D515" i="4"/>
  <c r="D718" i="4" s="1"/>
  <c r="D921" i="4" s="1"/>
  <c r="D1124" i="4" s="1"/>
  <c r="D1327" i="4" s="1"/>
  <c r="D1530" i="4" s="1"/>
  <c r="C514" i="4"/>
  <c r="C717" i="4" s="1"/>
  <c r="C920" i="4" s="1"/>
  <c r="C1123" i="4" s="1"/>
  <c r="C1326" i="4" s="1"/>
  <c r="C1529" i="4" s="1"/>
  <c r="B310" i="4"/>
  <c r="B513" i="4" s="1"/>
  <c r="B716" i="4" s="1"/>
  <c r="B919" i="4" s="1"/>
  <c r="B1122" i="4" s="1"/>
  <c r="B1325" i="4" s="1"/>
  <c r="B1528" i="4" s="1"/>
  <c r="E511" i="4"/>
  <c r="E714" i="4" s="1"/>
  <c r="E917" i="4" s="1"/>
  <c r="E1120" i="4" s="1"/>
  <c r="E1323" i="4" s="1"/>
  <c r="E1526" i="4" s="1"/>
  <c r="D510" i="4"/>
  <c r="D713" i="4" s="1"/>
  <c r="D916" i="4" s="1"/>
  <c r="D1119" i="4" s="1"/>
  <c r="D1322" i="4" s="1"/>
  <c r="D1525" i="4" s="1"/>
  <c r="C509" i="4"/>
  <c r="C712" i="4" s="1"/>
  <c r="C915" i="4" s="1"/>
  <c r="C1118" i="4" s="1"/>
  <c r="C1321" i="4" s="1"/>
  <c r="C1524" i="4" s="1"/>
  <c r="B305" i="4"/>
  <c r="B508" i="4" s="1"/>
  <c r="B711" i="4" s="1"/>
  <c r="B914" i="4" s="1"/>
  <c r="B1117" i="4" s="1"/>
  <c r="B1320" i="4" s="1"/>
  <c r="B1523" i="4" s="1"/>
  <c r="A304" i="4"/>
  <c r="A507" i="4" s="1"/>
  <c r="A710" i="4" s="1"/>
  <c r="A913" i="4" s="1"/>
  <c r="A1116" i="4" s="1"/>
  <c r="A1319" i="4" s="1"/>
  <c r="A1522" i="4" s="1"/>
  <c r="E505" i="4"/>
  <c r="E708" i="4" s="1"/>
  <c r="E911" i="4" s="1"/>
  <c r="E1114" i="4" s="1"/>
  <c r="E1317" i="4" s="1"/>
  <c r="E1520" i="4" s="1"/>
  <c r="D504" i="4"/>
  <c r="D707" i="4" s="1"/>
  <c r="D910" i="4" s="1"/>
  <c r="D1113" i="4" s="1"/>
  <c r="D1316" i="4" s="1"/>
  <c r="D1519" i="4" s="1"/>
  <c r="C503" i="4"/>
  <c r="C706" i="4" s="1"/>
  <c r="C909" i="4" s="1"/>
  <c r="C1112" i="4" s="1"/>
  <c r="C1315" i="4" s="1"/>
  <c r="C1518" i="4" s="1"/>
  <c r="B299" i="4"/>
  <c r="B502" i="4" s="1"/>
  <c r="B705" i="4" s="1"/>
  <c r="B908" i="4" s="1"/>
  <c r="B1111" i="4" s="1"/>
  <c r="B1314" i="4" s="1"/>
  <c r="B1517" i="4" s="1"/>
  <c r="A298" i="4"/>
  <c r="A501" i="4" s="1"/>
  <c r="A704" i="4" s="1"/>
  <c r="A907" i="4" s="1"/>
  <c r="A1110" i="4" s="1"/>
  <c r="A1313" i="4" s="1"/>
  <c r="A1516" i="4" s="1"/>
  <c r="E499" i="4"/>
  <c r="E702" i="4" s="1"/>
  <c r="E905" i="4" s="1"/>
  <c r="E1108" i="4" s="1"/>
  <c r="E1311" i="4" s="1"/>
  <c r="E1514" i="4" s="1"/>
  <c r="D498" i="4"/>
  <c r="D701" i="4" s="1"/>
  <c r="D904" i="4" s="1"/>
  <c r="D1107" i="4" s="1"/>
  <c r="D1310" i="4" s="1"/>
  <c r="D1513" i="4" s="1"/>
  <c r="C497" i="4"/>
  <c r="C700" i="4" s="1"/>
  <c r="C903" i="4" s="1"/>
  <c r="C1106" i="4" s="1"/>
  <c r="C1309" i="4" s="1"/>
  <c r="C1512" i="4" s="1"/>
  <c r="B293" i="4"/>
  <c r="B496" i="4" s="1"/>
  <c r="B699" i="4" s="1"/>
  <c r="B902" i="4" s="1"/>
  <c r="B1105" i="4" s="1"/>
  <c r="B1308" i="4" s="1"/>
  <c r="B1511" i="4" s="1"/>
  <c r="A292" i="4"/>
  <c r="A495" i="4" s="1"/>
  <c r="A698" i="4" s="1"/>
  <c r="A901" i="4" s="1"/>
  <c r="A1104" i="4" s="1"/>
  <c r="A1307" i="4" s="1"/>
  <c r="A1510" i="4" s="1"/>
  <c r="E493" i="4"/>
  <c r="E696" i="4" s="1"/>
  <c r="E899" i="4" s="1"/>
  <c r="E1102" i="4" s="1"/>
  <c r="E1305" i="4" s="1"/>
  <c r="E1508" i="4" s="1"/>
  <c r="D492" i="4"/>
  <c r="D695" i="4" s="1"/>
  <c r="D898" i="4" s="1"/>
  <c r="D1101" i="4" s="1"/>
  <c r="D1304" i="4" s="1"/>
  <c r="D1507" i="4" s="1"/>
  <c r="A283" i="4"/>
  <c r="A486" i="4" s="1"/>
  <c r="A689" i="4" s="1"/>
  <c r="A892" i="4" s="1"/>
  <c r="A1095" i="4" s="1"/>
  <c r="A1298" i="4" s="1"/>
  <c r="A1501" i="4" s="1"/>
  <c r="F590" i="4"/>
  <c r="F793" i="4" s="1"/>
  <c r="F996" i="4" s="1"/>
  <c r="F1199" i="4" s="1"/>
  <c r="F1402" i="4" s="1"/>
  <c r="F1605" i="4" s="1"/>
  <c r="F584" i="4"/>
  <c r="F787" i="4" s="1"/>
  <c r="F990" i="4" s="1"/>
  <c r="F1193" i="4" s="1"/>
  <c r="F1396" i="4" s="1"/>
  <c r="F1599" i="4" s="1"/>
  <c r="F578" i="4"/>
  <c r="F781" i="4" s="1"/>
  <c r="F984" i="4" s="1"/>
  <c r="F1187" i="4" s="1"/>
  <c r="F1390" i="4" s="1"/>
  <c r="F1593" i="4" s="1"/>
  <c r="F572" i="4"/>
  <c r="F775" i="4" s="1"/>
  <c r="F978" i="4" s="1"/>
  <c r="F1181" i="4" s="1"/>
  <c r="F1384" i="4" s="1"/>
  <c r="F1587" i="4" s="1"/>
  <c r="D483" i="4"/>
  <c r="D686" i="4" s="1"/>
  <c r="D889" i="4" s="1"/>
  <c r="D1092" i="4" s="1"/>
  <c r="D1295" i="4" s="1"/>
  <c r="D1498" i="4" s="1"/>
  <c r="C484" i="4"/>
  <c r="C687" i="4" s="1"/>
  <c r="C890" i="4" s="1"/>
  <c r="C1093" i="4" s="1"/>
  <c r="C1296" i="4" s="1"/>
  <c r="C1499" i="4" s="1"/>
  <c r="A409" i="4"/>
  <c r="A612" i="4" s="1"/>
  <c r="A815" i="4" s="1"/>
  <c r="A1018" i="4" s="1"/>
  <c r="A1221" i="4" s="1"/>
  <c r="A1424" i="4" s="1"/>
  <c r="A1627" i="4" s="1"/>
  <c r="D609" i="4"/>
  <c r="D812" i="4" s="1"/>
  <c r="D1015" i="4" s="1"/>
  <c r="D1218" i="4" s="1"/>
  <c r="D1421" i="4" s="1"/>
  <c r="D1624" i="4" s="1"/>
  <c r="C608" i="4"/>
  <c r="C811" i="4" s="1"/>
  <c r="C1014" i="4" s="1"/>
  <c r="C1217" i="4" s="1"/>
  <c r="C1420" i="4" s="1"/>
  <c r="C1623" i="4" s="1"/>
  <c r="A403" i="4"/>
  <c r="A606" i="4" s="1"/>
  <c r="A809" i="4" s="1"/>
  <c r="A1012" i="4" s="1"/>
  <c r="A1215" i="4" s="1"/>
  <c r="A1418" i="4" s="1"/>
  <c r="A1621" i="4" s="1"/>
  <c r="D603" i="4"/>
  <c r="D806" i="4" s="1"/>
  <c r="D1009" i="4" s="1"/>
  <c r="D1212" i="4" s="1"/>
  <c r="D1415" i="4" s="1"/>
  <c r="D1618" i="4" s="1"/>
  <c r="B398" i="4"/>
  <c r="B601" i="4" s="1"/>
  <c r="B804" i="4" s="1"/>
  <c r="B1007" i="4" s="1"/>
  <c r="B1210" i="4" s="1"/>
  <c r="B1413" i="4" s="1"/>
  <c r="B1616" i="4" s="1"/>
  <c r="A397" i="4"/>
  <c r="A600" i="4" s="1"/>
  <c r="A803" i="4" s="1"/>
  <c r="A1006" i="4" s="1"/>
  <c r="A1209" i="4" s="1"/>
  <c r="A1412" i="4" s="1"/>
  <c r="A1615" i="4" s="1"/>
  <c r="D597" i="4"/>
  <c r="D800" i="4" s="1"/>
  <c r="D1003" i="4" s="1"/>
  <c r="D1206" i="4" s="1"/>
  <c r="D1409" i="4" s="1"/>
  <c r="D1612" i="4" s="1"/>
  <c r="B392" i="4"/>
  <c r="B595" i="4" s="1"/>
  <c r="B798" i="4" s="1"/>
  <c r="B1001" i="4" s="1"/>
  <c r="B1204" i="4" s="1"/>
  <c r="B1407" i="4" s="1"/>
  <c r="B1610" i="4" s="1"/>
  <c r="D591" i="4"/>
  <c r="D794" i="4" s="1"/>
  <c r="D997" i="4" s="1"/>
  <c r="D1200" i="4" s="1"/>
  <c r="D1403" i="4" s="1"/>
  <c r="D1606" i="4" s="1"/>
  <c r="B386" i="4"/>
  <c r="B589" i="4" s="1"/>
  <c r="B792" i="4" s="1"/>
  <c r="B995" i="4" s="1"/>
  <c r="B1198" i="4" s="1"/>
  <c r="B1401" i="4" s="1"/>
  <c r="B1604" i="4" s="1"/>
  <c r="D585" i="4"/>
  <c r="D788" i="4" s="1"/>
  <c r="D991" i="4" s="1"/>
  <c r="D1194" i="4" s="1"/>
  <c r="D1397" i="4" s="1"/>
  <c r="D1600" i="4" s="1"/>
  <c r="B380" i="4"/>
  <c r="B583" i="4" s="1"/>
  <c r="B786" i="4" s="1"/>
  <c r="B989" i="4" s="1"/>
  <c r="B1192" i="4" s="1"/>
  <c r="B1395" i="4" s="1"/>
  <c r="B1598" i="4" s="1"/>
  <c r="E580" i="4"/>
  <c r="E783" i="4" s="1"/>
  <c r="E986" i="4" s="1"/>
  <c r="E1189" i="4" s="1"/>
  <c r="E1392" i="4" s="1"/>
  <c r="E1595" i="4" s="1"/>
  <c r="D579" i="4"/>
  <c r="D782" i="4" s="1"/>
  <c r="D985" i="4" s="1"/>
  <c r="D1188" i="4" s="1"/>
  <c r="D1391" i="4" s="1"/>
  <c r="D1594" i="4" s="1"/>
  <c r="B374" i="4"/>
  <c r="B577" i="4" s="1"/>
  <c r="B780" i="4" s="1"/>
  <c r="B983" i="4" s="1"/>
  <c r="B1186" i="4" s="1"/>
  <c r="B1389" i="4" s="1"/>
  <c r="B1592" i="4" s="1"/>
  <c r="A373" i="4"/>
  <c r="A576" i="4" s="1"/>
  <c r="A779" i="4" s="1"/>
  <c r="A982" i="4" s="1"/>
  <c r="A1185" i="4" s="1"/>
  <c r="A1388" i="4" s="1"/>
  <c r="A1591" i="4" s="1"/>
  <c r="D573" i="4"/>
  <c r="D776" i="4" s="1"/>
  <c r="D979" i="4" s="1"/>
  <c r="D1182" i="4" s="1"/>
  <c r="D1385" i="4" s="1"/>
  <c r="D1588" i="4" s="1"/>
  <c r="B368" i="4"/>
  <c r="B571" i="4" s="1"/>
  <c r="B774" i="4" s="1"/>
  <c r="B977" i="4" s="1"/>
  <c r="B1180" i="4" s="1"/>
  <c r="B1383" i="4" s="1"/>
  <c r="B1586" i="4" s="1"/>
  <c r="D567" i="4"/>
  <c r="D770" i="4" s="1"/>
  <c r="D973" i="4" s="1"/>
  <c r="D1176" i="4" s="1"/>
  <c r="D1379" i="4" s="1"/>
  <c r="D1582" i="4" s="1"/>
  <c r="C566" i="4"/>
  <c r="C769" i="4" s="1"/>
  <c r="C972" i="4" s="1"/>
  <c r="C1175" i="4" s="1"/>
  <c r="C1378" i="4" s="1"/>
  <c r="C1581" i="4" s="1"/>
  <c r="A361" i="4"/>
  <c r="A564" i="4" s="1"/>
  <c r="A767" i="4" s="1"/>
  <c r="A970" i="4" s="1"/>
  <c r="A1173" i="4" s="1"/>
  <c r="A1376" i="4" s="1"/>
  <c r="A1579" i="4" s="1"/>
  <c r="E562" i="4"/>
  <c r="E765" i="4" s="1"/>
  <c r="E968" i="4" s="1"/>
  <c r="E1171" i="4" s="1"/>
  <c r="E1374" i="4" s="1"/>
  <c r="E1577" i="4" s="1"/>
  <c r="C560" i="4"/>
  <c r="C763" i="4" s="1"/>
  <c r="C966" i="4" s="1"/>
  <c r="C1169" i="4" s="1"/>
  <c r="C1372" i="4" s="1"/>
  <c r="C1575" i="4" s="1"/>
  <c r="A355" i="4"/>
  <c r="A558" i="4" s="1"/>
  <c r="A761" i="4" s="1"/>
  <c r="A964" i="4" s="1"/>
  <c r="A1167" i="4" s="1"/>
  <c r="A1370" i="4" s="1"/>
  <c r="A1573" i="4" s="1"/>
  <c r="E556" i="4"/>
  <c r="E759" i="4" s="1"/>
  <c r="E962" i="4" s="1"/>
  <c r="E1165" i="4" s="1"/>
  <c r="E1368" i="4" s="1"/>
  <c r="E1571" i="4" s="1"/>
  <c r="C554" i="4"/>
  <c r="C757" i="4" s="1"/>
  <c r="C960" i="4" s="1"/>
  <c r="C1163" i="4" s="1"/>
  <c r="C1366" i="4" s="1"/>
  <c r="C1569" i="4" s="1"/>
  <c r="A349" i="4"/>
  <c r="A552" i="4" s="1"/>
  <c r="A755" i="4" s="1"/>
  <c r="A958" i="4" s="1"/>
  <c r="A1161" i="4" s="1"/>
  <c r="A1364" i="4" s="1"/>
  <c r="A1567" i="4" s="1"/>
  <c r="D549" i="4"/>
  <c r="D752" i="4" s="1"/>
  <c r="D955" i="4" s="1"/>
  <c r="D1158" i="4" s="1"/>
  <c r="D1361" i="4" s="1"/>
  <c r="D1564" i="4" s="1"/>
  <c r="B344" i="4"/>
  <c r="B547" i="4" s="1"/>
  <c r="B750" i="4" s="1"/>
  <c r="B953" i="4" s="1"/>
  <c r="B1156" i="4" s="1"/>
  <c r="B1359" i="4" s="1"/>
  <c r="B1562" i="4" s="1"/>
  <c r="E544" i="4"/>
  <c r="E747" i="4" s="1"/>
  <c r="E950" i="4" s="1"/>
  <c r="E1153" i="4" s="1"/>
  <c r="E1356" i="4" s="1"/>
  <c r="E1559" i="4" s="1"/>
  <c r="D543" i="4"/>
  <c r="D746" i="4" s="1"/>
  <c r="D949" i="4" s="1"/>
  <c r="D1152" i="4" s="1"/>
  <c r="D1355" i="4" s="1"/>
  <c r="D1558" i="4" s="1"/>
  <c r="B338" i="4"/>
  <c r="B541" i="4" s="1"/>
  <c r="B744" i="4" s="1"/>
  <c r="B947" i="4" s="1"/>
  <c r="B1150" i="4" s="1"/>
  <c r="B1353" i="4" s="1"/>
  <c r="B1556" i="4" s="1"/>
  <c r="A337" i="4"/>
  <c r="A540" i="4" s="1"/>
  <c r="A743" i="4" s="1"/>
  <c r="A946" i="4" s="1"/>
  <c r="A1149" i="4" s="1"/>
  <c r="A1352" i="4" s="1"/>
  <c r="A1555" i="4" s="1"/>
  <c r="E538" i="4"/>
  <c r="E741" i="4" s="1"/>
  <c r="E944" i="4" s="1"/>
  <c r="E1147" i="4" s="1"/>
  <c r="E1350" i="4" s="1"/>
  <c r="E1553" i="4" s="1"/>
  <c r="C536" i="4"/>
  <c r="C739" i="4" s="1"/>
  <c r="C942" i="4" s="1"/>
  <c r="C1145" i="4" s="1"/>
  <c r="C1348" i="4" s="1"/>
  <c r="C1551" i="4" s="1"/>
  <c r="A331" i="4"/>
  <c r="A534" i="4" s="1"/>
  <c r="A737" i="4" s="1"/>
  <c r="A940" i="4" s="1"/>
  <c r="A1143" i="4" s="1"/>
  <c r="A1346" i="4" s="1"/>
  <c r="A1549" i="4" s="1"/>
  <c r="E532" i="4"/>
  <c r="E735" i="4" s="1"/>
  <c r="E938" i="4" s="1"/>
  <c r="E1141" i="4" s="1"/>
  <c r="E1344" i="4" s="1"/>
  <c r="E1547" i="4" s="1"/>
  <c r="C530" i="4"/>
  <c r="C733" i="4" s="1"/>
  <c r="C936" i="4" s="1"/>
  <c r="C1139" i="4" s="1"/>
  <c r="C1342" i="4" s="1"/>
  <c r="C1545" i="4" s="1"/>
  <c r="A325" i="4"/>
  <c r="A528" i="4" s="1"/>
  <c r="A731" i="4" s="1"/>
  <c r="A934" i="4" s="1"/>
  <c r="A1137" i="4" s="1"/>
  <c r="A1340" i="4" s="1"/>
  <c r="A1543" i="4" s="1"/>
  <c r="E526" i="4"/>
  <c r="E729" i="4" s="1"/>
  <c r="E932" i="4" s="1"/>
  <c r="E1135" i="4" s="1"/>
  <c r="E1338" i="4" s="1"/>
  <c r="E1541" i="4" s="1"/>
  <c r="C524" i="4"/>
  <c r="C727" i="4" s="1"/>
  <c r="C930" i="4" s="1"/>
  <c r="C1133" i="4" s="1"/>
  <c r="C1336" i="4" s="1"/>
  <c r="C1539" i="4" s="1"/>
  <c r="E520" i="4"/>
  <c r="E723" i="4" s="1"/>
  <c r="E926" i="4" s="1"/>
  <c r="E1129" i="4" s="1"/>
  <c r="E1332" i="4" s="1"/>
  <c r="E1535" i="4" s="1"/>
  <c r="B314" i="4"/>
  <c r="B517" i="4" s="1"/>
  <c r="B720" i="4" s="1"/>
  <c r="B923" i="4" s="1"/>
  <c r="B1126" i="4" s="1"/>
  <c r="B1329" i="4" s="1"/>
  <c r="B1532" i="4" s="1"/>
  <c r="E514" i="4"/>
  <c r="E717" i="4" s="1"/>
  <c r="E920" i="4" s="1"/>
  <c r="E1123" i="4" s="1"/>
  <c r="E1326" i="4" s="1"/>
  <c r="E1529" i="4" s="1"/>
  <c r="B309" i="4"/>
  <c r="B512" i="4" s="1"/>
  <c r="B715" i="4" s="1"/>
  <c r="B918" i="4" s="1"/>
  <c r="B1121" i="4" s="1"/>
  <c r="B1324" i="4" s="1"/>
  <c r="B1527" i="4" s="1"/>
  <c r="A308" i="4"/>
  <c r="A511" i="4" s="1"/>
  <c r="A714" i="4" s="1"/>
  <c r="A917" i="4" s="1"/>
  <c r="A1120" i="4" s="1"/>
  <c r="A1323" i="4" s="1"/>
  <c r="A1526" i="4" s="1"/>
  <c r="E509" i="4"/>
  <c r="E712" i="4" s="1"/>
  <c r="E915" i="4" s="1"/>
  <c r="E1118" i="4" s="1"/>
  <c r="E1321" i="4" s="1"/>
  <c r="E1524" i="4" s="1"/>
  <c r="C507" i="4"/>
  <c r="C710" i="4" s="1"/>
  <c r="C913" i="4" s="1"/>
  <c r="C1116" i="4" s="1"/>
  <c r="C1319" i="4" s="1"/>
  <c r="C1522" i="4" s="1"/>
  <c r="E503" i="4"/>
  <c r="E706" i="4" s="1"/>
  <c r="E909" i="4" s="1"/>
  <c r="E1112" i="4" s="1"/>
  <c r="E1315" i="4" s="1"/>
  <c r="E1518" i="4" s="1"/>
  <c r="B297" i="4"/>
  <c r="B500" i="4" s="1"/>
  <c r="B703" i="4" s="1"/>
  <c r="B906" i="4" s="1"/>
  <c r="B1109" i="4" s="1"/>
  <c r="B1312" i="4" s="1"/>
  <c r="B1515" i="4" s="1"/>
  <c r="E497" i="4"/>
  <c r="E700" i="4" s="1"/>
  <c r="E903" i="4" s="1"/>
  <c r="E1106" i="4" s="1"/>
  <c r="E1309" i="4" s="1"/>
  <c r="E1512" i="4" s="1"/>
  <c r="B291" i="4"/>
  <c r="B494" i="4" s="1"/>
  <c r="B697" i="4" s="1"/>
  <c r="B900" i="4" s="1"/>
  <c r="B1103" i="4" s="1"/>
  <c r="B1306" i="4" s="1"/>
  <c r="B1509" i="4" s="1"/>
  <c r="B282" i="4"/>
  <c r="B485" i="4" s="1"/>
  <c r="B688" i="4" s="1"/>
  <c r="B891" i="4" s="1"/>
  <c r="B1094" i="4" s="1"/>
  <c r="B1297" i="4" s="1"/>
  <c r="B1500" i="4" s="1"/>
  <c r="F592" i="4"/>
  <c r="F795" i="4" s="1"/>
  <c r="F998" i="4" s="1"/>
  <c r="F1201" i="4" s="1"/>
  <c r="F1404" i="4" s="1"/>
  <c r="F1607" i="4" s="1"/>
  <c r="F580" i="4"/>
  <c r="F783" i="4" s="1"/>
  <c r="F986" i="4" s="1"/>
  <c r="F1189" i="4" s="1"/>
  <c r="F1392" i="4" s="1"/>
  <c r="F1595" i="4" s="1"/>
  <c r="C472" i="4"/>
  <c r="C675" i="4" s="1"/>
  <c r="C878" i="4" s="1"/>
  <c r="C1081" i="4" s="1"/>
  <c r="C1284" i="4" s="1"/>
  <c r="C1487" i="4" s="1"/>
  <c r="E478" i="4"/>
  <c r="E681" i="4" s="1"/>
  <c r="E884" i="4" s="1"/>
  <c r="E1087" i="4" s="1"/>
  <c r="E1290" i="4" s="1"/>
  <c r="E1493" i="4" s="1"/>
  <c r="E466" i="4"/>
  <c r="E669" i="4" s="1"/>
  <c r="E872" i="4" s="1"/>
  <c r="E1075" i="4" s="1"/>
  <c r="E1278" i="4" s="1"/>
  <c r="E1481" i="4" s="1"/>
  <c r="A262" i="4"/>
  <c r="A465" i="4" s="1"/>
  <c r="A668" i="4" s="1"/>
  <c r="A871" i="4" s="1"/>
  <c r="A1074" i="4" s="1"/>
  <c r="A1277" i="4" s="1"/>
  <c r="A1480" i="4" s="1"/>
  <c r="A258" i="4"/>
  <c r="A461" i="4" s="1"/>
  <c r="A664" i="4" s="1"/>
  <c r="A867" i="4" s="1"/>
  <c r="A1070" i="4" s="1"/>
  <c r="A1273" i="4" s="1"/>
  <c r="A1476" i="4" s="1"/>
  <c r="D440" i="4"/>
  <c r="D643" i="4" s="1"/>
  <c r="D846" i="4" s="1"/>
  <c r="D1049" i="4" s="1"/>
  <c r="D1252" i="4" s="1"/>
  <c r="D1455" i="4" s="1"/>
  <c r="C428" i="4"/>
  <c r="C631" i="4" s="1"/>
  <c r="C834" i="4" s="1"/>
  <c r="C1037" i="4" s="1"/>
  <c r="C1240" i="4" s="1"/>
  <c r="C1443" i="4" s="1"/>
  <c r="A230" i="4"/>
  <c r="A433" i="4" s="1"/>
  <c r="A636" i="4" s="1"/>
  <c r="A839" i="4" s="1"/>
  <c r="A1042" i="4" s="1"/>
  <c r="A1245" i="4" s="1"/>
  <c r="A1448" i="4" s="1"/>
  <c r="A228" i="4"/>
  <c r="A431" i="4" s="1"/>
  <c r="A634" i="4" s="1"/>
  <c r="A837" i="4" s="1"/>
  <c r="A1040" i="4" s="1"/>
  <c r="A1243" i="4" s="1"/>
  <c r="A1446" i="4" s="1"/>
  <c r="A241" i="4"/>
  <c r="A444" i="4" s="1"/>
  <c r="A647" i="4" s="1"/>
  <c r="A850" i="4" s="1"/>
  <c r="A1053" i="4" s="1"/>
  <c r="A1256" i="4" s="1"/>
  <c r="A1459" i="4" s="1"/>
  <c r="B243" i="4"/>
  <c r="B446" i="4" s="1"/>
  <c r="B649" i="4" s="1"/>
  <c r="B852" i="4" s="1"/>
  <c r="B1055" i="4" s="1"/>
  <c r="B1258" i="4" s="1"/>
  <c r="B1461" i="4" s="1"/>
  <c r="A220" i="4"/>
  <c r="A423" i="4" s="1"/>
  <c r="A626" i="4" s="1"/>
  <c r="A829" i="4" s="1"/>
  <c r="A1032" i="4" s="1"/>
  <c r="A1235" i="4" s="1"/>
  <c r="A1438" i="4" s="1"/>
  <c r="A249" i="4"/>
  <c r="A452" i="4" s="1"/>
  <c r="A655" i="4" s="1"/>
  <c r="A858" i="4" s="1"/>
  <c r="A1061" i="4" s="1"/>
  <c r="A1264" i="4" s="1"/>
  <c r="A1467" i="4" s="1"/>
  <c r="A257" i="4"/>
  <c r="A460" i="4" s="1"/>
  <c r="A663" i="4" s="1"/>
  <c r="A866" i="4" s="1"/>
  <c r="A1069" i="4" s="1"/>
  <c r="A1272" i="4" s="1"/>
  <c r="A1475" i="4" s="1"/>
  <c r="A266" i="4"/>
  <c r="A469" i="4" s="1"/>
  <c r="A672" i="4" s="1"/>
  <c r="A875" i="4" s="1"/>
  <c r="A1078" i="4" s="1"/>
  <c r="A1281" i="4" s="1"/>
  <c r="A1484" i="4" s="1"/>
  <c r="A264" i="4"/>
  <c r="A467" i="4" s="1"/>
  <c r="A670" i="4" s="1"/>
  <c r="A873" i="4" s="1"/>
  <c r="A1076" i="4" s="1"/>
  <c r="A1279" i="4" s="1"/>
  <c r="A1482" i="4" s="1"/>
  <c r="A410" i="4"/>
  <c r="A613" i="4" s="1"/>
  <c r="A816" i="4" s="1"/>
  <c r="A1019" i="4" s="1"/>
  <c r="A1222" i="4" s="1"/>
  <c r="A1425" i="4" s="1"/>
  <c r="A1628" i="4" s="1"/>
  <c r="C609" i="4"/>
  <c r="C812" i="4" s="1"/>
  <c r="C1015" i="4" s="1"/>
  <c r="C1218" i="4" s="1"/>
  <c r="C1421" i="4" s="1"/>
  <c r="C1624" i="4" s="1"/>
  <c r="E605" i="4"/>
  <c r="E808" i="4" s="1"/>
  <c r="E1011" i="4" s="1"/>
  <c r="E1214" i="4" s="1"/>
  <c r="E1417" i="4" s="1"/>
  <c r="E1620" i="4" s="1"/>
  <c r="D598" i="4"/>
  <c r="D801" i="4" s="1"/>
  <c r="D1004" i="4" s="1"/>
  <c r="D1207" i="4" s="1"/>
  <c r="D1410" i="4" s="1"/>
  <c r="D1613" i="4" s="1"/>
  <c r="A392" i="4"/>
  <c r="A595" i="4" s="1"/>
  <c r="A798" i="4" s="1"/>
  <c r="A1001" i="4" s="1"/>
  <c r="A1204" i="4" s="1"/>
  <c r="A1407" i="4" s="1"/>
  <c r="A1610" i="4" s="1"/>
  <c r="B387" i="4"/>
  <c r="B590" i="4" s="1"/>
  <c r="B793" i="4" s="1"/>
  <c r="B996" i="4" s="1"/>
  <c r="B1199" i="4" s="1"/>
  <c r="B1402" i="4" s="1"/>
  <c r="B1605" i="4" s="1"/>
  <c r="E587" i="4"/>
  <c r="E790" i="4" s="1"/>
  <c r="E993" i="4" s="1"/>
  <c r="E1196" i="4" s="1"/>
  <c r="E1399" i="4" s="1"/>
  <c r="E1602" i="4" s="1"/>
  <c r="A380" i="4"/>
  <c r="A583" i="4" s="1"/>
  <c r="A786" i="4" s="1"/>
  <c r="A989" i="4" s="1"/>
  <c r="A1192" i="4" s="1"/>
  <c r="A1395" i="4" s="1"/>
  <c r="A1598" i="4" s="1"/>
  <c r="B375" i="4"/>
  <c r="B578" i="4" s="1"/>
  <c r="B781" i="4" s="1"/>
  <c r="B984" i="4" s="1"/>
  <c r="B1187" i="4" s="1"/>
  <c r="B1390" i="4" s="1"/>
  <c r="B1593" i="4" s="1"/>
  <c r="B369" i="4"/>
  <c r="B572" i="4" s="1"/>
  <c r="B775" i="4" s="1"/>
  <c r="B978" i="4" s="1"/>
  <c r="B1181" i="4" s="1"/>
  <c r="B1384" i="4" s="1"/>
  <c r="B1587" i="4" s="1"/>
  <c r="D568" i="4"/>
  <c r="D771" i="4" s="1"/>
  <c r="D974" i="4" s="1"/>
  <c r="D1177" i="4" s="1"/>
  <c r="D1380" i="4" s="1"/>
  <c r="D1583" i="4" s="1"/>
  <c r="A362" i="4"/>
  <c r="A565" i="4" s="1"/>
  <c r="A768" i="4" s="1"/>
  <c r="A971" i="4" s="1"/>
  <c r="A1174" i="4" s="1"/>
  <c r="A1377" i="4" s="1"/>
  <c r="A1580" i="4" s="1"/>
  <c r="E563" i="4"/>
  <c r="E766" i="4" s="1"/>
  <c r="E969" i="4" s="1"/>
  <c r="E1172" i="4" s="1"/>
  <c r="E1375" i="4" s="1"/>
  <c r="E1578" i="4" s="1"/>
  <c r="D556" i="4"/>
  <c r="D759" i="4" s="1"/>
  <c r="D962" i="4" s="1"/>
  <c r="D1165" i="4" s="1"/>
  <c r="D1368" i="4" s="1"/>
  <c r="D1571" i="4" s="1"/>
  <c r="E551" i="4"/>
  <c r="E754" i="4" s="1"/>
  <c r="E957" i="4" s="1"/>
  <c r="E1160" i="4" s="1"/>
  <c r="E1363" i="4" s="1"/>
  <c r="E1566" i="4" s="1"/>
  <c r="A344" i="4"/>
  <c r="A547" i="4" s="1"/>
  <c r="A750" i="4" s="1"/>
  <c r="A953" i="4" s="1"/>
  <c r="A1156" i="4" s="1"/>
  <c r="A1359" i="4" s="1"/>
  <c r="A1562" i="4" s="1"/>
  <c r="D544" i="4"/>
  <c r="D747" i="4" s="1"/>
  <c r="D950" i="4" s="1"/>
  <c r="D1153" i="4" s="1"/>
  <c r="D1356" i="4" s="1"/>
  <c r="D1559" i="4" s="1"/>
  <c r="D538" i="4"/>
  <c r="D741" i="4" s="1"/>
  <c r="D944" i="4" s="1"/>
  <c r="D1147" i="4" s="1"/>
  <c r="D1350" i="4" s="1"/>
  <c r="D1553" i="4" s="1"/>
  <c r="A332" i="4"/>
  <c r="A535" i="4" s="1"/>
  <c r="A738" i="4" s="1"/>
  <c r="A941" i="4" s="1"/>
  <c r="A1144" i="4" s="1"/>
  <c r="A1347" i="4" s="1"/>
  <c r="A1550" i="4" s="1"/>
  <c r="D532" i="4"/>
  <c r="D735" i="4" s="1"/>
  <c r="D938" i="4" s="1"/>
  <c r="D1141" i="4" s="1"/>
  <c r="D1344" i="4" s="1"/>
  <c r="D1547" i="4" s="1"/>
  <c r="A326" i="4"/>
  <c r="A529" i="4" s="1"/>
  <c r="A732" i="4" s="1"/>
  <c r="A935" i="4" s="1"/>
  <c r="A1138" i="4" s="1"/>
  <c r="A1341" i="4" s="1"/>
  <c r="A1544" i="4" s="1"/>
  <c r="B321" i="4"/>
  <c r="B524" i="4" s="1"/>
  <c r="B727" i="4" s="1"/>
  <c r="B930" i="4" s="1"/>
  <c r="B1133" i="4" s="1"/>
  <c r="B1336" i="4" s="1"/>
  <c r="B1539" i="4" s="1"/>
  <c r="A320" i="4"/>
  <c r="A523" i="4" s="1"/>
  <c r="A726" i="4" s="1"/>
  <c r="A929" i="4" s="1"/>
  <c r="A1132" i="4" s="1"/>
  <c r="A1335" i="4" s="1"/>
  <c r="A1538" i="4" s="1"/>
  <c r="C519" i="4"/>
  <c r="C722" i="4" s="1"/>
  <c r="C925" i="4" s="1"/>
  <c r="C1128" i="4" s="1"/>
  <c r="C1331" i="4" s="1"/>
  <c r="C1534" i="4" s="1"/>
  <c r="A314" i="4"/>
  <c r="A517" i="4" s="1"/>
  <c r="A720" i="4" s="1"/>
  <c r="A923" i="4" s="1"/>
  <c r="A1126" i="4" s="1"/>
  <c r="A1329" i="4" s="1"/>
  <c r="A1532" i="4" s="1"/>
  <c r="E515" i="4"/>
  <c r="E718" i="4" s="1"/>
  <c r="E921" i="4" s="1"/>
  <c r="E1124" i="4" s="1"/>
  <c r="E1327" i="4" s="1"/>
  <c r="E1530" i="4" s="1"/>
  <c r="E510" i="4"/>
  <c r="E713" i="4" s="1"/>
  <c r="E916" i="4" s="1"/>
  <c r="E1119" i="4" s="1"/>
  <c r="E1322" i="4" s="1"/>
  <c r="E1525" i="4" s="1"/>
  <c r="B304" i="4"/>
  <c r="B507" i="4" s="1"/>
  <c r="B710" i="4" s="1"/>
  <c r="B913" i="4" s="1"/>
  <c r="B1116" i="4" s="1"/>
  <c r="B1319" i="4" s="1"/>
  <c r="B1522" i="4" s="1"/>
  <c r="A303" i="4"/>
  <c r="A506" i="4" s="1"/>
  <c r="A709" i="4" s="1"/>
  <c r="A912" i="4" s="1"/>
  <c r="A1115" i="4" s="1"/>
  <c r="A1318" i="4" s="1"/>
  <c r="A1521" i="4" s="1"/>
  <c r="E504" i="4"/>
  <c r="E707" i="4" s="1"/>
  <c r="E910" i="4" s="1"/>
  <c r="E1113" i="4" s="1"/>
  <c r="E1316" i="4" s="1"/>
  <c r="E1519" i="4" s="1"/>
  <c r="D497" i="4"/>
  <c r="D700" i="4" s="1"/>
  <c r="D903" i="4" s="1"/>
  <c r="D1106" i="4" s="1"/>
  <c r="D1309" i="4" s="1"/>
  <c r="D1512" i="4" s="1"/>
  <c r="B283" i="4"/>
  <c r="B486" i="4" s="1"/>
  <c r="B689" i="4" s="1"/>
  <c r="B892" i="4" s="1"/>
  <c r="B1095" i="4" s="1"/>
  <c r="B1298" i="4" s="1"/>
  <c r="B1501" i="4" s="1"/>
  <c r="F573" i="4"/>
  <c r="F776" i="4" s="1"/>
  <c r="F979" i="4" s="1"/>
  <c r="F1182" i="4" s="1"/>
  <c r="F1385" i="4" s="1"/>
  <c r="F1588" i="4" s="1"/>
  <c r="E462" i="4"/>
  <c r="E665" i="4" s="1"/>
  <c r="E868" i="4" s="1"/>
  <c r="E1071" i="4" s="1"/>
  <c r="E1274" i="4" s="1"/>
  <c r="E1477" i="4" s="1"/>
  <c r="D482" i="4"/>
  <c r="D685" i="4" s="1"/>
  <c r="D888" i="4" s="1"/>
  <c r="D1091" i="4" s="1"/>
  <c r="D1294" i="4" s="1"/>
  <c r="D1497" i="4" s="1"/>
  <c r="C478" i="4"/>
  <c r="C681" i="4" s="1"/>
  <c r="C884" i="4" s="1"/>
  <c r="C1087" i="4" s="1"/>
  <c r="C1290" i="4" s="1"/>
  <c r="C1493" i="4" s="1"/>
  <c r="D470" i="4"/>
  <c r="D673" i="4" s="1"/>
  <c r="D876" i="4" s="1"/>
  <c r="D1079" i="4" s="1"/>
  <c r="D1282" i="4" s="1"/>
  <c r="D1485" i="4" s="1"/>
  <c r="A263" i="4"/>
  <c r="A466" i="4" s="1"/>
  <c r="A669" i="4" s="1"/>
  <c r="A872" i="4" s="1"/>
  <c r="A1075" i="4" s="1"/>
  <c r="A1278" i="4" s="1"/>
  <c r="A1481" i="4" s="1"/>
  <c r="A259" i="4"/>
  <c r="A462" i="4" s="1"/>
  <c r="A665" i="4" s="1"/>
  <c r="A868" i="4" s="1"/>
  <c r="A1071" i="4" s="1"/>
  <c r="A1274" i="4" s="1"/>
  <c r="A1477" i="4" s="1"/>
  <c r="B254" i="4"/>
  <c r="B457" i="4" s="1"/>
  <c r="B660" i="4" s="1"/>
  <c r="B863" i="4" s="1"/>
  <c r="B1066" i="4" s="1"/>
  <c r="B1269" i="4" s="1"/>
  <c r="B1472" i="4" s="1"/>
  <c r="E443" i="4"/>
  <c r="E646" i="4" s="1"/>
  <c r="E849" i="4" s="1"/>
  <c r="E1052" i="4" s="1"/>
  <c r="E1255" i="4" s="1"/>
  <c r="E1458" i="4" s="1"/>
  <c r="A239" i="4"/>
  <c r="A442" i="4" s="1"/>
  <c r="A645" i="4" s="1"/>
  <c r="A848" i="4" s="1"/>
  <c r="A1051" i="4" s="1"/>
  <c r="A1254" i="4" s="1"/>
  <c r="A1457" i="4" s="1"/>
  <c r="B237" i="4"/>
  <c r="B440" i="4" s="1"/>
  <c r="B643" i="4" s="1"/>
  <c r="B846" i="4" s="1"/>
  <c r="B1049" i="4" s="1"/>
  <c r="B1252" i="4" s="1"/>
  <c r="B1455" i="4" s="1"/>
  <c r="C438" i="4"/>
  <c r="C641" i="4" s="1"/>
  <c r="C844" i="4" s="1"/>
  <c r="C1047" i="4" s="1"/>
  <c r="C1250" i="4" s="1"/>
  <c r="C1453" i="4" s="1"/>
  <c r="E429" i="4"/>
  <c r="E632" i="4" s="1"/>
  <c r="E835" i="4" s="1"/>
  <c r="E1038" i="4" s="1"/>
  <c r="E1241" i="4" s="1"/>
  <c r="E1444" i="4" s="1"/>
  <c r="A225" i="4"/>
  <c r="A428" i="4" s="1"/>
  <c r="A631" i="4" s="1"/>
  <c r="A834" i="4" s="1"/>
  <c r="A1037" i="4" s="1"/>
  <c r="A1240" i="4" s="1"/>
  <c r="A1443" i="4" s="1"/>
  <c r="B221" i="4"/>
  <c r="B424" i="4" s="1"/>
  <c r="B627" i="4" s="1"/>
  <c r="B830" i="4" s="1"/>
  <c r="B1033" i="4" s="1"/>
  <c r="B1236" i="4" s="1"/>
  <c r="B1439" i="4" s="1"/>
  <c r="B229" i="4"/>
  <c r="B432" i="4" s="1"/>
  <c r="B635" i="4" s="1"/>
  <c r="B838" i="4" s="1"/>
  <c r="B1041" i="4" s="1"/>
  <c r="B1244" i="4" s="1"/>
  <c r="B1447" i="4" s="1"/>
  <c r="B242" i="4"/>
  <c r="B445" i="4" s="1"/>
  <c r="B648" i="4" s="1"/>
  <c r="B851" i="4" s="1"/>
  <c r="B1054" i="4" s="1"/>
  <c r="B1257" i="4" s="1"/>
  <c r="B1460" i="4" s="1"/>
  <c r="B255" i="4"/>
  <c r="B458" i="4" s="1"/>
  <c r="B661" i="4" s="1"/>
  <c r="B864" i="4" s="1"/>
  <c r="B1067" i="4" s="1"/>
  <c r="B1270" i="4" s="1"/>
  <c r="B1473" i="4" s="1"/>
  <c r="E420" i="4"/>
  <c r="E623" i="4" s="1"/>
  <c r="E826" i="4" s="1"/>
  <c r="E1029" i="4" s="1"/>
  <c r="E1232" i="4" s="1"/>
  <c r="E1435" i="4" s="1"/>
  <c r="E418" i="4"/>
  <c r="E621" i="4" s="1"/>
  <c r="E824" i="4" s="1"/>
  <c r="E1027" i="4" s="1"/>
  <c r="E1230" i="4" s="1"/>
  <c r="E1433" i="4" s="1"/>
  <c r="E426" i="4"/>
  <c r="E629" i="4" s="1"/>
  <c r="E832" i="4" s="1"/>
  <c r="E1035" i="4" s="1"/>
  <c r="E1238" i="4" s="1"/>
  <c r="E1441" i="4" s="1"/>
  <c r="B273" i="4"/>
  <c r="B476" i="4" s="1"/>
  <c r="B679" i="4" s="1"/>
  <c r="B882" i="4" s="1"/>
  <c r="B1085" i="4" s="1"/>
  <c r="B1288" i="4" s="1"/>
  <c r="B1491" i="4" s="1"/>
  <c r="B271" i="4"/>
  <c r="B474" i="4" s="1"/>
  <c r="B677" i="4" s="1"/>
  <c r="B880" i="4" s="1"/>
  <c r="B1083" i="4" s="1"/>
  <c r="B1286" i="4" s="1"/>
  <c r="B1489" i="4" s="1"/>
  <c r="B219" i="4"/>
  <c r="B422" i="4" s="1"/>
  <c r="B625" i="4" s="1"/>
  <c r="B828" i="4" s="1"/>
  <c r="B1031" i="4" s="1"/>
  <c r="B1234" i="4" s="1"/>
  <c r="B1437" i="4" s="1"/>
  <c r="B234" i="4"/>
  <c r="B437" i="4" s="1"/>
  <c r="B640" i="4" s="1"/>
  <c r="B843" i="4" s="1"/>
  <c r="B1046" i="4" s="1"/>
  <c r="B1249" i="4" s="1"/>
  <c r="B1452" i="4" s="1"/>
  <c r="B232" i="4"/>
  <c r="B435" i="4" s="1"/>
  <c r="B638" i="4" s="1"/>
  <c r="B841" i="4" s="1"/>
  <c r="B1044" i="4" s="1"/>
  <c r="B1247" i="4" s="1"/>
  <c r="B1450" i="4" s="1"/>
  <c r="B252" i="4"/>
  <c r="B455" i="4" s="1"/>
  <c r="B658" i="4" s="1"/>
  <c r="B861" i="4" s="1"/>
  <c r="B1064" i="4" s="1"/>
  <c r="B1267" i="4" s="1"/>
  <c r="B1470" i="4" s="1"/>
  <c r="B250" i="4"/>
  <c r="B453" i="4" s="1"/>
  <c r="B656" i="4" s="1"/>
  <c r="B859" i="4" s="1"/>
  <c r="B1062" i="4" s="1"/>
  <c r="B1265" i="4" s="1"/>
  <c r="B1468" i="4" s="1"/>
  <c r="B248" i="4"/>
  <c r="B451" i="4" s="1"/>
  <c r="B654" i="4" s="1"/>
  <c r="B857" i="4" s="1"/>
  <c r="B1060" i="4" s="1"/>
  <c r="B1263" i="4" s="1"/>
  <c r="B1466" i="4" s="1"/>
  <c r="B246" i="4"/>
  <c r="B449" i="4" s="1"/>
  <c r="B652" i="4" s="1"/>
  <c r="B855" i="4" s="1"/>
  <c r="B1058" i="4" s="1"/>
  <c r="B1261" i="4" s="1"/>
  <c r="B1464" i="4" s="1"/>
  <c r="B244" i="4"/>
  <c r="B447" i="4" s="1"/>
  <c r="B650" i="4" s="1"/>
  <c r="B853" i="4" s="1"/>
  <c r="B1056" i="4" s="1"/>
  <c r="B1259" i="4" s="1"/>
  <c r="B1462" i="4" s="1"/>
  <c r="B256" i="4"/>
  <c r="B459" i="4" s="1"/>
  <c r="B662" i="4" s="1"/>
  <c r="B865" i="4" s="1"/>
  <c r="B1068" i="4" s="1"/>
  <c r="B1271" i="4" s="1"/>
  <c r="B1474" i="4" s="1"/>
  <c r="B260" i="4"/>
  <c r="B463" i="4" s="1"/>
  <c r="B666" i="4" s="1"/>
  <c r="B869" i="4" s="1"/>
  <c r="B1072" i="4" s="1"/>
  <c r="B1275" i="4" s="1"/>
  <c r="B1478" i="4" s="1"/>
  <c r="B265" i="4"/>
  <c r="B468" i="4" s="1"/>
  <c r="B671" i="4" s="1"/>
  <c r="B874" i="4" s="1"/>
  <c r="B1077" i="4" s="1"/>
  <c r="B1280" i="4" s="1"/>
  <c r="B1483" i="4" s="1"/>
  <c r="B270" i="4"/>
  <c r="B473" i="4" s="1"/>
  <c r="B676" i="4" s="1"/>
  <c r="B879" i="4" s="1"/>
  <c r="B1082" i="4" s="1"/>
  <c r="B1285" i="4" s="1"/>
  <c r="B1488" i="4" s="1"/>
  <c r="B274" i="4"/>
  <c r="B477" i="4" s="1"/>
  <c r="B680" i="4" s="1"/>
  <c r="B883" i="4" s="1"/>
  <c r="B1086" i="4" s="1"/>
  <c r="B1289" i="4" s="1"/>
  <c r="B1492" i="4" s="1"/>
  <c r="B276" i="4"/>
  <c r="B479" i="4" s="1"/>
  <c r="B682" i="4" s="1"/>
  <c r="B885" i="4" s="1"/>
  <c r="B1088" i="4" s="1"/>
  <c r="B1291" i="4" s="1"/>
  <c r="B1494" i="4" s="1"/>
  <c r="A280" i="4"/>
  <c r="A483" i="4" s="1"/>
  <c r="A686" i="4" s="1"/>
  <c r="A889" i="4" s="1"/>
  <c r="A1092" i="4" s="1"/>
  <c r="A1295" i="4" s="1"/>
  <c r="A1498" i="4" s="1"/>
  <c r="E613" i="4"/>
  <c r="E816" i="4" s="1"/>
  <c r="E1019" i="4" s="1"/>
  <c r="E1222" i="4" s="1"/>
  <c r="E1425" i="4" s="1"/>
  <c r="E1628" i="4" s="1"/>
  <c r="D612" i="4"/>
  <c r="D815" i="4" s="1"/>
  <c r="D1018" i="4" s="1"/>
  <c r="D1221" i="4" s="1"/>
  <c r="D1424" i="4" s="1"/>
  <c r="D1627" i="4" s="1"/>
  <c r="C611" i="4"/>
  <c r="C814" i="4" s="1"/>
  <c r="C1017" i="4" s="1"/>
  <c r="C1220" i="4" s="1"/>
  <c r="C1423" i="4" s="1"/>
  <c r="C1626" i="4" s="1"/>
  <c r="B407" i="4"/>
  <c r="B610" i="4" s="1"/>
  <c r="B813" i="4" s="1"/>
  <c r="B1016" i="4" s="1"/>
  <c r="B1219" i="4" s="1"/>
  <c r="B1422" i="4" s="1"/>
  <c r="B1625" i="4" s="1"/>
  <c r="A406" i="4"/>
  <c r="A609" i="4" s="1"/>
  <c r="A812" i="4" s="1"/>
  <c r="A1015" i="4" s="1"/>
  <c r="A1218" i="4" s="1"/>
  <c r="A1421" i="4" s="1"/>
  <c r="A1624" i="4" s="1"/>
  <c r="E607" i="4"/>
  <c r="E810" i="4" s="1"/>
  <c r="E1013" i="4" s="1"/>
  <c r="E1216" i="4" s="1"/>
  <c r="E1419" i="4" s="1"/>
  <c r="E1622" i="4" s="1"/>
  <c r="D606" i="4"/>
  <c r="D809" i="4" s="1"/>
  <c r="D1012" i="4" s="1"/>
  <c r="D1215" i="4" s="1"/>
  <c r="D1418" i="4" s="1"/>
  <c r="D1621" i="4" s="1"/>
  <c r="C605" i="4"/>
  <c r="C808" i="4" s="1"/>
  <c r="C1011" i="4" s="1"/>
  <c r="C1214" i="4" s="1"/>
  <c r="C1417" i="4" s="1"/>
  <c r="C1620" i="4" s="1"/>
  <c r="B401" i="4"/>
  <c r="B604" i="4" s="1"/>
  <c r="B807" i="4" s="1"/>
  <c r="B1010" i="4" s="1"/>
  <c r="B1213" i="4" s="1"/>
  <c r="B1416" i="4" s="1"/>
  <c r="B1619" i="4" s="1"/>
  <c r="A400" i="4"/>
  <c r="A603" i="4" s="1"/>
  <c r="A806" i="4" s="1"/>
  <c r="A1009" i="4" s="1"/>
  <c r="A1212" i="4" s="1"/>
  <c r="A1415" i="4" s="1"/>
  <c r="A1618" i="4" s="1"/>
  <c r="E601" i="4"/>
  <c r="E804" i="4" s="1"/>
  <c r="E1007" i="4" s="1"/>
  <c r="E1210" i="4" s="1"/>
  <c r="E1413" i="4" s="1"/>
  <c r="E1616" i="4" s="1"/>
  <c r="D600" i="4"/>
  <c r="D803" i="4" s="1"/>
  <c r="D1006" i="4" s="1"/>
  <c r="D1209" i="4" s="1"/>
  <c r="D1412" i="4" s="1"/>
  <c r="D1615" i="4" s="1"/>
  <c r="C599" i="4"/>
  <c r="C802" i="4" s="1"/>
  <c r="C1005" i="4" s="1"/>
  <c r="C1208" i="4" s="1"/>
  <c r="C1411" i="4" s="1"/>
  <c r="C1614" i="4" s="1"/>
  <c r="B395" i="4"/>
  <c r="B598" i="4" s="1"/>
  <c r="B801" i="4" s="1"/>
  <c r="B1004" i="4" s="1"/>
  <c r="B1207" i="4" s="1"/>
  <c r="B1410" i="4" s="1"/>
  <c r="B1613" i="4" s="1"/>
  <c r="A394" i="4"/>
  <c r="A597" i="4" s="1"/>
  <c r="A800" i="4" s="1"/>
  <c r="A1003" i="4" s="1"/>
  <c r="A1206" i="4" s="1"/>
  <c r="A1409" i="4" s="1"/>
  <c r="A1612" i="4" s="1"/>
  <c r="E595" i="4"/>
  <c r="E798" i="4" s="1"/>
  <c r="E1001" i="4" s="1"/>
  <c r="E1204" i="4" s="1"/>
  <c r="E1407" i="4" s="1"/>
  <c r="E1610" i="4" s="1"/>
  <c r="D594" i="4"/>
  <c r="D797" i="4" s="1"/>
  <c r="D1000" i="4" s="1"/>
  <c r="D1203" i="4" s="1"/>
  <c r="D1406" i="4" s="1"/>
  <c r="D1609" i="4" s="1"/>
  <c r="C593" i="4"/>
  <c r="C796" i="4" s="1"/>
  <c r="C999" i="4" s="1"/>
  <c r="C1202" i="4" s="1"/>
  <c r="C1405" i="4" s="1"/>
  <c r="C1608" i="4" s="1"/>
  <c r="B389" i="4"/>
  <c r="B592" i="4" s="1"/>
  <c r="B795" i="4" s="1"/>
  <c r="B998" i="4" s="1"/>
  <c r="B1201" i="4" s="1"/>
  <c r="B1404" i="4" s="1"/>
  <c r="B1607" i="4" s="1"/>
  <c r="A388" i="4"/>
  <c r="A591" i="4" s="1"/>
  <c r="A794" i="4" s="1"/>
  <c r="A997" i="4" s="1"/>
  <c r="A1200" i="4" s="1"/>
  <c r="A1403" i="4" s="1"/>
  <c r="A1606" i="4" s="1"/>
  <c r="E589" i="4"/>
  <c r="E792" i="4" s="1"/>
  <c r="E995" i="4" s="1"/>
  <c r="E1198" i="4" s="1"/>
  <c r="E1401" i="4" s="1"/>
  <c r="E1604" i="4" s="1"/>
  <c r="D588" i="4"/>
  <c r="D791" i="4" s="1"/>
  <c r="D994" i="4" s="1"/>
  <c r="D1197" i="4" s="1"/>
  <c r="D1400" i="4" s="1"/>
  <c r="D1603" i="4" s="1"/>
  <c r="C587" i="4"/>
  <c r="C790" i="4" s="1"/>
  <c r="C993" i="4" s="1"/>
  <c r="C1196" i="4" s="1"/>
  <c r="C1399" i="4" s="1"/>
  <c r="C1602" i="4" s="1"/>
  <c r="B383" i="4"/>
  <c r="B586" i="4" s="1"/>
  <c r="B789" i="4" s="1"/>
  <c r="B992" i="4" s="1"/>
  <c r="B1195" i="4" s="1"/>
  <c r="B1398" i="4" s="1"/>
  <c r="B1601" i="4" s="1"/>
  <c r="A382" i="4"/>
  <c r="A585" i="4" s="1"/>
  <c r="A788" i="4" s="1"/>
  <c r="A991" i="4" s="1"/>
  <c r="A1194" i="4" s="1"/>
  <c r="A1397" i="4" s="1"/>
  <c r="A1600" i="4" s="1"/>
  <c r="E583" i="4"/>
  <c r="E786" i="4" s="1"/>
  <c r="E989" i="4" s="1"/>
  <c r="E1192" i="4" s="1"/>
  <c r="E1395" i="4" s="1"/>
  <c r="E1598" i="4" s="1"/>
  <c r="D582" i="4"/>
  <c r="D785" i="4" s="1"/>
  <c r="D988" i="4" s="1"/>
  <c r="D1191" i="4" s="1"/>
  <c r="D1394" i="4" s="1"/>
  <c r="D1597" i="4" s="1"/>
  <c r="C581" i="4"/>
  <c r="C784" i="4" s="1"/>
  <c r="C987" i="4" s="1"/>
  <c r="C1190" i="4" s="1"/>
  <c r="C1393" i="4" s="1"/>
  <c r="C1596" i="4" s="1"/>
  <c r="B377" i="4"/>
  <c r="B580" i="4" s="1"/>
  <c r="B783" i="4" s="1"/>
  <c r="B986" i="4" s="1"/>
  <c r="B1189" i="4" s="1"/>
  <c r="B1392" i="4" s="1"/>
  <c r="B1595" i="4" s="1"/>
  <c r="A376" i="4"/>
  <c r="A579" i="4" s="1"/>
  <c r="A782" i="4" s="1"/>
  <c r="A985" i="4" s="1"/>
  <c r="A1188" i="4" s="1"/>
  <c r="A1391" i="4" s="1"/>
  <c r="A1594" i="4" s="1"/>
  <c r="E577" i="4"/>
  <c r="E780" i="4" s="1"/>
  <c r="E983" i="4" s="1"/>
  <c r="E1186" i="4" s="1"/>
  <c r="E1389" i="4" s="1"/>
  <c r="E1592" i="4" s="1"/>
  <c r="D576" i="4"/>
  <c r="D779" i="4" s="1"/>
  <c r="D982" i="4" s="1"/>
  <c r="D1185" i="4" s="1"/>
  <c r="D1388" i="4" s="1"/>
  <c r="D1591" i="4" s="1"/>
  <c r="C575" i="4"/>
  <c r="C778" i="4" s="1"/>
  <c r="C981" i="4" s="1"/>
  <c r="C1184" i="4" s="1"/>
  <c r="C1387" i="4" s="1"/>
  <c r="C1590" i="4" s="1"/>
  <c r="B371" i="4"/>
  <c r="B574" i="4" s="1"/>
  <c r="B777" i="4" s="1"/>
  <c r="B980" i="4" s="1"/>
  <c r="B1183" i="4" s="1"/>
  <c r="B1386" i="4" s="1"/>
  <c r="B1589" i="4" s="1"/>
  <c r="A370" i="4"/>
  <c r="A573" i="4" s="1"/>
  <c r="A776" i="4" s="1"/>
  <c r="A979" i="4" s="1"/>
  <c r="A1182" i="4" s="1"/>
  <c r="A1385" i="4" s="1"/>
  <c r="A1588" i="4" s="1"/>
  <c r="E571" i="4"/>
  <c r="E774" i="4" s="1"/>
  <c r="E977" i="4" s="1"/>
  <c r="E1180" i="4" s="1"/>
  <c r="E1383" i="4" s="1"/>
  <c r="E1586" i="4" s="1"/>
  <c r="D570" i="4"/>
  <c r="D773" i="4" s="1"/>
  <c r="D976" i="4" s="1"/>
  <c r="D1179" i="4" s="1"/>
  <c r="D1382" i="4" s="1"/>
  <c r="D1585" i="4" s="1"/>
  <c r="C569" i="4"/>
  <c r="C772" i="4" s="1"/>
  <c r="C975" i="4" s="1"/>
  <c r="C1178" i="4" s="1"/>
  <c r="C1381" i="4" s="1"/>
  <c r="C1584" i="4" s="1"/>
  <c r="B365" i="4"/>
  <c r="B568" i="4" s="1"/>
  <c r="B771" i="4" s="1"/>
  <c r="B974" i="4" s="1"/>
  <c r="B1177" i="4" s="1"/>
  <c r="B1380" i="4" s="1"/>
  <c r="B1583" i="4" s="1"/>
  <c r="A364" i="4"/>
  <c r="A567" i="4" s="1"/>
  <c r="A770" i="4" s="1"/>
  <c r="A973" i="4" s="1"/>
  <c r="A1176" i="4" s="1"/>
  <c r="A1379" i="4" s="1"/>
  <c r="A1582" i="4" s="1"/>
  <c r="E565" i="4"/>
  <c r="E768" i="4" s="1"/>
  <c r="E971" i="4" s="1"/>
  <c r="E1174" i="4" s="1"/>
  <c r="E1377" i="4" s="1"/>
  <c r="E1580" i="4" s="1"/>
  <c r="D564" i="4"/>
  <c r="D767" i="4" s="1"/>
  <c r="D970" i="4" s="1"/>
  <c r="D1173" i="4" s="1"/>
  <c r="D1376" i="4" s="1"/>
  <c r="D1579" i="4" s="1"/>
  <c r="C563" i="4"/>
  <c r="C766" i="4" s="1"/>
  <c r="C969" i="4" s="1"/>
  <c r="C1172" i="4" s="1"/>
  <c r="C1375" i="4" s="1"/>
  <c r="C1578" i="4" s="1"/>
  <c r="B359" i="4"/>
  <c r="B562" i="4" s="1"/>
  <c r="B765" i="4" s="1"/>
  <c r="B968" i="4" s="1"/>
  <c r="B1171" i="4" s="1"/>
  <c r="B1374" i="4" s="1"/>
  <c r="B1577" i="4" s="1"/>
  <c r="A358" i="4"/>
  <c r="A561" i="4" s="1"/>
  <c r="A764" i="4" s="1"/>
  <c r="A967" i="4" s="1"/>
  <c r="A1170" i="4" s="1"/>
  <c r="A1373" i="4" s="1"/>
  <c r="A1576" i="4" s="1"/>
  <c r="E559" i="4"/>
  <c r="E762" i="4" s="1"/>
  <c r="E965" i="4" s="1"/>
  <c r="E1168" i="4" s="1"/>
  <c r="E1371" i="4" s="1"/>
  <c r="E1574" i="4" s="1"/>
  <c r="D558" i="4"/>
  <c r="D761" i="4" s="1"/>
  <c r="D964" i="4" s="1"/>
  <c r="D1167" i="4" s="1"/>
  <c r="D1370" i="4" s="1"/>
  <c r="D1573" i="4" s="1"/>
  <c r="C557" i="4"/>
  <c r="C760" i="4" s="1"/>
  <c r="C963" i="4" s="1"/>
  <c r="C1166" i="4" s="1"/>
  <c r="C1369" i="4" s="1"/>
  <c r="C1572" i="4" s="1"/>
  <c r="B353" i="4"/>
  <c r="B556" i="4" s="1"/>
  <c r="B759" i="4" s="1"/>
  <c r="B962" i="4" s="1"/>
  <c r="B1165" i="4" s="1"/>
  <c r="B1368" i="4" s="1"/>
  <c r="B1571" i="4" s="1"/>
  <c r="A352" i="4"/>
  <c r="A555" i="4" s="1"/>
  <c r="A758" i="4" s="1"/>
  <c r="A961" i="4" s="1"/>
  <c r="A1164" i="4" s="1"/>
  <c r="A1367" i="4" s="1"/>
  <c r="A1570" i="4" s="1"/>
  <c r="E553" i="4"/>
  <c r="E756" i="4" s="1"/>
  <c r="E959" i="4" s="1"/>
  <c r="E1162" i="4" s="1"/>
  <c r="E1365" i="4" s="1"/>
  <c r="E1568" i="4" s="1"/>
  <c r="D552" i="4"/>
  <c r="D755" i="4" s="1"/>
  <c r="D958" i="4" s="1"/>
  <c r="D1161" i="4" s="1"/>
  <c r="D1364" i="4" s="1"/>
  <c r="D1567" i="4" s="1"/>
  <c r="C551" i="4"/>
  <c r="C754" i="4" s="1"/>
  <c r="C957" i="4" s="1"/>
  <c r="C1160" i="4" s="1"/>
  <c r="C1363" i="4" s="1"/>
  <c r="C1566" i="4" s="1"/>
  <c r="B347" i="4"/>
  <c r="B550" i="4" s="1"/>
  <c r="B753" i="4" s="1"/>
  <c r="B956" i="4" s="1"/>
  <c r="B1159" i="4" s="1"/>
  <c r="B1362" i="4" s="1"/>
  <c r="B1565" i="4" s="1"/>
  <c r="A346" i="4"/>
  <c r="A549" i="4" s="1"/>
  <c r="A752" i="4" s="1"/>
  <c r="A955" i="4" s="1"/>
  <c r="A1158" i="4" s="1"/>
  <c r="A1361" i="4" s="1"/>
  <c r="A1564" i="4" s="1"/>
  <c r="E547" i="4"/>
  <c r="E750" i="4" s="1"/>
  <c r="E953" i="4" s="1"/>
  <c r="E1156" i="4" s="1"/>
  <c r="E1359" i="4" s="1"/>
  <c r="E1562" i="4" s="1"/>
  <c r="D546" i="4"/>
  <c r="D749" i="4" s="1"/>
  <c r="D952" i="4" s="1"/>
  <c r="D1155" i="4" s="1"/>
  <c r="D1358" i="4" s="1"/>
  <c r="D1561" i="4" s="1"/>
  <c r="C545" i="4"/>
  <c r="C748" i="4" s="1"/>
  <c r="C951" i="4" s="1"/>
  <c r="C1154" i="4" s="1"/>
  <c r="C1357" i="4" s="1"/>
  <c r="C1560" i="4" s="1"/>
  <c r="B341" i="4"/>
  <c r="B544" i="4" s="1"/>
  <c r="B747" i="4" s="1"/>
  <c r="B950" i="4" s="1"/>
  <c r="B1153" i="4" s="1"/>
  <c r="B1356" i="4" s="1"/>
  <c r="B1559" i="4" s="1"/>
  <c r="A340" i="4"/>
  <c r="A543" i="4" s="1"/>
  <c r="A746" i="4" s="1"/>
  <c r="A949" i="4" s="1"/>
  <c r="A1152" i="4" s="1"/>
  <c r="A1355" i="4" s="1"/>
  <c r="A1558" i="4" s="1"/>
  <c r="E541" i="4"/>
  <c r="E744" i="4" s="1"/>
  <c r="E947" i="4" s="1"/>
  <c r="E1150" i="4" s="1"/>
  <c r="E1353" i="4" s="1"/>
  <c r="E1556" i="4" s="1"/>
  <c r="D540" i="4"/>
  <c r="D743" i="4" s="1"/>
  <c r="D946" i="4" s="1"/>
  <c r="D1149" i="4" s="1"/>
  <c r="D1352" i="4" s="1"/>
  <c r="D1555" i="4" s="1"/>
  <c r="C539" i="4"/>
  <c r="C742" i="4" s="1"/>
  <c r="C945" i="4" s="1"/>
  <c r="C1148" i="4" s="1"/>
  <c r="C1351" i="4" s="1"/>
  <c r="C1554" i="4" s="1"/>
  <c r="B335" i="4"/>
  <c r="B538" i="4" s="1"/>
  <c r="B741" i="4" s="1"/>
  <c r="B944" i="4" s="1"/>
  <c r="B1147" i="4" s="1"/>
  <c r="B1350" i="4" s="1"/>
  <c r="B1553" i="4" s="1"/>
  <c r="A334" i="4"/>
  <c r="A537" i="4" s="1"/>
  <c r="A740" i="4" s="1"/>
  <c r="A943" i="4" s="1"/>
  <c r="A1146" i="4" s="1"/>
  <c r="A1349" i="4" s="1"/>
  <c r="A1552" i="4" s="1"/>
  <c r="E535" i="4"/>
  <c r="E738" i="4" s="1"/>
  <c r="E941" i="4" s="1"/>
  <c r="E1144" i="4" s="1"/>
  <c r="E1347" i="4" s="1"/>
  <c r="E1550" i="4" s="1"/>
  <c r="D534" i="4"/>
  <c r="D737" i="4" s="1"/>
  <c r="D940" i="4" s="1"/>
  <c r="D1143" i="4" s="1"/>
  <c r="D1346" i="4" s="1"/>
  <c r="D1549" i="4" s="1"/>
  <c r="C533" i="4"/>
  <c r="C736" i="4" s="1"/>
  <c r="C939" i="4" s="1"/>
  <c r="C1142" i="4" s="1"/>
  <c r="C1345" i="4" s="1"/>
  <c r="C1548" i="4" s="1"/>
  <c r="B329" i="4"/>
  <c r="B532" i="4" s="1"/>
  <c r="B735" i="4" s="1"/>
  <c r="B938" i="4" s="1"/>
  <c r="B1141" i="4" s="1"/>
  <c r="B1344" i="4" s="1"/>
  <c r="B1547" i="4" s="1"/>
  <c r="A328" i="4"/>
  <c r="A531" i="4" s="1"/>
  <c r="A734" i="4" s="1"/>
  <c r="A937" i="4" s="1"/>
  <c r="A1140" i="4" s="1"/>
  <c r="A1343" i="4" s="1"/>
  <c r="A1546" i="4" s="1"/>
  <c r="E529" i="4"/>
  <c r="E732" i="4" s="1"/>
  <c r="E935" i="4" s="1"/>
  <c r="E1138" i="4" s="1"/>
  <c r="E1341" i="4" s="1"/>
  <c r="E1544" i="4" s="1"/>
  <c r="D528" i="4"/>
  <c r="D731" i="4" s="1"/>
  <c r="D934" i="4" s="1"/>
  <c r="D1137" i="4" s="1"/>
  <c r="D1340" i="4" s="1"/>
  <c r="D1543" i="4" s="1"/>
  <c r="C527" i="4"/>
  <c r="C730" i="4" s="1"/>
  <c r="C933" i="4" s="1"/>
  <c r="C1136" i="4" s="1"/>
  <c r="C1339" i="4" s="1"/>
  <c r="C1542" i="4" s="1"/>
  <c r="B323" i="4"/>
  <c r="B526" i="4" s="1"/>
  <c r="B729" i="4" s="1"/>
  <c r="B932" i="4" s="1"/>
  <c r="B1135" i="4" s="1"/>
  <c r="B1338" i="4" s="1"/>
  <c r="B1541" i="4" s="1"/>
  <c r="A322" i="4"/>
  <c r="A525" i="4" s="1"/>
  <c r="A728" i="4" s="1"/>
  <c r="A931" i="4" s="1"/>
  <c r="A1134" i="4" s="1"/>
  <c r="A1337" i="4" s="1"/>
  <c r="A1540" i="4" s="1"/>
  <c r="E523" i="4"/>
  <c r="E726" i="4" s="1"/>
  <c r="E929" i="4" s="1"/>
  <c r="E1132" i="4" s="1"/>
  <c r="E1335" i="4" s="1"/>
  <c r="E1538" i="4" s="1"/>
  <c r="D522" i="4"/>
  <c r="D725" i="4" s="1"/>
  <c r="D928" i="4" s="1"/>
  <c r="D1131" i="4" s="1"/>
  <c r="D1334" i="4" s="1"/>
  <c r="D1537" i="4" s="1"/>
  <c r="C521" i="4"/>
  <c r="C724" i="4" s="1"/>
  <c r="C927" i="4" s="1"/>
  <c r="C1130" i="4" s="1"/>
  <c r="C1333" i="4" s="1"/>
  <c r="C1536" i="4" s="1"/>
  <c r="B317" i="4"/>
  <c r="B520" i="4" s="1"/>
  <c r="B723" i="4" s="1"/>
  <c r="B926" i="4" s="1"/>
  <c r="B1129" i="4" s="1"/>
  <c r="B1332" i="4" s="1"/>
  <c r="B1535" i="4" s="1"/>
  <c r="A316" i="4"/>
  <c r="A519" i="4" s="1"/>
  <c r="A722" i="4" s="1"/>
  <c r="A925" i="4" s="1"/>
  <c r="A1128" i="4" s="1"/>
  <c r="A1331" i="4" s="1"/>
  <c r="A1534" i="4" s="1"/>
  <c r="E517" i="4"/>
  <c r="E720" i="4" s="1"/>
  <c r="E923" i="4" s="1"/>
  <c r="E1126" i="4" s="1"/>
  <c r="E1329" i="4" s="1"/>
  <c r="E1532" i="4" s="1"/>
  <c r="D516" i="4"/>
  <c r="D719" i="4" s="1"/>
  <c r="D922" i="4" s="1"/>
  <c r="D1125" i="4" s="1"/>
  <c r="D1328" i="4" s="1"/>
  <c r="D1531" i="4" s="1"/>
  <c r="C515" i="4"/>
  <c r="C718" i="4" s="1"/>
  <c r="C921" i="4" s="1"/>
  <c r="C1124" i="4" s="1"/>
  <c r="C1327" i="4" s="1"/>
  <c r="C1530" i="4" s="1"/>
  <c r="B311" i="4"/>
  <c r="B514" i="4" s="1"/>
  <c r="B717" i="4" s="1"/>
  <c r="B920" i="4" s="1"/>
  <c r="B1123" i="4" s="1"/>
  <c r="B1326" i="4" s="1"/>
  <c r="B1529" i="4" s="1"/>
  <c r="E512" i="4"/>
  <c r="E715" i="4" s="1"/>
  <c r="E918" i="4" s="1"/>
  <c r="E1121" i="4" s="1"/>
  <c r="E1324" i="4" s="1"/>
  <c r="E1527" i="4" s="1"/>
  <c r="D511" i="4"/>
  <c r="D714" i="4" s="1"/>
  <c r="D917" i="4" s="1"/>
  <c r="D1120" i="4" s="1"/>
  <c r="D1323" i="4" s="1"/>
  <c r="D1526" i="4" s="1"/>
  <c r="C510" i="4"/>
  <c r="C713" i="4" s="1"/>
  <c r="C916" i="4" s="1"/>
  <c r="C1119" i="4" s="1"/>
  <c r="C1322" i="4" s="1"/>
  <c r="C1525" i="4" s="1"/>
  <c r="B306" i="4"/>
  <c r="B509" i="4" s="1"/>
  <c r="B712" i="4" s="1"/>
  <c r="B915" i="4" s="1"/>
  <c r="B1118" i="4" s="1"/>
  <c r="B1321" i="4" s="1"/>
  <c r="B1524" i="4" s="1"/>
  <c r="A305" i="4"/>
  <c r="A508" i="4" s="1"/>
  <c r="A711" i="4" s="1"/>
  <c r="A914" i="4" s="1"/>
  <c r="A1117" i="4" s="1"/>
  <c r="A1320" i="4" s="1"/>
  <c r="A1523" i="4" s="1"/>
  <c r="E506" i="4"/>
  <c r="E709" i="4" s="1"/>
  <c r="E912" i="4" s="1"/>
  <c r="E1115" i="4" s="1"/>
  <c r="E1318" i="4" s="1"/>
  <c r="E1521" i="4" s="1"/>
  <c r="D505" i="4"/>
  <c r="D708" i="4" s="1"/>
  <c r="D911" i="4" s="1"/>
  <c r="D1114" i="4" s="1"/>
  <c r="D1317" i="4" s="1"/>
  <c r="D1520" i="4" s="1"/>
  <c r="C504" i="4"/>
  <c r="C707" i="4" s="1"/>
  <c r="C910" i="4" s="1"/>
  <c r="C1113" i="4" s="1"/>
  <c r="C1316" i="4" s="1"/>
  <c r="C1519" i="4" s="1"/>
  <c r="B300" i="4"/>
  <c r="B503" i="4" s="1"/>
  <c r="B706" i="4" s="1"/>
  <c r="B909" i="4" s="1"/>
  <c r="B1112" i="4" s="1"/>
  <c r="B1315" i="4" s="1"/>
  <c r="B1518" i="4" s="1"/>
  <c r="A299" i="4"/>
  <c r="A502" i="4" s="1"/>
  <c r="A705" i="4" s="1"/>
  <c r="A908" i="4" s="1"/>
  <c r="A1111" i="4" s="1"/>
  <c r="A1314" i="4" s="1"/>
  <c r="A1517" i="4" s="1"/>
  <c r="E500" i="4"/>
  <c r="E703" i="4" s="1"/>
  <c r="E906" i="4" s="1"/>
  <c r="E1109" i="4" s="1"/>
  <c r="E1312" i="4" s="1"/>
  <c r="E1515" i="4" s="1"/>
  <c r="D499" i="4"/>
  <c r="D702" i="4" s="1"/>
  <c r="D905" i="4" s="1"/>
  <c r="D1108" i="4" s="1"/>
  <c r="D1311" i="4" s="1"/>
  <c r="D1514" i="4" s="1"/>
  <c r="C498" i="4"/>
  <c r="C701" i="4" s="1"/>
  <c r="C904" i="4" s="1"/>
  <c r="C1107" i="4" s="1"/>
  <c r="C1310" i="4" s="1"/>
  <c r="C1513" i="4" s="1"/>
  <c r="B294" i="4"/>
  <c r="B497" i="4" s="1"/>
  <c r="B700" i="4" s="1"/>
  <c r="B903" i="4" s="1"/>
  <c r="B1106" i="4" s="1"/>
  <c r="B1309" i="4" s="1"/>
  <c r="B1512" i="4" s="1"/>
  <c r="A293" i="4"/>
  <c r="A496" i="4" s="1"/>
  <c r="A699" i="4" s="1"/>
  <c r="A902" i="4" s="1"/>
  <c r="A1105" i="4" s="1"/>
  <c r="A1308" i="4" s="1"/>
  <c r="A1511" i="4" s="1"/>
  <c r="E494" i="4"/>
  <c r="E697" i="4" s="1"/>
  <c r="E900" i="4" s="1"/>
  <c r="E1103" i="4" s="1"/>
  <c r="E1306" i="4" s="1"/>
  <c r="E1509" i="4" s="1"/>
  <c r="D493" i="4"/>
  <c r="D696" i="4" s="1"/>
  <c r="D899" i="4" s="1"/>
  <c r="D1102" i="4" s="1"/>
  <c r="D1305" i="4" s="1"/>
  <c r="D1508" i="4" s="1"/>
  <c r="C492" i="4"/>
  <c r="C695" i="4" s="1"/>
  <c r="C898" i="4" s="1"/>
  <c r="C1101" i="4" s="1"/>
  <c r="C1304" i="4" s="1"/>
  <c r="C1507" i="4" s="1"/>
  <c r="E485" i="4"/>
  <c r="E688" i="4" s="1"/>
  <c r="E891" i="4" s="1"/>
  <c r="E1094" i="4" s="1"/>
  <c r="E1297" i="4" s="1"/>
  <c r="E1500" i="4" s="1"/>
  <c r="G468" i="4"/>
  <c r="G438" i="4"/>
  <c r="G641" i="4" s="1"/>
  <c r="G844" i="4" s="1"/>
  <c r="G1047" i="4" s="1"/>
  <c r="G1250" i="4" s="1"/>
  <c r="G1453" i="4" s="1"/>
  <c r="F589" i="4"/>
  <c r="F792" i="4" s="1"/>
  <c r="F995" i="4" s="1"/>
  <c r="F1198" i="4" s="1"/>
  <c r="F1401" i="4" s="1"/>
  <c r="F1604" i="4" s="1"/>
  <c r="F583" i="4"/>
  <c r="F786" i="4" s="1"/>
  <c r="F989" i="4" s="1"/>
  <c r="F1192" i="4" s="1"/>
  <c r="F1395" i="4" s="1"/>
  <c r="F1598" i="4" s="1"/>
  <c r="F577" i="4"/>
  <c r="F780" i="4" s="1"/>
  <c r="F983" i="4" s="1"/>
  <c r="F1186" i="4" s="1"/>
  <c r="F1389" i="4" s="1"/>
  <c r="F1592" i="4" s="1"/>
  <c r="E471" i="4"/>
  <c r="E674" i="4" s="1"/>
  <c r="E877" i="4" s="1"/>
  <c r="E1080" i="4" s="1"/>
  <c r="E1283" i="4" s="1"/>
  <c r="E1486" i="4" s="1"/>
  <c r="E424" i="4"/>
  <c r="E627" i="4" s="1"/>
  <c r="E830" i="4" s="1"/>
  <c r="E1033" i="4" s="1"/>
  <c r="E1236" i="4" s="1"/>
  <c r="E1439" i="4" s="1"/>
  <c r="B277" i="4"/>
  <c r="B480" i="4" s="1"/>
  <c r="B683" i="4" s="1"/>
  <c r="B886" i="4" s="1"/>
  <c r="B1089" i="4" s="1"/>
  <c r="B1292" i="4" s="1"/>
  <c r="B1495" i="4" s="1"/>
  <c r="B410" i="4"/>
  <c r="B613" i="4" s="1"/>
  <c r="B816" i="4" s="1"/>
  <c r="B1019" i="4" s="1"/>
  <c r="B1222" i="4" s="1"/>
  <c r="B1425" i="4" s="1"/>
  <c r="B1628" i="4" s="1"/>
  <c r="E610" i="4"/>
  <c r="E813" i="4" s="1"/>
  <c r="E1016" i="4" s="1"/>
  <c r="E1219" i="4" s="1"/>
  <c r="E1422" i="4" s="1"/>
  <c r="E1625" i="4" s="1"/>
  <c r="B404" i="4"/>
  <c r="B607" i="4" s="1"/>
  <c r="B810" i="4" s="1"/>
  <c r="B1013" i="4" s="1"/>
  <c r="B1216" i="4" s="1"/>
  <c r="B1419" i="4" s="1"/>
  <c r="B1622" i="4" s="1"/>
  <c r="E604" i="4"/>
  <c r="E807" i="4" s="1"/>
  <c r="E1010" i="4" s="1"/>
  <c r="E1213" i="4" s="1"/>
  <c r="E1416" i="4" s="1"/>
  <c r="E1619" i="4" s="1"/>
  <c r="C602" i="4"/>
  <c r="C805" i="4" s="1"/>
  <c r="C1008" i="4" s="1"/>
  <c r="C1211" i="4" s="1"/>
  <c r="C1414" i="4" s="1"/>
  <c r="C1617" i="4" s="1"/>
  <c r="E598" i="4"/>
  <c r="E801" i="4" s="1"/>
  <c r="E1004" i="4" s="1"/>
  <c r="E1207" i="4" s="1"/>
  <c r="E1410" i="4" s="1"/>
  <c r="E1613" i="4" s="1"/>
  <c r="C596" i="4"/>
  <c r="C799" i="4" s="1"/>
  <c r="C1002" i="4" s="1"/>
  <c r="C1205" i="4" s="1"/>
  <c r="C1408" i="4" s="1"/>
  <c r="C1611" i="4" s="1"/>
  <c r="A391" i="4"/>
  <c r="A594" i="4" s="1"/>
  <c r="A797" i="4" s="1"/>
  <c r="A1000" i="4" s="1"/>
  <c r="A1203" i="4" s="1"/>
  <c r="A1406" i="4" s="1"/>
  <c r="A1609" i="4" s="1"/>
  <c r="E592" i="4"/>
  <c r="E795" i="4" s="1"/>
  <c r="E998" i="4" s="1"/>
  <c r="E1201" i="4" s="1"/>
  <c r="E1404" i="4" s="1"/>
  <c r="E1607" i="4" s="1"/>
  <c r="C590" i="4"/>
  <c r="C793" i="4" s="1"/>
  <c r="C996" i="4" s="1"/>
  <c r="C1199" i="4" s="1"/>
  <c r="C1402" i="4" s="1"/>
  <c r="C1605" i="4" s="1"/>
  <c r="A385" i="4"/>
  <c r="A588" i="4" s="1"/>
  <c r="A791" i="4" s="1"/>
  <c r="A994" i="4" s="1"/>
  <c r="A1197" i="4" s="1"/>
  <c r="A1400" i="4" s="1"/>
  <c r="A1603" i="4" s="1"/>
  <c r="E586" i="4"/>
  <c r="E789" i="4" s="1"/>
  <c r="E992" i="4" s="1"/>
  <c r="E1195" i="4" s="1"/>
  <c r="E1398" i="4" s="1"/>
  <c r="E1601" i="4" s="1"/>
  <c r="C584" i="4"/>
  <c r="C787" i="4" s="1"/>
  <c r="C990" i="4" s="1"/>
  <c r="C1193" i="4" s="1"/>
  <c r="C1396" i="4" s="1"/>
  <c r="C1599" i="4" s="1"/>
  <c r="A379" i="4"/>
  <c r="A582" i="4" s="1"/>
  <c r="A785" i="4" s="1"/>
  <c r="A988" i="4" s="1"/>
  <c r="A1191" i="4" s="1"/>
  <c r="A1394" i="4" s="1"/>
  <c r="A1597" i="4" s="1"/>
  <c r="C578" i="4"/>
  <c r="C781" i="4" s="1"/>
  <c r="C984" i="4" s="1"/>
  <c r="C1187" i="4" s="1"/>
  <c r="C1390" i="4" s="1"/>
  <c r="C1593" i="4" s="1"/>
  <c r="E574" i="4"/>
  <c r="E777" i="4" s="1"/>
  <c r="E980" i="4" s="1"/>
  <c r="E1183" i="4" s="1"/>
  <c r="E1386" i="4" s="1"/>
  <c r="E1589" i="4" s="1"/>
  <c r="C572" i="4"/>
  <c r="C775" i="4" s="1"/>
  <c r="C978" i="4" s="1"/>
  <c r="C1181" i="4" s="1"/>
  <c r="C1384" i="4" s="1"/>
  <c r="C1587" i="4" s="1"/>
  <c r="A367" i="4"/>
  <c r="A570" i="4" s="1"/>
  <c r="A773" i="4" s="1"/>
  <c r="A976" i="4" s="1"/>
  <c r="A1179" i="4" s="1"/>
  <c r="A1382" i="4" s="1"/>
  <c r="A1585" i="4" s="1"/>
  <c r="E568" i="4"/>
  <c r="E771" i="4" s="1"/>
  <c r="E974" i="4" s="1"/>
  <c r="E1177" i="4" s="1"/>
  <c r="E1380" i="4" s="1"/>
  <c r="E1583" i="4" s="1"/>
  <c r="B362" i="4"/>
  <c r="B565" i="4" s="1"/>
  <c r="B768" i="4" s="1"/>
  <c r="B971" i="4" s="1"/>
  <c r="B1174" i="4" s="1"/>
  <c r="B1377" i="4" s="1"/>
  <c r="B1580" i="4" s="1"/>
  <c r="D561" i="4"/>
  <c r="D764" i="4" s="1"/>
  <c r="D967" i="4" s="1"/>
  <c r="D1170" i="4" s="1"/>
  <c r="D1373" i="4" s="1"/>
  <c r="D1576" i="4" s="1"/>
  <c r="B356" i="4"/>
  <c r="B559" i="4" s="1"/>
  <c r="B762" i="4" s="1"/>
  <c r="B965" i="4" s="1"/>
  <c r="B1168" i="4" s="1"/>
  <c r="B1371" i="4" s="1"/>
  <c r="B1574" i="4" s="1"/>
  <c r="D555" i="4"/>
  <c r="D758" i="4" s="1"/>
  <c r="D961" i="4" s="1"/>
  <c r="D1164" i="4" s="1"/>
  <c r="D1367" i="4" s="1"/>
  <c r="D1570" i="4" s="1"/>
  <c r="B350" i="4"/>
  <c r="B553" i="4" s="1"/>
  <c r="B756" i="4" s="1"/>
  <c r="B959" i="4" s="1"/>
  <c r="B1162" i="4" s="1"/>
  <c r="B1365" i="4" s="1"/>
  <c r="B1568" i="4" s="1"/>
  <c r="E550" i="4"/>
  <c r="E753" i="4" s="1"/>
  <c r="E956" i="4" s="1"/>
  <c r="E1159" i="4" s="1"/>
  <c r="E1362" i="4" s="1"/>
  <c r="E1565" i="4" s="1"/>
  <c r="C548" i="4"/>
  <c r="C751" i="4" s="1"/>
  <c r="C954" i="4" s="1"/>
  <c r="C1157" i="4" s="1"/>
  <c r="C1360" i="4" s="1"/>
  <c r="C1563" i="4" s="1"/>
  <c r="A343" i="4"/>
  <c r="A546" i="4" s="1"/>
  <c r="A749" i="4" s="1"/>
  <c r="A952" i="4" s="1"/>
  <c r="A1155" i="4" s="1"/>
  <c r="A1358" i="4" s="1"/>
  <c r="A1561" i="4" s="1"/>
  <c r="C542" i="4"/>
  <c r="C745" i="4" s="1"/>
  <c r="C948" i="4" s="1"/>
  <c r="C1151" i="4" s="1"/>
  <c r="C1354" i="4" s="1"/>
  <c r="C1557" i="4" s="1"/>
  <c r="D537" i="4"/>
  <c r="D740" i="4" s="1"/>
  <c r="D943" i="4" s="1"/>
  <c r="D1146" i="4" s="1"/>
  <c r="D1349" i="4" s="1"/>
  <c r="D1552" i="4" s="1"/>
  <c r="B332" i="4"/>
  <c r="B535" i="4" s="1"/>
  <c r="B738" i="4" s="1"/>
  <c r="B941" i="4" s="1"/>
  <c r="B1144" i="4" s="1"/>
  <c r="B1347" i="4" s="1"/>
  <c r="B1550" i="4" s="1"/>
  <c r="D531" i="4"/>
  <c r="D734" i="4" s="1"/>
  <c r="D937" i="4" s="1"/>
  <c r="D1140" i="4" s="1"/>
  <c r="D1343" i="4" s="1"/>
  <c r="D1546" i="4" s="1"/>
  <c r="B326" i="4"/>
  <c r="B529" i="4" s="1"/>
  <c r="B732" i="4" s="1"/>
  <c r="B935" i="4" s="1"/>
  <c r="B1138" i="4" s="1"/>
  <c r="B1341" i="4" s="1"/>
  <c r="B1544" i="4" s="1"/>
  <c r="D525" i="4"/>
  <c r="D728" i="4" s="1"/>
  <c r="D931" i="4" s="1"/>
  <c r="D1134" i="4" s="1"/>
  <c r="D1337" i="4" s="1"/>
  <c r="D1540" i="4" s="1"/>
  <c r="B320" i="4"/>
  <c r="B523" i="4" s="1"/>
  <c r="B726" i="4" s="1"/>
  <c r="B929" i="4" s="1"/>
  <c r="B1132" i="4" s="1"/>
  <c r="B1335" i="4" s="1"/>
  <c r="B1538" i="4" s="1"/>
  <c r="A319" i="4"/>
  <c r="A522" i="4" s="1"/>
  <c r="A725" i="4" s="1"/>
  <c r="A928" i="4" s="1"/>
  <c r="A1131" i="4" s="1"/>
  <c r="A1334" i="4" s="1"/>
  <c r="A1537" i="4" s="1"/>
  <c r="D519" i="4"/>
  <c r="D722" i="4" s="1"/>
  <c r="D925" i="4" s="1"/>
  <c r="D1128" i="4" s="1"/>
  <c r="D1331" i="4" s="1"/>
  <c r="D1534" i="4" s="1"/>
  <c r="C518" i="4"/>
  <c r="C721" i="4" s="1"/>
  <c r="C924" i="4" s="1"/>
  <c r="C1127" i="4" s="1"/>
  <c r="C1330" i="4" s="1"/>
  <c r="C1533" i="4" s="1"/>
  <c r="A313" i="4"/>
  <c r="A516" i="4" s="1"/>
  <c r="A719" i="4" s="1"/>
  <c r="A922" i="4" s="1"/>
  <c r="A1125" i="4" s="1"/>
  <c r="A1328" i="4" s="1"/>
  <c r="A1531" i="4" s="1"/>
  <c r="D513" i="4"/>
  <c r="D716" i="4" s="1"/>
  <c r="D919" i="4" s="1"/>
  <c r="D1122" i="4" s="1"/>
  <c r="D1325" i="4" s="1"/>
  <c r="D1528" i="4" s="1"/>
  <c r="D508" i="4"/>
  <c r="D711" i="4" s="1"/>
  <c r="D914" i="4" s="1"/>
  <c r="D1117" i="4" s="1"/>
  <c r="D1320" i="4" s="1"/>
  <c r="D1523" i="4" s="1"/>
  <c r="B303" i="4"/>
  <c r="B506" i="4" s="1"/>
  <c r="B709" i="4" s="1"/>
  <c r="B912" i="4" s="1"/>
  <c r="B1115" i="4" s="1"/>
  <c r="B1318" i="4" s="1"/>
  <c r="B1521" i="4" s="1"/>
  <c r="A302" i="4"/>
  <c r="A505" i="4" s="1"/>
  <c r="A708" i="4" s="1"/>
  <c r="A911" i="4" s="1"/>
  <c r="A1114" i="4" s="1"/>
  <c r="A1317" i="4" s="1"/>
  <c r="A1520" i="4" s="1"/>
  <c r="D502" i="4"/>
  <c r="D705" i="4" s="1"/>
  <c r="D908" i="4" s="1"/>
  <c r="D1111" i="4" s="1"/>
  <c r="D1314" i="4" s="1"/>
  <c r="D1517" i="4" s="1"/>
  <c r="C501" i="4"/>
  <c r="C704" i="4" s="1"/>
  <c r="C907" i="4" s="1"/>
  <c r="C1110" i="4" s="1"/>
  <c r="C1313" i="4" s="1"/>
  <c r="C1516" i="4" s="1"/>
  <c r="A296" i="4"/>
  <c r="A499" i="4" s="1"/>
  <c r="A702" i="4" s="1"/>
  <c r="A905" i="4" s="1"/>
  <c r="A1108" i="4" s="1"/>
  <c r="A1311" i="4" s="1"/>
  <c r="A1514" i="4" s="1"/>
  <c r="D496" i="4"/>
  <c r="D699" i="4" s="1"/>
  <c r="D902" i="4" s="1"/>
  <c r="D1105" i="4" s="1"/>
  <c r="D1308" i="4" s="1"/>
  <c r="D1511" i="4" s="1"/>
  <c r="C495" i="4"/>
  <c r="C698" i="4" s="1"/>
  <c r="C901" i="4" s="1"/>
  <c r="C1104" i="4" s="1"/>
  <c r="C1307" i="4" s="1"/>
  <c r="C1510" i="4" s="1"/>
  <c r="A290" i="4"/>
  <c r="A493" i="4" s="1"/>
  <c r="A696" i="4" s="1"/>
  <c r="A899" i="4" s="1"/>
  <c r="A1102" i="4" s="1"/>
  <c r="A1305" i="4" s="1"/>
  <c r="A1508" i="4" s="1"/>
  <c r="C486" i="4"/>
  <c r="C689" i="4" s="1"/>
  <c r="C892" i="4" s="1"/>
  <c r="C1095" i="4" s="1"/>
  <c r="C1298" i="4" s="1"/>
  <c r="C1501" i="4" s="1"/>
  <c r="F586" i="4"/>
  <c r="F789" i="4" s="1"/>
  <c r="F992" i="4" s="1"/>
  <c r="F1195" i="4" s="1"/>
  <c r="F1398" i="4" s="1"/>
  <c r="F1601" i="4" s="1"/>
  <c r="E416" i="4"/>
  <c r="E619" i="4" s="1"/>
  <c r="E822" i="4" s="1"/>
  <c r="E1025" i="4" s="1"/>
  <c r="E1228" i="4" s="1"/>
  <c r="E1431" i="4" s="1"/>
  <c r="B268" i="4"/>
  <c r="B471" i="4" s="1"/>
  <c r="B674" i="4" s="1"/>
  <c r="B877" i="4" s="1"/>
  <c r="B1080" i="4" s="1"/>
  <c r="B1283" i="4" s="1"/>
  <c r="B1486" i="4" s="1"/>
  <c r="B253" i="4"/>
  <c r="B456" i="4" s="1"/>
  <c r="B659" i="4" s="1"/>
  <c r="B862" i="4" s="1"/>
  <c r="B1065" i="4" s="1"/>
  <c r="B1268" i="4" s="1"/>
  <c r="B1471" i="4" s="1"/>
  <c r="B227" i="4"/>
  <c r="B430" i="4" s="1"/>
  <c r="B633" i="4" s="1"/>
  <c r="B836" i="4" s="1"/>
  <c r="B1039" i="4" s="1"/>
  <c r="B1242" i="4" s="1"/>
  <c r="B1445" i="4" s="1"/>
  <c r="A214" i="4"/>
  <c r="A417" i="4" s="1"/>
  <c r="A620" i="4" s="1"/>
  <c r="A823" i="4" s="1"/>
  <c r="A1026" i="4" s="1"/>
  <c r="A1229" i="4" s="1"/>
  <c r="A1432" i="4" s="1"/>
  <c r="B216" i="4"/>
  <c r="B419" i="4" s="1"/>
  <c r="B622" i="4" s="1"/>
  <c r="B825" i="4" s="1"/>
  <c r="B1028" i="4" s="1"/>
  <c r="B1231" i="4" s="1"/>
  <c r="B1434" i="4" s="1"/>
  <c r="D474" i="4"/>
  <c r="D677" i="4" s="1"/>
  <c r="D880" i="4" s="1"/>
  <c r="D1083" i="4" s="1"/>
  <c r="D1286" i="4" s="1"/>
  <c r="D1489" i="4" s="1"/>
  <c r="A218" i="4"/>
  <c r="A421" i="4" s="1"/>
  <c r="A624" i="4" s="1"/>
  <c r="A827" i="4" s="1"/>
  <c r="A1030" i="4" s="1"/>
  <c r="A1233" i="4" s="1"/>
  <c r="A1436" i="4" s="1"/>
  <c r="A233" i="4"/>
  <c r="A436" i="4" s="1"/>
  <c r="A639" i="4" s="1"/>
  <c r="A842" i="4" s="1"/>
  <c r="A1045" i="4" s="1"/>
  <c r="A1248" i="4" s="1"/>
  <c r="A1451" i="4" s="1"/>
  <c r="A251" i="4"/>
  <c r="A454" i="4" s="1"/>
  <c r="A657" i="4" s="1"/>
  <c r="A860" i="4" s="1"/>
  <c r="A1063" i="4" s="1"/>
  <c r="A1266" i="4" s="1"/>
  <c r="A1469" i="4" s="1"/>
  <c r="A247" i="4"/>
  <c r="A450" i="4" s="1"/>
  <c r="A653" i="4" s="1"/>
  <c r="A856" i="4" s="1"/>
  <c r="A1059" i="4" s="1"/>
  <c r="A1262" i="4" s="1"/>
  <c r="A1465" i="4" s="1"/>
  <c r="A261" i="4"/>
  <c r="A464" i="4" s="1"/>
  <c r="A667" i="4" s="1"/>
  <c r="A870" i="4" s="1"/>
  <c r="A1073" i="4" s="1"/>
  <c r="A1276" i="4" s="1"/>
  <c r="A1479" i="4" s="1"/>
  <c r="A269" i="4"/>
  <c r="A472" i="4" s="1"/>
  <c r="A675" i="4" s="1"/>
  <c r="A878" i="4" s="1"/>
  <c r="A1081" i="4" s="1"/>
  <c r="A1284" i="4" s="1"/>
  <c r="A1487" i="4" s="1"/>
  <c r="C483" i="4"/>
  <c r="C686" i="4" s="1"/>
  <c r="C889" i="4" s="1"/>
  <c r="C1092" i="4" s="1"/>
  <c r="C1295" i="4" s="1"/>
  <c r="C1498" i="4" s="1"/>
  <c r="D610" i="4"/>
  <c r="D813" i="4" s="1"/>
  <c r="D1016" i="4" s="1"/>
  <c r="D1219" i="4" s="1"/>
  <c r="D1422" i="4" s="1"/>
  <c r="D1625" i="4" s="1"/>
  <c r="A404" i="4"/>
  <c r="A607" i="4" s="1"/>
  <c r="A810" i="4" s="1"/>
  <c r="A1013" i="4" s="1"/>
  <c r="A1216" i="4" s="1"/>
  <c r="A1419" i="4" s="1"/>
  <c r="A1622" i="4" s="1"/>
  <c r="B399" i="4"/>
  <c r="B602" i="4" s="1"/>
  <c r="B805" i="4" s="1"/>
  <c r="B1008" i="4" s="1"/>
  <c r="B1211" i="4" s="1"/>
  <c r="B1414" i="4" s="1"/>
  <c r="B1617" i="4" s="1"/>
  <c r="A398" i="4"/>
  <c r="A601" i="4" s="1"/>
  <c r="A804" i="4" s="1"/>
  <c r="A1007" i="4" s="1"/>
  <c r="A1210" i="4" s="1"/>
  <c r="A1413" i="4" s="1"/>
  <c r="A1616" i="4" s="1"/>
  <c r="B393" i="4"/>
  <c r="B596" i="4" s="1"/>
  <c r="B799" i="4" s="1"/>
  <c r="B1002" i="4" s="1"/>
  <c r="B1205" i="4" s="1"/>
  <c r="B1408" i="4" s="1"/>
  <c r="B1611" i="4" s="1"/>
  <c r="C591" i="4"/>
  <c r="C794" i="4" s="1"/>
  <c r="C997" i="4" s="1"/>
  <c r="C1200" i="4" s="1"/>
  <c r="C1403" i="4" s="1"/>
  <c r="C1606" i="4" s="1"/>
  <c r="D586" i="4"/>
  <c r="D789" i="4" s="1"/>
  <c r="D992" i="4" s="1"/>
  <c r="D1195" i="4" s="1"/>
  <c r="D1398" i="4" s="1"/>
  <c r="D1601" i="4" s="1"/>
  <c r="C579" i="4"/>
  <c r="C782" i="4" s="1"/>
  <c r="C985" i="4" s="1"/>
  <c r="C1188" i="4" s="1"/>
  <c r="C1391" i="4" s="1"/>
  <c r="C1594" i="4" s="1"/>
  <c r="E575" i="4"/>
  <c r="E778" i="4" s="1"/>
  <c r="E981" i="4" s="1"/>
  <c r="E1184" i="4" s="1"/>
  <c r="E1387" i="4" s="1"/>
  <c r="E1590" i="4" s="1"/>
  <c r="C567" i="4"/>
  <c r="C770" i="4" s="1"/>
  <c r="C973" i="4" s="1"/>
  <c r="C1176" i="4" s="1"/>
  <c r="C1379" i="4" s="1"/>
  <c r="C1582" i="4" s="1"/>
  <c r="D562" i="4"/>
  <c r="D765" i="4" s="1"/>
  <c r="D968" i="4" s="1"/>
  <c r="D1171" i="4" s="1"/>
  <c r="D1374" i="4" s="1"/>
  <c r="D1577" i="4" s="1"/>
  <c r="A356" i="4"/>
  <c r="A559" i="4" s="1"/>
  <c r="A762" i="4" s="1"/>
  <c r="A965" i="4" s="1"/>
  <c r="A1168" i="4" s="1"/>
  <c r="A1371" i="4" s="1"/>
  <c r="A1574" i="4" s="1"/>
  <c r="B351" i="4"/>
  <c r="B554" i="4" s="1"/>
  <c r="B757" i="4" s="1"/>
  <c r="B960" i="4" s="1"/>
  <c r="B1163" i="4" s="1"/>
  <c r="B1366" i="4" s="1"/>
  <c r="B1569" i="4" s="1"/>
  <c r="A350" i="4"/>
  <c r="A553" i="4" s="1"/>
  <c r="A756" i="4" s="1"/>
  <c r="A959" i="4" s="1"/>
  <c r="A1162" i="4" s="1"/>
  <c r="A1365" i="4" s="1"/>
  <c r="A1568" i="4" s="1"/>
  <c r="B345" i="4"/>
  <c r="B548" i="4" s="1"/>
  <c r="B751" i="4" s="1"/>
  <c r="B954" i="4" s="1"/>
  <c r="B1157" i="4" s="1"/>
  <c r="B1360" i="4" s="1"/>
  <c r="B1563" i="4" s="1"/>
  <c r="B339" i="4"/>
  <c r="B542" i="4" s="1"/>
  <c r="B745" i="4" s="1"/>
  <c r="B948" i="4" s="1"/>
  <c r="B1151" i="4" s="1"/>
  <c r="B1354" i="4" s="1"/>
  <c r="B1557" i="4" s="1"/>
  <c r="C537" i="4"/>
  <c r="C740" i="4" s="1"/>
  <c r="C943" i="4" s="1"/>
  <c r="C1146" i="4" s="1"/>
  <c r="C1349" i="4" s="1"/>
  <c r="C1552" i="4" s="1"/>
  <c r="E533" i="4"/>
  <c r="E736" i="4" s="1"/>
  <c r="E939" i="4" s="1"/>
  <c r="E1142" i="4" s="1"/>
  <c r="E1345" i="4" s="1"/>
  <c r="E1548" i="4" s="1"/>
  <c r="C525" i="4"/>
  <c r="C728" i="4" s="1"/>
  <c r="C931" i="4" s="1"/>
  <c r="C1134" i="4" s="1"/>
  <c r="C1337" i="4" s="1"/>
  <c r="C1540" i="4" s="1"/>
  <c r="B315" i="4"/>
  <c r="B518" i="4" s="1"/>
  <c r="B721" i="4" s="1"/>
  <c r="B924" i="4" s="1"/>
  <c r="B1127" i="4" s="1"/>
  <c r="B1330" i="4" s="1"/>
  <c r="B1533" i="4" s="1"/>
  <c r="D509" i="4"/>
  <c r="D712" i="4" s="1"/>
  <c r="D915" i="4" s="1"/>
  <c r="D1118" i="4" s="1"/>
  <c r="D1321" i="4" s="1"/>
  <c r="D1524" i="4" s="1"/>
  <c r="C502" i="4"/>
  <c r="C705" i="4" s="1"/>
  <c r="C908" i="4" s="1"/>
  <c r="C1111" i="4" s="1"/>
  <c r="C1314" i="4" s="1"/>
  <c r="C1517" i="4" s="1"/>
  <c r="A297" i="4"/>
  <c r="A500" i="4" s="1"/>
  <c r="A703" i="4" s="1"/>
  <c r="A906" i="4" s="1"/>
  <c r="A1109" i="4" s="1"/>
  <c r="A1312" i="4" s="1"/>
  <c r="A1515" i="4" s="1"/>
  <c r="C496" i="4"/>
  <c r="C699" i="4" s="1"/>
  <c r="C902" i="4" s="1"/>
  <c r="C1105" i="4" s="1"/>
  <c r="C1308" i="4" s="1"/>
  <c r="C1511" i="4" s="1"/>
  <c r="A291" i="4"/>
  <c r="A494" i="4" s="1"/>
  <c r="A697" i="4" s="1"/>
  <c r="A900" i="4" s="1"/>
  <c r="A1103" i="4" s="1"/>
  <c r="A1306" i="4" s="1"/>
  <c r="A1509" i="4" s="1"/>
  <c r="C491" i="4"/>
  <c r="C694" i="4" s="1"/>
  <c r="C897" i="4" s="1"/>
  <c r="C1100" i="4" s="1"/>
  <c r="C1303" i="4" s="1"/>
  <c r="C1506" i="4" s="1"/>
  <c r="A282" i="4"/>
  <c r="A485" i="4" s="1"/>
  <c r="A688" i="4" s="1"/>
  <c r="A891" i="4" s="1"/>
  <c r="A1094" i="4" s="1"/>
  <c r="A1297" i="4" s="1"/>
  <c r="A1500" i="4" s="1"/>
  <c r="F591" i="4"/>
  <c r="F794" i="4" s="1"/>
  <c r="F997" i="4" s="1"/>
  <c r="F1200" i="4" s="1"/>
  <c r="F1403" i="4" s="1"/>
  <c r="F1606" i="4" s="1"/>
  <c r="B212" i="4"/>
  <c r="B415" i="4" s="1"/>
  <c r="B618" i="4" s="1"/>
  <c r="B821" i="4" s="1"/>
  <c r="B1024" i="4" s="1"/>
  <c r="B1227" i="4" s="1"/>
  <c r="B1430" i="4" s="1"/>
  <c r="C417" i="4"/>
  <c r="C620" i="4" s="1"/>
  <c r="C823" i="4" s="1"/>
  <c r="C1026" i="4" s="1"/>
  <c r="C1229" i="4" s="1"/>
  <c r="C1432" i="4" s="1"/>
  <c r="C482" i="4"/>
  <c r="C685" i="4" s="1"/>
  <c r="C888" i="4" s="1"/>
  <c r="C1091" i="4" s="1"/>
  <c r="C1294" i="4" s="1"/>
  <c r="C1497" i="4" s="1"/>
  <c r="B275" i="4"/>
  <c r="B478" i="4" s="1"/>
  <c r="B681" i="4" s="1"/>
  <c r="B884" i="4" s="1"/>
  <c r="B1087" i="4" s="1"/>
  <c r="B1290" i="4" s="1"/>
  <c r="B1493" i="4" s="1"/>
  <c r="C470" i="4"/>
  <c r="C673" i="4" s="1"/>
  <c r="C876" i="4" s="1"/>
  <c r="C1079" i="4" s="1"/>
  <c r="C1282" i="4" s="1"/>
  <c r="C1485" i="4" s="1"/>
  <c r="D465" i="4"/>
  <c r="D668" i="4" s="1"/>
  <c r="D871" i="4" s="1"/>
  <c r="D1074" i="4" s="1"/>
  <c r="D1277" i="4" s="1"/>
  <c r="D1480" i="4" s="1"/>
  <c r="D461" i="4"/>
  <c r="D664" i="4" s="1"/>
  <c r="D867" i="4" s="1"/>
  <c r="D1070" i="4" s="1"/>
  <c r="D1273" i="4" s="1"/>
  <c r="D1476" i="4" s="1"/>
  <c r="A254" i="4"/>
  <c r="A457" i="4" s="1"/>
  <c r="A660" i="4" s="1"/>
  <c r="A863" i="4" s="1"/>
  <c r="A1066" i="4" s="1"/>
  <c r="A1269" i="4" s="1"/>
  <c r="A1472" i="4" s="1"/>
  <c r="B240" i="4"/>
  <c r="B443" i="4" s="1"/>
  <c r="B646" i="4" s="1"/>
  <c r="B849" i="4" s="1"/>
  <c r="B1052" i="4" s="1"/>
  <c r="B1255" i="4" s="1"/>
  <c r="B1458" i="4" s="1"/>
  <c r="E441" i="4"/>
  <c r="E644" i="4" s="1"/>
  <c r="E847" i="4" s="1"/>
  <c r="E1050" i="4" s="1"/>
  <c r="E1253" i="4" s="1"/>
  <c r="E1456" i="4" s="1"/>
  <c r="A237" i="4"/>
  <c r="A440" i="4" s="1"/>
  <c r="A643" i="4" s="1"/>
  <c r="A846" i="4" s="1"/>
  <c r="A1049" i="4" s="1"/>
  <c r="A1252" i="4" s="1"/>
  <c r="A1455" i="4" s="1"/>
  <c r="B235" i="4"/>
  <c r="B438" i="4" s="1"/>
  <c r="B641" i="4" s="1"/>
  <c r="B844" i="4" s="1"/>
  <c r="B1047" i="4" s="1"/>
  <c r="B1250" i="4" s="1"/>
  <c r="B1453" i="4" s="1"/>
  <c r="B226" i="4"/>
  <c r="B429" i="4" s="1"/>
  <c r="B632" i="4" s="1"/>
  <c r="B835" i="4" s="1"/>
  <c r="B1038" i="4" s="1"/>
  <c r="B1241" i="4" s="1"/>
  <c r="B1444" i="4" s="1"/>
  <c r="E425" i="4"/>
  <c r="E628" i="4" s="1"/>
  <c r="E831" i="4" s="1"/>
  <c r="E1034" i="4" s="1"/>
  <c r="E1237" i="4" s="1"/>
  <c r="E1440" i="4" s="1"/>
  <c r="A221" i="4"/>
  <c r="A424" i="4" s="1"/>
  <c r="A627" i="4" s="1"/>
  <c r="A830" i="4" s="1"/>
  <c r="A1033" i="4" s="1"/>
  <c r="A1236" i="4" s="1"/>
  <c r="A1439" i="4" s="1"/>
  <c r="A229" i="4"/>
  <c r="A432" i="4" s="1"/>
  <c r="A635" i="4" s="1"/>
  <c r="A838" i="4" s="1"/>
  <c r="A1041" i="4" s="1"/>
  <c r="A1244" i="4" s="1"/>
  <c r="A1447" i="4" s="1"/>
  <c r="A242" i="4"/>
  <c r="A445" i="4" s="1"/>
  <c r="A648" i="4" s="1"/>
  <c r="A851" i="4" s="1"/>
  <c r="A1054" i="4" s="1"/>
  <c r="A1257" i="4" s="1"/>
  <c r="A1460" i="4" s="1"/>
  <c r="A255" i="4"/>
  <c r="A458" i="4" s="1"/>
  <c r="A661" i="4" s="1"/>
  <c r="A864" i="4" s="1"/>
  <c r="A1067" i="4" s="1"/>
  <c r="A1270" i="4" s="1"/>
  <c r="A1473" i="4" s="1"/>
  <c r="E440" i="4"/>
  <c r="E643" i="4" s="1"/>
  <c r="E846" i="4" s="1"/>
  <c r="E1049" i="4" s="1"/>
  <c r="E1252" i="4" s="1"/>
  <c r="E1455" i="4" s="1"/>
  <c r="B217" i="4"/>
  <c r="B420" i="4" s="1"/>
  <c r="B623" i="4" s="1"/>
  <c r="B826" i="4" s="1"/>
  <c r="B1029" i="4" s="1"/>
  <c r="B1232" i="4" s="1"/>
  <c r="B1435" i="4" s="1"/>
  <c r="B215" i="4"/>
  <c r="B418" i="4" s="1"/>
  <c r="B621" i="4" s="1"/>
  <c r="B824" i="4" s="1"/>
  <c r="B1027" i="4" s="1"/>
  <c r="B1230" i="4" s="1"/>
  <c r="B1433" i="4" s="1"/>
  <c r="B223" i="4"/>
  <c r="B426" i="4" s="1"/>
  <c r="B629" i="4" s="1"/>
  <c r="B832" i="4" s="1"/>
  <c r="B1035" i="4" s="1"/>
  <c r="B1238" i="4" s="1"/>
  <c r="B1441" i="4" s="1"/>
  <c r="A273" i="4"/>
  <c r="A476" i="4" s="1"/>
  <c r="A679" i="4" s="1"/>
  <c r="A882" i="4" s="1"/>
  <c r="A1085" i="4" s="1"/>
  <c r="A1288" i="4" s="1"/>
  <c r="A1491" i="4" s="1"/>
  <c r="A271" i="4"/>
  <c r="A474" i="4" s="1"/>
  <c r="A677" i="4" s="1"/>
  <c r="A880" i="4" s="1"/>
  <c r="A1083" i="4" s="1"/>
  <c r="A1286" i="4" s="1"/>
  <c r="A1489" i="4" s="1"/>
  <c r="E456" i="4"/>
  <c r="E659" i="4" s="1"/>
  <c r="E862" i="4" s="1"/>
  <c r="E1065" i="4" s="1"/>
  <c r="E1268" i="4" s="1"/>
  <c r="E1471" i="4" s="1"/>
  <c r="E474" i="4"/>
  <c r="E677" i="4" s="1"/>
  <c r="E880" i="4" s="1"/>
  <c r="E1083" i="4" s="1"/>
  <c r="E1286" i="4" s="1"/>
  <c r="E1489" i="4" s="1"/>
  <c r="A219" i="4"/>
  <c r="A422" i="4" s="1"/>
  <c r="A625" i="4" s="1"/>
  <c r="A828" i="4" s="1"/>
  <c r="A1031" i="4" s="1"/>
  <c r="A1234" i="4" s="1"/>
  <c r="A1437" i="4" s="1"/>
  <c r="A234" i="4"/>
  <c r="A437" i="4" s="1"/>
  <c r="A640" i="4" s="1"/>
  <c r="A843" i="4" s="1"/>
  <c r="A1046" i="4" s="1"/>
  <c r="A1249" i="4" s="1"/>
  <c r="A1452" i="4" s="1"/>
  <c r="A232" i="4"/>
  <c r="A435" i="4" s="1"/>
  <c r="A638" i="4" s="1"/>
  <c r="A841" i="4" s="1"/>
  <c r="A1044" i="4" s="1"/>
  <c r="A1247" i="4" s="1"/>
  <c r="A1450" i="4" s="1"/>
  <c r="A252" i="4"/>
  <c r="A455" i="4" s="1"/>
  <c r="A658" i="4" s="1"/>
  <c r="A861" i="4" s="1"/>
  <c r="A1064" i="4" s="1"/>
  <c r="A1267" i="4" s="1"/>
  <c r="A1470" i="4" s="1"/>
  <c r="A250" i="4"/>
  <c r="A453" i="4" s="1"/>
  <c r="A656" i="4" s="1"/>
  <c r="A859" i="4" s="1"/>
  <c r="A1062" i="4" s="1"/>
  <c r="A1265" i="4" s="1"/>
  <c r="A1468" i="4" s="1"/>
  <c r="A248" i="4"/>
  <c r="A451" i="4" s="1"/>
  <c r="A654" i="4" s="1"/>
  <c r="A857" i="4" s="1"/>
  <c r="A1060" i="4" s="1"/>
  <c r="A1263" i="4" s="1"/>
  <c r="A1466" i="4" s="1"/>
  <c r="A246" i="4"/>
  <c r="A449" i="4" s="1"/>
  <c r="A652" i="4" s="1"/>
  <c r="A855" i="4" s="1"/>
  <c r="A1058" i="4" s="1"/>
  <c r="A1261" i="4" s="1"/>
  <c r="A1464" i="4" s="1"/>
  <c r="A244" i="4"/>
  <c r="A447" i="4" s="1"/>
  <c r="A650" i="4" s="1"/>
  <c r="A853" i="4" s="1"/>
  <c r="A1056" i="4" s="1"/>
  <c r="A1259" i="4" s="1"/>
  <c r="A1462" i="4" s="1"/>
  <c r="A256" i="4"/>
  <c r="A459" i="4" s="1"/>
  <c r="A662" i="4" s="1"/>
  <c r="A865" i="4" s="1"/>
  <c r="A1068" i="4" s="1"/>
  <c r="A1271" i="4" s="1"/>
  <c r="A1474" i="4" s="1"/>
  <c r="A260" i="4"/>
  <c r="A463" i="4" s="1"/>
  <c r="A666" i="4" s="1"/>
  <c r="A869" i="4" s="1"/>
  <c r="A1072" i="4" s="1"/>
  <c r="A1275" i="4" s="1"/>
  <c r="A1478" i="4" s="1"/>
  <c r="A265" i="4"/>
  <c r="A468" i="4" s="1"/>
  <c r="A671" i="4" s="1"/>
  <c r="A874" i="4" s="1"/>
  <c r="A1077" i="4" s="1"/>
  <c r="A1280" i="4" s="1"/>
  <c r="A1483" i="4" s="1"/>
  <c r="A270" i="4"/>
  <c r="A473" i="4" s="1"/>
  <c r="A676" i="4" s="1"/>
  <c r="A879" i="4" s="1"/>
  <c r="A1082" i="4" s="1"/>
  <c r="A1285" i="4" s="1"/>
  <c r="A1488" i="4" s="1"/>
  <c r="A274" i="4"/>
  <c r="A477" i="4" s="1"/>
  <c r="A680" i="4" s="1"/>
  <c r="A883" i="4" s="1"/>
  <c r="A1086" i="4" s="1"/>
  <c r="A1289" i="4" s="1"/>
  <c r="A1492" i="4" s="1"/>
  <c r="A276" i="4"/>
  <c r="A479" i="4" s="1"/>
  <c r="A682" i="4" s="1"/>
  <c r="A885" i="4" s="1"/>
  <c r="A1088" i="4" s="1"/>
  <c r="A1291" i="4" s="1"/>
  <c r="A1494" i="4" s="1"/>
  <c r="E484" i="4"/>
  <c r="E687" i="4" s="1"/>
  <c r="E890" i="4" s="1"/>
  <c r="E1093" i="4" s="1"/>
  <c r="E1296" i="4" s="1"/>
  <c r="E1499" i="4" s="1"/>
  <c r="D613" i="4"/>
  <c r="D816" i="4" s="1"/>
  <c r="D1019" i="4" s="1"/>
  <c r="D1222" i="4" s="1"/>
  <c r="D1425" i="4" s="1"/>
  <c r="D1628" i="4" s="1"/>
  <c r="C612" i="4"/>
  <c r="C815" i="4" s="1"/>
  <c r="C1018" i="4" s="1"/>
  <c r="C1221" i="4" s="1"/>
  <c r="C1424" i="4" s="1"/>
  <c r="C1627" i="4" s="1"/>
  <c r="B408" i="4"/>
  <c r="B611" i="4" s="1"/>
  <c r="B814" i="4" s="1"/>
  <c r="B1017" i="4" s="1"/>
  <c r="B1220" i="4" s="1"/>
  <c r="B1423" i="4" s="1"/>
  <c r="B1626" i="4" s="1"/>
  <c r="A407" i="4"/>
  <c r="A610" i="4" s="1"/>
  <c r="A813" i="4" s="1"/>
  <c r="A1016" i="4" s="1"/>
  <c r="A1219" i="4" s="1"/>
  <c r="A1422" i="4" s="1"/>
  <c r="A1625" i="4" s="1"/>
  <c r="E608" i="4"/>
  <c r="E811" i="4" s="1"/>
  <c r="E1014" i="4" s="1"/>
  <c r="E1217" i="4" s="1"/>
  <c r="E1420" i="4" s="1"/>
  <c r="E1623" i="4" s="1"/>
  <c r="D607" i="4"/>
  <c r="D810" i="4" s="1"/>
  <c r="D1013" i="4" s="1"/>
  <c r="D1216" i="4" s="1"/>
  <c r="D1419" i="4" s="1"/>
  <c r="D1622" i="4" s="1"/>
  <c r="C606" i="4"/>
  <c r="C809" i="4" s="1"/>
  <c r="C1012" i="4" s="1"/>
  <c r="C1215" i="4" s="1"/>
  <c r="C1418" i="4" s="1"/>
  <c r="C1621" i="4" s="1"/>
  <c r="B402" i="4"/>
  <c r="B605" i="4" s="1"/>
  <c r="B808" i="4" s="1"/>
  <c r="B1011" i="4" s="1"/>
  <c r="B1214" i="4" s="1"/>
  <c r="B1417" i="4" s="1"/>
  <c r="B1620" i="4" s="1"/>
  <c r="A401" i="4"/>
  <c r="A604" i="4" s="1"/>
  <c r="A807" i="4" s="1"/>
  <c r="A1010" i="4" s="1"/>
  <c r="A1213" i="4" s="1"/>
  <c r="A1416" i="4" s="1"/>
  <c r="A1619" i="4" s="1"/>
  <c r="E602" i="4"/>
  <c r="E805" i="4" s="1"/>
  <c r="E1008" i="4" s="1"/>
  <c r="E1211" i="4" s="1"/>
  <c r="E1414" i="4" s="1"/>
  <c r="E1617" i="4" s="1"/>
  <c r="D601" i="4"/>
  <c r="D804" i="4" s="1"/>
  <c r="D1007" i="4" s="1"/>
  <c r="D1210" i="4" s="1"/>
  <c r="D1413" i="4" s="1"/>
  <c r="D1616" i="4" s="1"/>
  <c r="C600" i="4"/>
  <c r="C803" i="4" s="1"/>
  <c r="C1006" i="4" s="1"/>
  <c r="C1209" i="4" s="1"/>
  <c r="C1412" i="4" s="1"/>
  <c r="C1615" i="4" s="1"/>
  <c r="B396" i="4"/>
  <c r="B599" i="4" s="1"/>
  <c r="B802" i="4" s="1"/>
  <c r="B1005" i="4" s="1"/>
  <c r="B1208" i="4" s="1"/>
  <c r="B1411" i="4" s="1"/>
  <c r="B1614" i="4" s="1"/>
  <c r="A395" i="4"/>
  <c r="A598" i="4" s="1"/>
  <c r="A801" i="4" s="1"/>
  <c r="A1004" i="4" s="1"/>
  <c r="A1207" i="4" s="1"/>
  <c r="A1410" i="4" s="1"/>
  <c r="A1613" i="4" s="1"/>
  <c r="E596" i="4"/>
  <c r="E799" i="4" s="1"/>
  <c r="E1002" i="4" s="1"/>
  <c r="E1205" i="4" s="1"/>
  <c r="E1408" i="4" s="1"/>
  <c r="E1611" i="4" s="1"/>
  <c r="D595" i="4"/>
  <c r="D798" i="4" s="1"/>
  <c r="D1001" i="4" s="1"/>
  <c r="D1204" i="4" s="1"/>
  <c r="D1407" i="4" s="1"/>
  <c r="D1610" i="4" s="1"/>
  <c r="C594" i="4"/>
  <c r="C797" i="4" s="1"/>
  <c r="C1000" i="4" s="1"/>
  <c r="C1203" i="4" s="1"/>
  <c r="C1406" i="4" s="1"/>
  <c r="C1609" i="4" s="1"/>
  <c r="B390" i="4"/>
  <c r="B593" i="4" s="1"/>
  <c r="B796" i="4" s="1"/>
  <c r="B999" i="4" s="1"/>
  <c r="B1202" i="4" s="1"/>
  <c r="B1405" i="4" s="1"/>
  <c r="B1608" i="4" s="1"/>
  <c r="A389" i="4"/>
  <c r="A592" i="4" s="1"/>
  <c r="A795" i="4" s="1"/>
  <c r="A998" i="4" s="1"/>
  <c r="A1201" i="4" s="1"/>
  <c r="A1404" i="4" s="1"/>
  <c r="A1607" i="4" s="1"/>
  <c r="E590" i="4"/>
  <c r="E793" i="4" s="1"/>
  <c r="E996" i="4" s="1"/>
  <c r="E1199" i="4" s="1"/>
  <c r="E1402" i="4" s="1"/>
  <c r="E1605" i="4" s="1"/>
  <c r="D589" i="4"/>
  <c r="D792" i="4" s="1"/>
  <c r="D995" i="4" s="1"/>
  <c r="D1198" i="4" s="1"/>
  <c r="D1401" i="4" s="1"/>
  <c r="D1604" i="4" s="1"/>
  <c r="C588" i="4"/>
  <c r="C791" i="4" s="1"/>
  <c r="C994" i="4" s="1"/>
  <c r="C1197" i="4" s="1"/>
  <c r="C1400" i="4" s="1"/>
  <c r="C1603" i="4" s="1"/>
  <c r="B384" i="4"/>
  <c r="B587" i="4" s="1"/>
  <c r="B790" i="4" s="1"/>
  <c r="B993" i="4" s="1"/>
  <c r="B1196" i="4" s="1"/>
  <c r="B1399" i="4" s="1"/>
  <c r="B1602" i="4" s="1"/>
  <c r="A383" i="4"/>
  <c r="A586" i="4" s="1"/>
  <c r="A789" i="4" s="1"/>
  <c r="A992" i="4" s="1"/>
  <c r="A1195" i="4" s="1"/>
  <c r="A1398" i="4" s="1"/>
  <c r="A1601" i="4" s="1"/>
  <c r="E584" i="4"/>
  <c r="E787" i="4" s="1"/>
  <c r="E990" i="4" s="1"/>
  <c r="E1193" i="4" s="1"/>
  <c r="E1396" i="4" s="1"/>
  <c r="E1599" i="4" s="1"/>
  <c r="D583" i="4"/>
  <c r="D786" i="4" s="1"/>
  <c r="D989" i="4" s="1"/>
  <c r="D1192" i="4" s="1"/>
  <c r="D1395" i="4" s="1"/>
  <c r="D1598" i="4" s="1"/>
  <c r="C582" i="4"/>
  <c r="C785" i="4" s="1"/>
  <c r="C988" i="4" s="1"/>
  <c r="C1191" i="4" s="1"/>
  <c r="C1394" i="4" s="1"/>
  <c r="C1597" i="4" s="1"/>
  <c r="B378" i="4"/>
  <c r="B581" i="4" s="1"/>
  <c r="B784" i="4" s="1"/>
  <c r="B987" i="4" s="1"/>
  <c r="B1190" i="4" s="1"/>
  <c r="B1393" i="4" s="1"/>
  <c r="B1596" i="4" s="1"/>
  <c r="A377" i="4"/>
  <c r="A580" i="4" s="1"/>
  <c r="A783" i="4" s="1"/>
  <c r="A986" i="4" s="1"/>
  <c r="A1189" i="4" s="1"/>
  <c r="A1392" i="4" s="1"/>
  <c r="A1595" i="4" s="1"/>
  <c r="E578" i="4"/>
  <c r="E781" i="4" s="1"/>
  <c r="E984" i="4" s="1"/>
  <c r="E1187" i="4" s="1"/>
  <c r="E1390" i="4" s="1"/>
  <c r="E1593" i="4" s="1"/>
  <c r="D577" i="4"/>
  <c r="D780" i="4" s="1"/>
  <c r="D983" i="4" s="1"/>
  <c r="D1186" i="4" s="1"/>
  <c r="D1389" i="4" s="1"/>
  <c r="D1592" i="4" s="1"/>
  <c r="C576" i="4"/>
  <c r="C779" i="4" s="1"/>
  <c r="C982" i="4" s="1"/>
  <c r="C1185" i="4" s="1"/>
  <c r="C1388" i="4" s="1"/>
  <c r="C1591" i="4" s="1"/>
  <c r="B372" i="4"/>
  <c r="B575" i="4" s="1"/>
  <c r="B778" i="4" s="1"/>
  <c r="B981" i="4" s="1"/>
  <c r="B1184" i="4" s="1"/>
  <c r="B1387" i="4" s="1"/>
  <c r="B1590" i="4" s="1"/>
  <c r="A371" i="4"/>
  <c r="A574" i="4" s="1"/>
  <c r="A777" i="4" s="1"/>
  <c r="A980" i="4" s="1"/>
  <c r="A1183" i="4" s="1"/>
  <c r="A1386" i="4" s="1"/>
  <c r="A1589" i="4" s="1"/>
  <c r="E572" i="4"/>
  <c r="E775" i="4" s="1"/>
  <c r="E978" i="4" s="1"/>
  <c r="E1181" i="4" s="1"/>
  <c r="E1384" i="4" s="1"/>
  <c r="E1587" i="4" s="1"/>
  <c r="D571" i="4"/>
  <c r="D774" i="4" s="1"/>
  <c r="D977" i="4" s="1"/>
  <c r="D1180" i="4" s="1"/>
  <c r="D1383" i="4" s="1"/>
  <c r="D1586" i="4" s="1"/>
  <c r="C570" i="4"/>
  <c r="C773" i="4" s="1"/>
  <c r="C976" i="4" s="1"/>
  <c r="C1179" i="4" s="1"/>
  <c r="C1382" i="4" s="1"/>
  <c r="C1585" i="4" s="1"/>
  <c r="B366" i="4"/>
  <c r="B569" i="4" s="1"/>
  <c r="B772" i="4" s="1"/>
  <c r="B975" i="4" s="1"/>
  <c r="B1178" i="4" s="1"/>
  <c r="B1381" i="4" s="1"/>
  <c r="B1584" i="4" s="1"/>
  <c r="A365" i="4"/>
  <c r="A568" i="4" s="1"/>
  <c r="A771" i="4" s="1"/>
  <c r="A974" i="4" s="1"/>
  <c r="A1177" i="4" s="1"/>
  <c r="A1380" i="4" s="1"/>
  <c r="A1583" i="4" s="1"/>
  <c r="E566" i="4"/>
  <c r="E769" i="4" s="1"/>
  <c r="E972" i="4" s="1"/>
  <c r="E1175" i="4" s="1"/>
  <c r="E1378" i="4" s="1"/>
  <c r="E1581" i="4" s="1"/>
  <c r="D565" i="4"/>
  <c r="D768" i="4" s="1"/>
  <c r="D971" i="4" s="1"/>
  <c r="D1174" i="4" s="1"/>
  <c r="D1377" i="4" s="1"/>
  <c r="D1580" i="4" s="1"/>
  <c r="C564" i="4"/>
  <c r="C767" i="4" s="1"/>
  <c r="C970" i="4" s="1"/>
  <c r="C1173" i="4" s="1"/>
  <c r="C1376" i="4" s="1"/>
  <c r="C1579" i="4" s="1"/>
  <c r="B360" i="4"/>
  <c r="B563" i="4" s="1"/>
  <c r="B766" i="4" s="1"/>
  <c r="B969" i="4" s="1"/>
  <c r="B1172" i="4" s="1"/>
  <c r="B1375" i="4" s="1"/>
  <c r="B1578" i="4" s="1"/>
  <c r="A359" i="4"/>
  <c r="A562" i="4" s="1"/>
  <c r="A765" i="4" s="1"/>
  <c r="A968" i="4" s="1"/>
  <c r="A1171" i="4" s="1"/>
  <c r="A1374" i="4" s="1"/>
  <c r="A1577" i="4" s="1"/>
  <c r="E560" i="4"/>
  <c r="E763" i="4" s="1"/>
  <c r="E966" i="4" s="1"/>
  <c r="E1169" i="4" s="1"/>
  <c r="E1372" i="4" s="1"/>
  <c r="E1575" i="4" s="1"/>
  <c r="D559" i="4"/>
  <c r="D762" i="4" s="1"/>
  <c r="D965" i="4" s="1"/>
  <c r="D1168" i="4" s="1"/>
  <c r="D1371" i="4" s="1"/>
  <c r="D1574" i="4" s="1"/>
  <c r="C558" i="4"/>
  <c r="C761" i="4" s="1"/>
  <c r="C964" i="4" s="1"/>
  <c r="C1167" i="4" s="1"/>
  <c r="C1370" i="4" s="1"/>
  <c r="C1573" i="4" s="1"/>
  <c r="B354" i="4"/>
  <c r="B557" i="4" s="1"/>
  <c r="B760" i="4" s="1"/>
  <c r="B963" i="4" s="1"/>
  <c r="B1166" i="4" s="1"/>
  <c r="B1369" i="4" s="1"/>
  <c r="B1572" i="4" s="1"/>
  <c r="A353" i="4"/>
  <c r="A556" i="4" s="1"/>
  <c r="A759" i="4" s="1"/>
  <c r="A962" i="4" s="1"/>
  <c r="A1165" i="4" s="1"/>
  <c r="A1368" i="4" s="1"/>
  <c r="A1571" i="4" s="1"/>
  <c r="E554" i="4"/>
  <c r="E757" i="4" s="1"/>
  <c r="E960" i="4" s="1"/>
  <c r="E1163" i="4" s="1"/>
  <c r="E1366" i="4" s="1"/>
  <c r="E1569" i="4" s="1"/>
  <c r="D553" i="4"/>
  <c r="D756" i="4" s="1"/>
  <c r="D959" i="4" s="1"/>
  <c r="D1162" i="4" s="1"/>
  <c r="D1365" i="4" s="1"/>
  <c r="D1568" i="4" s="1"/>
  <c r="C552" i="4"/>
  <c r="C755" i="4" s="1"/>
  <c r="C958" i="4" s="1"/>
  <c r="C1161" i="4" s="1"/>
  <c r="C1364" i="4" s="1"/>
  <c r="C1567" i="4" s="1"/>
  <c r="B348" i="4"/>
  <c r="B551" i="4" s="1"/>
  <c r="B754" i="4" s="1"/>
  <c r="B957" i="4" s="1"/>
  <c r="B1160" i="4" s="1"/>
  <c r="B1363" i="4" s="1"/>
  <c r="B1566" i="4" s="1"/>
  <c r="A347" i="4"/>
  <c r="A550" i="4" s="1"/>
  <c r="A753" i="4" s="1"/>
  <c r="A956" i="4" s="1"/>
  <c r="A1159" i="4" s="1"/>
  <c r="A1362" i="4" s="1"/>
  <c r="A1565" i="4" s="1"/>
  <c r="E548" i="4"/>
  <c r="E751" i="4" s="1"/>
  <c r="E954" i="4" s="1"/>
  <c r="E1157" i="4" s="1"/>
  <c r="E1360" i="4" s="1"/>
  <c r="E1563" i="4" s="1"/>
  <c r="D547" i="4"/>
  <c r="D750" i="4" s="1"/>
  <c r="D953" i="4" s="1"/>
  <c r="D1156" i="4" s="1"/>
  <c r="D1359" i="4" s="1"/>
  <c r="D1562" i="4" s="1"/>
  <c r="C546" i="4"/>
  <c r="C749" i="4" s="1"/>
  <c r="C952" i="4" s="1"/>
  <c r="C1155" i="4" s="1"/>
  <c r="C1358" i="4" s="1"/>
  <c r="C1561" i="4" s="1"/>
  <c r="B342" i="4"/>
  <c r="B545" i="4" s="1"/>
  <c r="B748" i="4" s="1"/>
  <c r="B951" i="4" s="1"/>
  <c r="B1154" i="4" s="1"/>
  <c r="B1357" i="4" s="1"/>
  <c r="B1560" i="4" s="1"/>
  <c r="A341" i="4"/>
  <c r="A544" i="4" s="1"/>
  <c r="A747" i="4" s="1"/>
  <c r="A950" i="4" s="1"/>
  <c r="A1153" i="4" s="1"/>
  <c r="A1356" i="4" s="1"/>
  <c r="A1559" i="4" s="1"/>
  <c r="E542" i="4"/>
  <c r="E745" i="4" s="1"/>
  <c r="E948" i="4" s="1"/>
  <c r="E1151" i="4" s="1"/>
  <c r="E1354" i="4" s="1"/>
  <c r="E1557" i="4" s="1"/>
  <c r="D541" i="4"/>
  <c r="D744" i="4" s="1"/>
  <c r="D947" i="4" s="1"/>
  <c r="D1150" i="4" s="1"/>
  <c r="D1353" i="4" s="1"/>
  <c r="D1556" i="4" s="1"/>
  <c r="C540" i="4"/>
  <c r="C743" i="4" s="1"/>
  <c r="C946" i="4" s="1"/>
  <c r="C1149" i="4" s="1"/>
  <c r="C1352" i="4" s="1"/>
  <c r="C1555" i="4" s="1"/>
  <c r="B336" i="4"/>
  <c r="B539" i="4" s="1"/>
  <c r="B742" i="4" s="1"/>
  <c r="B945" i="4" s="1"/>
  <c r="B1148" i="4" s="1"/>
  <c r="B1351" i="4" s="1"/>
  <c r="B1554" i="4" s="1"/>
  <c r="A335" i="4"/>
  <c r="A538" i="4" s="1"/>
  <c r="A741" i="4" s="1"/>
  <c r="A944" i="4" s="1"/>
  <c r="A1147" i="4" s="1"/>
  <c r="A1350" i="4" s="1"/>
  <c r="A1553" i="4" s="1"/>
  <c r="E536" i="4"/>
  <c r="E739" i="4" s="1"/>
  <c r="E942" i="4" s="1"/>
  <c r="E1145" i="4" s="1"/>
  <c r="E1348" i="4" s="1"/>
  <c r="E1551" i="4" s="1"/>
  <c r="D535" i="4"/>
  <c r="D738" i="4" s="1"/>
  <c r="D941" i="4" s="1"/>
  <c r="D1144" i="4" s="1"/>
  <c r="D1347" i="4" s="1"/>
  <c r="D1550" i="4" s="1"/>
  <c r="C534" i="4"/>
  <c r="C737" i="4" s="1"/>
  <c r="C940" i="4" s="1"/>
  <c r="C1143" i="4" s="1"/>
  <c r="C1346" i="4" s="1"/>
  <c r="C1549" i="4" s="1"/>
  <c r="B330" i="4"/>
  <c r="B533" i="4" s="1"/>
  <c r="B736" i="4" s="1"/>
  <c r="B939" i="4" s="1"/>
  <c r="B1142" i="4" s="1"/>
  <c r="B1345" i="4" s="1"/>
  <c r="B1548" i="4" s="1"/>
  <c r="A329" i="4"/>
  <c r="A532" i="4" s="1"/>
  <c r="A735" i="4" s="1"/>
  <c r="A938" i="4" s="1"/>
  <c r="A1141" i="4" s="1"/>
  <c r="A1344" i="4" s="1"/>
  <c r="A1547" i="4" s="1"/>
  <c r="E530" i="4"/>
  <c r="E733" i="4" s="1"/>
  <c r="E936" i="4" s="1"/>
  <c r="E1139" i="4" s="1"/>
  <c r="E1342" i="4" s="1"/>
  <c r="E1545" i="4" s="1"/>
  <c r="D529" i="4"/>
  <c r="D732" i="4" s="1"/>
  <c r="D935" i="4" s="1"/>
  <c r="D1138" i="4" s="1"/>
  <c r="D1341" i="4" s="1"/>
  <c r="D1544" i="4" s="1"/>
  <c r="C528" i="4"/>
  <c r="C731" i="4" s="1"/>
  <c r="C934" i="4" s="1"/>
  <c r="C1137" i="4" s="1"/>
  <c r="C1340" i="4" s="1"/>
  <c r="C1543" i="4" s="1"/>
  <c r="B324" i="4"/>
  <c r="B527" i="4" s="1"/>
  <c r="B730" i="4" s="1"/>
  <c r="B933" i="4" s="1"/>
  <c r="B1136" i="4" s="1"/>
  <c r="B1339" i="4" s="1"/>
  <c r="B1542" i="4" s="1"/>
  <c r="A323" i="4"/>
  <c r="A526" i="4" s="1"/>
  <c r="A729" i="4" s="1"/>
  <c r="A932" i="4" s="1"/>
  <c r="A1135" i="4" s="1"/>
  <c r="A1338" i="4" s="1"/>
  <c r="A1541" i="4" s="1"/>
  <c r="E524" i="4"/>
  <c r="E727" i="4" s="1"/>
  <c r="E930" i="4" s="1"/>
  <c r="E1133" i="4" s="1"/>
  <c r="E1336" i="4" s="1"/>
  <c r="E1539" i="4" s="1"/>
  <c r="D523" i="4"/>
  <c r="D726" i="4" s="1"/>
  <c r="D929" i="4" s="1"/>
  <c r="D1132" i="4" s="1"/>
  <c r="D1335" i="4" s="1"/>
  <c r="D1538" i="4" s="1"/>
  <c r="C522" i="4"/>
  <c r="C725" i="4" s="1"/>
  <c r="C928" i="4" s="1"/>
  <c r="C1131" i="4" s="1"/>
  <c r="C1334" i="4" s="1"/>
  <c r="C1537" i="4" s="1"/>
  <c r="B318" i="4"/>
  <c r="B521" i="4" s="1"/>
  <c r="B724" i="4" s="1"/>
  <c r="B927" i="4" s="1"/>
  <c r="B1130" i="4" s="1"/>
  <c r="B1333" i="4" s="1"/>
  <c r="B1536" i="4" s="1"/>
  <c r="A317" i="4"/>
  <c r="A520" i="4" s="1"/>
  <c r="A723" i="4" s="1"/>
  <c r="A926" i="4" s="1"/>
  <c r="A1129" i="4" s="1"/>
  <c r="A1332" i="4" s="1"/>
  <c r="A1535" i="4" s="1"/>
  <c r="E518" i="4"/>
  <c r="E721" i="4" s="1"/>
  <c r="E924" i="4" s="1"/>
  <c r="E1127" i="4" s="1"/>
  <c r="E1330" i="4" s="1"/>
  <c r="E1533" i="4" s="1"/>
  <c r="D517" i="4"/>
  <c r="D720" i="4" s="1"/>
  <c r="D923" i="4" s="1"/>
  <c r="D1126" i="4" s="1"/>
  <c r="D1329" i="4" s="1"/>
  <c r="D1532" i="4" s="1"/>
  <c r="C516" i="4"/>
  <c r="C719" i="4" s="1"/>
  <c r="C922" i="4" s="1"/>
  <c r="C1125" i="4" s="1"/>
  <c r="C1328" i="4" s="1"/>
  <c r="C1531" i="4" s="1"/>
  <c r="B312" i="4"/>
  <c r="B515" i="4" s="1"/>
  <c r="B718" i="4" s="1"/>
  <c r="B921" i="4" s="1"/>
  <c r="B1124" i="4" s="1"/>
  <c r="B1327" i="4" s="1"/>
  <c r="B1530" i="4" s="1"/>
  <c r="A311" i="4"/>
  <c r="A514" i="4" s="1"/>
  <c r="A717" i="4" s="1"/>
  <c r="A920" i="4" s="1"/>
  <c r="A1123" i="4" s="1"/>
  <c r="A1326" i="4" s="1"/>
  <c r="A1529" i="4" s="1"/>
  <c r="D512" i="4"/>
  <c r="D715" i="4" s="1"/>
  <c r="D918" i="4" s="1"/>
  <c r="D1121" i="4" s="1"/>
  <c r="D1324" i="4" s="1"/>
  <c r="D1527" i="4" s="1"/>
  <c r="C511" i="4"/>
  <c r="C714" i="4" s="1"/>
  <c r="C917" i="4" s="1"/>
  <c r="C1120" i="4" s="1"/>
  <c r="C1323" i="4" s="1"/>
  <c r="C1526" i="4" s="1"/>
  <c r="B307" i="4"/>
  <c r="B510" i="4" s="1"/>
  <c r="B713" i="4" s="1"/>
  <c r="B916" i="4" s="1"/>
  <c r="B1119" i="4" s="1"/>
  <c r="B1322" i="4" s="1"/>
  <c r="B1525" i="4" s="1"/>
  <c r="A306" i="4"/>
  <c r="A509" i="4" s="1"/>
  <c r="A712" i="4" s="1"/>
  <c r="A915" i="4" s="1"/>
  <c r="A1118" i="4" s="1"/>
  <c r="A1321" i="4" s="1"/>
  <c r="A1524" i="4" s="1"/>
  <c r="E507" i="4"/>
  <c r="E710" i="4" s="1"/>
  <c r="E913" i="4" s="1"/>
  <c r="E1116" i="4" s="1"/>
  <c r="E1319" i="4" s="1"/>
  <c r="E1522" i="4" s="1"/>
  <c r="D506" i="4"/>
  <c r="D709" i="4" s="1"/>
  <c r="D912" i="4" s="1"/>
  <c r="D1115" i="4" s="1"/>
  <c r="D1318" i="4" s="1"/>
  <c r="D1521" i="4" s="1"/>
  <c r="C505" i="4"/>
  <c r="C708" i="4" s="1"/>
  <c r="C911" i="4" s="1"/>
  <c r="C1114" i="4" s="1"/>
  <c r="C1317" i="4" s="1"/>
  <c r="C1520" i="4" s="1"/>
  <c r="B301" i="4"/>
  <c r="B504" i="4" s="1"/>
  <c r="B707" i="4" s="1"/>
  <c r="B910" i="4" s="1"/>
  <c r="B1113" i="4" s="1"/>
  <c r="B1316" i="4" s="1"/>
  <c r="B1519" i="4" s="1"/>
  <c r="A300" i="4"/>
  <c r="A503" i="4" s="1"/>
  <c r="A706" i="4" s="1"/>
  <c r="A909" i="4" s="1"/>
  <c r="A1112" i="4" s="1"/>
  <c r="A1315" i="4" s="1"/>
  <c r="A1518" i="4" s="1"/>
  <c r="E501" i="4"/>
  <c r="E704" i="4" s="1"/>
  <c r="E907" i="4" s="1"/>
  <c r="E1110" i="4" s="1"/>
  <c r="E1313" i="4" s="1"/>
  <c r="E1516" i="4" s="1"/>
  <c r="D500" i="4"/>
  <c r="D703" i="4" s="1"/>
  <c r="D906" i="4" s="1"/>
  <c r="D1109" i="4" s="1"/>
  <c r="D1312" i="4" s="1"/>
  <c r="D1515" i="4" s="1"/>
  <c r="C499" i="4"/>
  <c r="C702" i="4" s="1"/>
  <c r="C905" i="4" s="1"/>
  <c r="C1108" i="4" s="1"/>
  <c r="C1311" i="4" s="1"/>
  <c r="C1514" i="4" s="1"/>
  <c r="B295" i="4"/>
  <c r="B498" i="4" s="1"/>
  <c r="B701" i="4" s="1"/>
  <c r="B904" i="4" s="1"/>
  <c r="B1107" i="4" s="1"/>
  <c r="B1310" i="4" s="1"/>
  <c r="B1513" i="4" s="1"/>
  <c r="A294" i="4"/>
  <c r="A497" i="4" s="1"/>
  <c r="A700" i="4" s="1"/>
  <c r="A903" i="4" s="1"/>
  <c r="A1106" i="4" s="1"/>
  <c r="A1309" i="4" s="1"/>
  <c r="A1512" i="4" s="1"/>
  <c r="E495" i="4"/>
  <c r="E698" i="4" s="1"/>
  <c r="E901" i="4" s="1"/>
  <c r="E1104" i="4" s="1"/>
  <c r="E1307" i="4" s="1"/>
  <c r="E1510" i="4" s="1"/>
  <c r="D494" i="4"/>
  <c r="D697" i="4" s="1"/>
  <c r="D900" i="4" s="1"/>
  <c r="D1103" i="4" s="1"/>
  <c r="D1306" i="4" s="1"/>
  <c r="D1509" i="4" s="1"/>
  <c r="C493" i="4"/>
  <c r="C696" i="4" s="1"/>
  <c r="C899" i="4" s="1"/>
  <c r="C1102" i="4" s="1"/>
  <c r="C1305" i="4" s="1"/>
  <c r="C1508" i="4" s="1"/>
  <c r="B289" i="4"/>
  <c r="B492" i="4" s="1"/>
  <c r="B695" i="4" s="1"/>
  <c r="B898" i="4" s="1"/>
  <c r="B1101" i="4" s="1"/>
  <c r="B1304" i="4" s="1"/>
  <c r="B1507" i="4" s="1"/>
  <c r="E486" i="4"/>
  <c r="E689" i="4" s="1"/>
  <c r="E892" i="4" s="1"/>
  <c r="E1095" i="4" s="1"/>
  <c r="E1298" i="4" s="1"/>
  <c r="E1501" i="4" s="1"/>
  <c r="D485" i="4"/>
  <c r="D688" i="4" s="1"/>
  <c r="D891" i="4" s="1"/>
  <c r="D1094" i="4" s="1"/>
  <c r="D1297" i="4" s="1"/>
  <c r="D1500" i="4" s="1"/>
  <c r="F588" i="4"/>
  <c r="F791" i="4" s="1"/>
  <c r="F994" i="4" s="1"/>
  <c r="F1197" i="4" s="1"/>
  <c r="F1400" i="4" s="1"/>
  <c r="F1603" i="4" s="1"/>
  <c r="F582" i="4"/>
  <c r="F785" i="4" s="1"/>
  <c r="F988" i="4" s="1"/>
  <c r="F1191" i="4" s="1"/>
  <c r="F1394" i="4" s="1"/>
  <c r="F1597" i="4" s="1"/>
  <c r="F576" i="4"/>
  <c r="F779" i="4" s="1"/>
  <c r="F982" i="4" s="1"/>
  <c r="F1185" i="4" s="1"/>
  <c r="F1388" i="4" s="1"/>
  <c r="F1591" i="4" s="1"/>
  <c r="C416" i="4"/>
  <c r="C619" i="4" s="1"/>
  <c r="C822" i="4" s="1"/>
  <c r="C1025" i="4" s="1"/>
  <c r="C1228" i="4" s="1"/>
  <c r="C1431" i="4" s="1"/>
  <c r="D417" i="4"/>
  <c r="D620" i="4" s="1"/>
  <c r="D823" i="4" s="1"/>
  <c r="D1026" i="4" s="1"/>
  <c r="D1229" i="4" s="1"/>
  <c r="D1432" i="4" s="1"/>
  <c r="B262" i="4"/>
  <c r="B465" i="4" s="1"/>
  <c r="B668" i="4" s="1"/>
  <c r="B871" i="4" s="1"/>
  <c r="B1074" i="4" s="1"/>
  <c r="B1277" i="4" s="1"/>
  <c r="B1480" i="4" s="1"/>
  <c r="C456" i="4"/>
  <c r="C659" i="4" s="1"/>
  <c r="C862" i="4" s="1"/>
  <c r="C1065" i="4" s="1"/>
  <c r="C1268" i="4" s="1"/>
  <c r="C1471" i="4" s="1"/>
  <c r="A238" i="4"/>
  <c r="A441" i="4" s="1"/>
  <c r="A644" i="4" s="1"/>
  <c r="A847" i="4" s="1"/>
  <c r="A1050" i="4" s="1"/>
  <c r="A1253" i="4" s="1"/>
  <c r="A1456" i="4" s="1"/>
  <c r="D428" i="4"/>
  <c r="D631" i="4" s="1"/>
  <c r="D834" i="4" s="1"/>
  <c r="D1037" i="4" s="1"/>
  <c r="D1240" i="4" s="1"/>
  <c r="D1443" i="4" s="1"/>
  <c r="A222" i="4"/>
  <c r="A425" i="4" s="1"/>
  <c r="A628" i="4" s="1"/>
  <c r="A831" i="4" s="1"/>
  <c r="A1034" i="4" s="1"/>
  <c r="A1237" i="4" s="1"/>
  <c r="A1440" i="4" s="1"/>
  <c r="B228" i="4"/>
  <c r="B431" i="4" s="1"/>
  <c r="B634" i="4" s="1"/>
  <c r="B837" i="4" s="1"/>
  <c r="B1040" i="4" s="1"/>
  <c r="B1243" i="4" s="1"/>
  <c r="B1446" i="4" s="1"/>
  <c r="E476" i="4"/>
  <c r="E679" i="4" s="1"/>
  <c r="E882" i="4" s="1"/>
  <c r="E1085" i="4" s="1"/>
  <c r="E1288" i="4" s="1"/>
  <c r="E1491" i="4" s="1"/>
  <c r="E427" i="4"/>
  <c r="E630" i="4" s="1"/>
  <c r="E833" i="4" s="1"/>
  <c r="E1036" i="4" s="1"/>
  <c r="E1239" i="4" s="1"/>
  <c r="E1442" i="4" s="1"/>
  <c r="E446" i="4"/>
  <c r="E649" i="4" s="1"/>
  <c r="E852" i="4" s="1"/>
  <c r="E1055" i="4" s="1"/>
  <c r="E1258" i="4" s="1"/>
  <c r="E1461" i="4" s="1"/>
  <c r="E428" i="4"/>
  <c r="E631" i="4" s="1"/>
  <c r="E834" i="4" s="1"/>
  <c r="E1037" i="4" s="1"/>
  <c r="E1240" i="4" s="1"/>
  <c r="E1443" i="4" s="1"/>
  <c r="B218" i="4"/>
  <c r="B421" i="4" s="1"/>
  <c r="B624" i="4" s="1"/>
  <c r="B827" i="4" s="1"/>
  <c r="B1030" i="4" s="1"/>
  <c r="B1233" i="4" s="1"/>
  <c r="B1436" i="4" s="1"/>
  <c r="B251" i="4"/>
  <c r="B454" i="4" s="1"/>
  <c r="B657" i="4" s="1"/>
  <c r="B860" i="4" s="1"/>
  <c r="B1063" i="4" s="1"/>
  <c r="B1266" i="4" s="1"/>
  <c r="B1469" i="4" s="1"/>
  <c r="B266" i="4"/>
  <c r="B469" i="4" s="1"/>
  <c r="B672" i="4" s="1"/>
  <c r="B875" i="4" s="1"/>
  <c r="B1078" i="4" s="1"/>
  <c r="B1281" i="4" s="1"/>
  <c r="B1484" i="4" s="1"/>
  <c r="D491" i="4"/>
  <c r="D694" i="4" s="1"/>
  <c r="D897" i="4" s="1"/>
  <c r="D1100" i="4" s="1"/>
  <c r="D1303" i="4" s="1"/>
  <c r="D1506" i="4" s="1"/>
  <c r="F574" i="4"/>
  <c r="F777" i="4" s="1"/>
  <c r="F980" i="4" s="1"/>
  <c r="F1183" i="4" s="1"/>
  <c r="F1386" i="4" s="1"/>
  <c r="F1589" i="4" s="1"/>
  <c r="A213" i="4"/>
  <c r="A416" i="4" s="1"/>
  <c r="A619" i="4" s="1"/>
  <c r="A822" i="4" s="1"/>
  <c r="A1025" i="4" s="1"/>
  <c r="A1228" i="4" s="1"/>
  <c r="A1431" i="4" s="1"/>
  <c r="C442" i="4"/>
  <c r="C645" i="4" s="1"/>
  <c r="C848" i="4" s="1"/>
  <c r="C1051" i="4" s="1"/>
  <c r="C1254" i="4" s="1"/>
  <c r="C1457" i="4" s="1"/>
  <c r="A236" i="4"/>
  <c r="A439" i="4" s="1"/>
  <c r="A642" i="4" s="1"/>
  <c r="A845" i="4" s="1"/>
  <c r="A1048" i="4" s="1"/>
  <c r="A1251" i="4" s="1"/>
  <c r="A1454" i="4" s="1"/>
  <c r="D424" i="4"/>
  <c r="D627" i="4" s="1"/>
  <c r="D830" i="4" s="1"/>
  <c r="D1033" i="4" s="1"/>
  <c r="D1236" i="4" s="1"/>
  <c r="D1439" i="4" s="1"/>
  <c r="C476" i="4"/>
  <c r="C679" i="4" s="1"/>
  <c r="C882" i="4" s="1"/>
  <c r="C1085" i="4" s="1"/>
  <c r="C1288" i="4" s="1"/>
  <c r="C1491" i="4" s="1"/>
  <c r="B224" i="4"/>
  <c r="B427" i="4" s="1"/>
  <c r="B630" i="4" s="1"/>
  <c r="B833" i="4" s="1"/>
  <c r="B1036" i="4" s="1"/>
  <c r="B1239" i="4" s="1"/>
  <c r="B1442" i="4" s="1"/>
  <c r="A231" i="4"/>
  <c r="A434" i="4" s="1"/>
  <c r="A637" i="4" s="1"/>
  <c r="A840" i="4" s="1"/>
  <c r="A1043" i="4" s="1"/>
  <c r="A1246" i="4" s="1"/>
  <c r="A1449" i="4" s="1"/>
  <c r="A245" i="4"/>
  <c r="A448" i="4" s="1"/>
  <c r="A651" i="4" s="1"/>
  <c r="A854" i="4" s="1"/>
  <c r="A1057" i="4" s="1"/>
  <c r="A1260" i="4" s="1"/>
  <c r="A1463" i="4" s="1"/>
  <c r="B281" i="4"/>
  <c r="B484" i="4" s="1"/>
  <c r="B687" i="4" s="1"/>
  <c r="B890" i="4" s="1"/>
  <c r="B1093" i="4" s="1"/>
  <c r="B1296" i="4" s="1"/>
  <c r="B1499" i="4" s="1"/>
  <c r="E611" i="4"/>
  <c r="E814" i="4" s="1"/>
  <c r="E1017" i="4" s="1"/>
  <c r="E1220" i="4" s="1"/>
  <c r="E1423" i="4" s="1"/>
  <c r="E1626" i="4" s="1"/>
  <c r="D604" i="4"/>
  <c r="D807" i="4" s="1"/>
  <c r="D1010" i="4" s="1"/>
  <c r="D1213" i="4" s="1"/>
  <c r="D1416" i="4" s="1"/>
  <c r="D1619" i="4" s="1"/>
  <c r="E599" i="4"/>
  <c r="E802" i="4" s="1"/>
  <c r="E1005" i="4" s="1"/>
  <c r="E1208" i="4" s="1"/>
  <c r="E1411" i="4" s="1"/>
  <c r="E1614" i="4" s="1"/>
  <c r="D592" i="4"/>
  <c r="D795" i="4" s="1"/>
  <c r="D998" i="4" s="1"/>
  <c r="D1201" i="4" s="1"/>
  <c r="D1404" i="4" s="1"/>
  <c r="D1607" i="4" s="1"/>
  <c r="B381" i="4"/>
  <c r="B584" i="4" s="1"/>
  <c r="B787" i="4" s="1"/>
  <c r="B990" i="4" s="1"/>
  <c r="B1193" i="4" s="1"/>
  <c r="B1396" i="4" s="1"/>
  <c r="B1599" i="4" s="1"/>
  <c r="E581" i="4"/>
  <c r="E784" i="4" s="1"/>
  <c r="E987" i="4" s="1"/>
  <c r="E1190" i="4" s="1"/>
  <c r="E1393" i="4" s="1"/>
  <c r="E1596" i="4" s="1"/>
  <c r="A374" i="4"/>
  <c r="A577" i="4" s="1"/>
  <c r="A780" i="4" s="1"/>
  <c r="A983" i="4" s="1"/>
  <c r="A1186" i="4" s="1"/>
  <c r="A1389" i="4" s="1"/>
  <c r="A1592" i="4" s="1"/>
  <c r="C573" i="4"/>
  <c r="C776" i="4" s="1"/>
  <c r="C979" i="4" s="1"/>
  <c r="C1182" i="4" s="1"/>
  <c r="C1385" i="4" s="1"/>
  <c r="C1588" i="4" s="1"/>
  <c r="A368" i="4"/>
  <c r="A571" i="4" s="1"/>
  <c r="A774" i="4" s="1"/>
  <c r="A977" i="4" s="1"/>
  <c r="A1180" i="4" s="1"/>
  <c r="A1383" i="4" s="1"/>
  <c r="A1586" i="4" s="1"/>
  <c r="B363" i="4"/>
  <c r="B566" i="4" s="1"/>
  <c r="B769" i="4" s="1"/>
  <c r="B972" i="4" s="1"/>
  <c r="B1175" i="4" s="1"/>
  <c r="B1378" i="4" s="1"/>
  <c r="B1581" i="4" s="1"/>
  <c r="B357" i="4"/>
  <c r="B560" i="4" s="1"/>
  <c r="B763" i="4" s="1"/>
  <c r="B966" i="4" s="1"/>
  <c r="B1169" i="4" s="1"/>
  <c r="B1372" i="4" s="1"/>
  <c r="B1575" i="4" s="1"/>
  <c r="C555" i="4"/>
  <c r="C758" i="4" s="1"/>
  <c r="C961" i="4" s="1"/>
  <c r="C1164" i="4" s="1"/>
  <c r="C1367" i="4" s="1"/>
  <c r="C1570" i="4" s="1"/>
  <c r="C549" i="4"/>
  <c r="C752" i="4" s="1"/>
  <c r="C955" i="4" s="1"/>
  <c r="C1158" i="4" s="1"/>
  <c r="C1361" i="4" s="1"/>
  <c r="C1564" i="4" s="1"/>
  <c r="E545" i="4"/>
  <c r="E748" i="4" s="1"/>
  <c r="E951" i="4" s="1"/>
  <c r="E1154" i="4" s="1"/>
  <c r="E1357" i="4" s="1"/>
  <c r="E1560" i="4" s="1"/>
  <c r="E539" i="4"/>
  <c r="E742" i="4" s="1"/>
  <c r="E945" i="4" s="1"/>
  <c r="E1148" i="4" s="1"/>
  <c r="E1351" i="4" s="1"/>
  <c r="E1554" i="4" s="1"/>
  <c r="C531" i="4"/>
  <c r="C734" i="4" s="1"/>
  <c r="C937" i="4" s="1"/>
  <c r="C1140" i="4" s="1"/>
  <c r="C1343" i="4" s="1"/>
  <c r="C1546" i="4" s="1"/>
  <c r="D526" i="4"/>
  <c r="D729" i="4" s="1"/>
  <c r="D932" i="4" s="1"/>
  <c r="D1135" i="4" s="1"/>
  <c r="D1338" i="4" s="1"/>
  <c r="D1541" i="4" s="1"/>
  <c r="E521" i="4"/>
  <c r="E724" i="4" s="1"/>
  <c r="E927" i="4" s="1"/>
  <c r="E1130" i="4" s="1"/>
  <c r="E1333" i="4" s="1"/>
  <c r="E1536" i="4" s="1"/>
  <c r="D514" i="4"/>
  <c r="D717" i="4" s="1"/>
  <c r="D920" i="4" s="1"/>
  <c r="D1123" i="4" s="1"/>
  <c r="D1326" i="4" s="1"/>
  <c r="D1529" i="4" s="1"/>
  <c r="A309" i="4"/>
  <c r="A512" i="4" s="1"/>
  <c r="A715" i="4" s="1"/>
  <c r="A918" i="4" s="1"/>
  <c r="A1121" i="4" s="1"/>
  <c r="A1324" i="4" s="1"/>
  <c r="A1527" i="4" s="1"/>
  <c r="C508" i="4"/>
  <c r="C711" i="4" s="1"/>
  <c r="C914" i="4" s="1"/>
  <c r="C1117" i="4" s="1"/>
  <c r="C1320" i="4" s="1"/>
  <c r="C1523" i="4" s="1"/>
  <c r="B298" i="4"/>
  <c r="B501" i="4" s="1"/>
  <c r="B704" i="4" s="1"/>
  <c r="B907" i="4" s="1"/>
  <c r="B1110" i="4" s="1"/>
  <c r="B1313" i="4" s="1"/>
  <c r="B1516" i="4" s="1"/>
  <c r="B292" i="4"/>
  <c r="B495" i="4" s="1"/>
  <c r="B698" i="4" s="1"/>
  <c r="B901" i="4" s="1"/>
  <c r="B1104" i="4" s="1"/>
  <c r="B1307" i="4" s="1"/>
  <c r="B1510" i="4" s="1"/>
  <c r="F579" i="4"/>
  <c r="F782" i="4" s="1"/>
  <c r="F985" i="4" s="1"/>
  <c r="F1188" i="4" s="1"/>
  <c r="F1391" i="4" s="1"/>
  <c r="F1594" i="4" s="1"/>
  <c r="O40" i="4"/>
  <c r="P40" i="4" s="1"/>
  <c r="B213" i="4"/>
  <c r="B416" i="4" s="1"/>
  <c r="B619" i="4" s="1"/>
  <c r="B822" i="4" s="1"/>
  <c r="B1025" i="4" s="1"/>
  <c r="B1228" i="4" s="1"/>
  <c r="B1431" i="4" s="1"/>
  <c r="C462" i="4"/>
  <c r="C665" i="4" s="1"/>
  <c r="C868" i="4" s="1"/>
  <c r="C1071" i="4" s="1"/>
  <c r="C1274" i="4" s="1"/>
  <c r="C1477" i="4" s="1"/>
  <c r="E465" i="4"/>
  <c r="E668" i="4" s="1"/>
  <c r="E871" i="4" s="1"/>
  <c r="E1074" i="4" s="1"/>
  <c r="E1277" i="4" s="1"/>
  <c r="E1480" i="4" s="1"/>
  <c r="D463" i="4"/>
  <c r="D666" i="4" s="1"/>
  <c r="D869" i="4" s="1"/>
  <c r="D1072" i="4" s="1"/>
  <c r="D1275" i="4" s="1"/>
  <c r="D1478" i="4" s="1"/>
  <c r="D416" i="4"/>
  <c r="D619" i="4" s="1"/>
  <c r="D822" i="4" s="1"/>
  <c r="D1025" i="4" s="1"/>
  <c r="D1228" i="4" s="1"/>
  <c r="D1431" i="4" s="1"/>
  <c r="B279" i="4"/>
  <c r="B482" i="4" s="1"/>
  <c r="B685" i="4" s="1"/>
  <c r="B888" i="4" s="1"/>
  <c r="B1091" i="4" s="1"/>
  <c r="B1294" i="4" s="1"/>
  <c r="B1497" i="4" s="1"/>
  <c r="A275" i="4"/>
  <c r="A478" i="4" s="1"/>
  <c r="A681" i="4" s="1"/>
  <c r="A884" i="4" s="1"/>
  <c r="A1087" i="4" s="1"/>
  <c r="A1290" i="4" s="1"/>
  <c r="A1493" i="4" s="1"/>
  <c r="B267" i="4"/>
  <c r="B470" i="4" s="1"/>
  <c r="B673" i="4" s="1"/>
  <c r="B876" i="4" s="1"/>
  <c r="B1079" i="4" s="1"/>
  <c r="B1282" i="4" s="1"/>
  <c r="B1485" i="4" s="1"/>
  <c r="C465" i="4"/>
  <c r="C668" i="4" s="1"/>
  <c r="C871" i="4" s="1"/>
  <c r="C1074" i="4" s="1"/>
  <c r="C1277" i="4" s="1"/>
  <c r="C1480" i="4" s="1"/>
  <c r="C461" i="4"/>
  <c r="C664" i="4" s="1"/>
  <c r="C867" i="4" s="1"/>
  <c r="C1070" i="4" s="1"/>
  <c r="C1273" i="4" s="1"/>
  <c r="C1476" i="4" s="1"/>
  <c r="D456" i="4"/>
  <c r="D659" i="4" s="1"/>
  <c r="D862" i="4" s="1"/>
  <c r="D1065" i="4" s="1"/>
  <c r="D1268" i="4" s="1"/>
  <c r="D1471" i="4" s="1"/>
  <c r="A240" i="4"/>
  <c r="A443" i="4" s="1"/>
  <c r="A646" i="4" s="1"/>
  <c r="A849" i="4" s="1"/>
  <c r="A1052" i="4" s="1"/>
  <c r="A1255" i="4" s="1"/>
  <c r="A1458" i="4" s="1"/>
  <c r="B238" i="4"/>
  <c r="B441" i="4" s="1"/>
  <c r="B644" i="4" s="1"/>
  <c r="B847" i="4" s="1"/>
  <c r="B1050" i="4" s="1"/>
  <c r="B1253" i="4" s="1"/>
  <c r="B1456" i="4" s="1"/>
  <c r="E439" i="4"/>
  <c r="E642" i="4" s="1"/>
  <c r="E845" i="4" s="1"/>
  <c r="E1048" i="4" s="1"/>
  <c r="E1251" i="4" s="1"/>
  <c r="E1454" i="4" s="1"/>
  <c r="A235" i="4"/>
  <c r="A438" i="4" s="1"/>
  <c r="A641" i="4" s="1"/>
  <c r="A844" i="4" s="1"/>
  <c r="A1047" i="4" s="1"/>
  <c r="A1250" i="4" s="1"/>
  <c r="A1453" i="4" s="1"/>
  <c r="A226" i="4"/>
  <c r="A429" i="4" s="1"/>
  <c r="A632" i="4" s="1"/>
  <c r="A835" i="4" s="1"/>
  <c r="A1038" i="4" s="1"/>
  <c r="A1241" i="4" s="1"/>
  <c r="A1444" i="4" s="1"/>
  <c r="B222" i="4"/>
  <c r="B425" i="4" s="1"/>
  <c r="B628" i="4" s="1"/>
  <c r="B831" i="4" s="1"/>
  <c r="B1034" i="4" s="1"/>
  <c r="B1237" i="4" s="1"/>
  <c r="B1440" i="4" s="1"/>
  <c r="E417" i="4"/>
  <c r="E620" i="4" s="1"/>
  <c r="E823" i="4" s="1"/>
  <c r="E1026" i="4" s="1"/>
  <c r="E1229" i="4" s="1"/>
  <c r="E1432" i="4" s="1"/>
  <c r="E433" i="4"/>
  <c r="E636" i="4" s="1"/>
  <c r="E839" i="4" s="1"/>
  <c r="E1042" i="4" s="1"/>
  <c r="E1245" i="4" s="1"/>
  <c r="E1448" i="4" s="1"/>
  <c r="E431" i="4"/>
  <c r="E634" i="4" s="1"/>
  <c r="E837" i="4" s="1"/>
  <c r="E1040" i="4" s="1"/>
  <c r="E1243" i="4" s="1"/>
  <c r="E1446" i="4" s="1"/>
  <c r="E444" i="4"/>
  <c r="E647" i="4" s="1"/>
  <c r="E850" i="4" s="1"/>
  <c r="E1053" i="4" s="1"/>
  <c r="E1256" i="4" s="1"/>
  <c r="E1459" i="4" s="1"/>
  <c r="E475" i="4"/>
  <c r="E678" i="4" s="1"/>
  <c r="E881" i="4" s="1"/>
  <c r="E1084" i="4" s="1"/>
  <c r="E1287" i="4" s="1"/>
  <c r="E1490" i="4" s="1"/>
  <c r="A217" i="4"/>
  <c r="A420" i="4" s="1"/>
  <c r="A623" i="4" s="1"/>
  <c r="A826" i="4" s="1"/>
  <c r="A1029" i="4" s="1"/>
  <c r="A1232" i="4" s="1"/>
  <c r="A1435" i="4" s="1"/>
  <c r="A215" i="4"/>
  <c r="A418" i="4" s="1"/>
  <c r="A621" i="4" s="1"/>
  <c r="A824" i="4" s="1"/>
  <c r="A1027" i="4" s="1"/>
  <c r="A1230" i="4" s="1"/>
  <c r="A1433" i="4" s="1"/>
  <c r="A223" i="4"/>
  <c r="A426" i="4" s="1"/>
  <c r="A629" i="4" s="1"/>
  <c r="A832" i="4" s="1"/>
  <c r="A1035" i="4" s="1"/>
  <c r="A1238" i="4" s="1"/>
  <c r="A1441" i="4" s="1"/>
  <c r="B272" i="4"/>
  <c r="B475" i="4" s="1"/>
  <c r="B678" i="4" s="1"/>
  <c r="B881" i="4" s="1"/>
  <c r="B1084" i="4" s="1"/>
  <c r="B1287" i="4" s="1"/>
  <c r="B1490" i="4" s="1"/>
  <c r="E423" i="4"/>
  <c r="E626" i="4" s="1"/>
  <c r="E829" i="4" s="1"/>
  <c r="E1032" i="4" s="1"/>
  <c r="E1235" i="4" s="1"/>
  <c r="E1438" i="4" s="1"/>
  <c r="E421" i="4"/>
  <c r="E624" i="4" s="1"/>
  <c r="E827" i="4" s="1"/>
  <c r="E1030" i="4" s="1"/>
  <c r="E1233" i="4" s="1"/>
  <c r="E1436" i="4" s="1"/>
  <c r="E436" i="4"/>
  <c r="E639" i="4" s="1"/>
  <c r="E842" i="4" s="1"/>
  <c r="E1045" i="4" s="1"/>
  <c r="E1248" i="4" s="1"/>
  <c r="E1451" i="4" s="1"/>
  <c r="E434" i="4"/>
  <c r="E637" i="4" s="1"/>
  <c r="E840" i="4" s="1"/>
  <c r="E1043" i="4" s="1"/>
  <c r="E1246" i="4" s="1"/>
  <c r="E1449" i="4" s="1"/>
  <c r="E454" i="4"/>
  <c r="E657" i="4" s="1"/>
  <c r="E860" i="4" s="1"/>
  <c r="E1063" i="4" s="1"/>
  <c r="E1266" i="4" s="1"/>
  <c r="E1469" i="4" s="1"/>
  <c r="E452" i="4"/>
  <c r="E655" i="4" s="1"/>
  <c r="E858" i="4" s="1"/>
  <c r="E1061" i="4" s="1"/>
  <c r="E1264" i="4" s="1"/>
  <c r="E1467" i="4" s="1"/>
  <c r="E450" i="4"/>
  <c r="E653" i="4" s="1"/>
  <c r="E856" i="4" s="1"/>
  <c r="E1059" i="4" s="1"/>
  <c r="E1262" i="4" s="1"/>
  <c r="E1465" i="4" s="1"/>
  <c r="E448" i="4"/>
  <c r="E651" i="4" s="1"/>
  <c r="E854" i="4" s="1"/>
  <c r="E1057" i="4" s="1"/>
  <c r="E1260" i="4" s="1"/>
  <c r="E1463" i="4" s="1"/>
  <c r="E460" i="4"/>
  <c r="E663" i="4" s="1"/>
  <c r="E866" i="4" s="1"/>
  <c r="E1069" i="4" s="1"/>
  <c r="E1272" i="4" s="1"/>
  <c r="E1475" i="4" s="1"/>
  <c r="E464" i="4"/>
  <c r="E667" i="4" s="1"/>
  <c r="E870" i="4" s="1"/>
  <c r="E1073" i="4" s="1"/>
  <c r="E1276" i="4" s="1"/>
  <c r="E1479" i="4" s="1"/>
  <c r="E469" i="4"/>
  <c r="E672" i="4" s="1"/>
  <c r="E875" i="4" s="1"/>
  <c r="E1078" i="4" s="1"/>
  <c r="E1281" i="4" s="1"/>
  <c r="E1484" i="4" s="1"/>
  <c r="E467" i="4"/>
  <c r="E670" i="4" s="1"/>
  <c r="E873" i="4" s="1"/>
  <c r="E1076" i="4" s="1"/>
  <c r="E1279" i="4" s="1"/>
  <c r="E1482" i="4" s="1"/>
  <c r="E472" i="4"/>
  <c r="E675" i="4" s="1"/>
  <c r="E878" i="4" s="1"/>
  <c r="E1081" i="4" s="1"/>
  <c r="E1284" i="4" s="1"/>
  <c r="E1487" i="4" s="1"/>
  <c r="D479" i="4"/>
  <c r="D682" i="4" s="1"/>
  <c r="D885" i="4" s="1"/>
  <c r="D1088" i="4" s="1"/>
  <c r="D1291" i="4" s="1"/>
  <c r="D1494" i="4" s="1"/>
  <c r="E480" i="4"/>
  <c r="E683" i="4" s="1"/>
  <c r="E886" i="4" s="1"/>
  <c r="E1089" i="4" s="1"/>
  <c r="E1292" i="4" s="1"/>
  <c r="E1495" i="4" s="1"/>
  <c r="E483" i="4"/>
  <c r="E686" i="4" s="1"/>
  <c r="E889" i="4" s="1"/>
  <c r="E1092" i="4" s="1"/>
  <c r="E1295" i="4" s="1"/>
  <c r="E1498" i="4" s="1"/>
  <c r="D484" i="4"/>
  <c r="D687" i="4" s="1"/>
  <c r="D890" i="4" s="1"/>
  <c r="D1093" i="4" s="1"/>
  <c r="D1296" i="4" s="1"/>
  <c r="D1499" i="4" s="1"/>
  <c r="C613" i="4"/>
  <c r="C816" i="4" s="1"/>
  <c r="C1019" i="4" s="1"/>
  <c r="C1222" i="4" s="1"/>
  <c r="C1425" i="4" s="1"/>
  <c r="C1628" i="4" s="1"/>
  <c r="B409" i="4"/>
  <c r="B612" i="4" s="1"/>
  <c r="B815" i="4" s="1"/>
  <c r="B1018" i="4" s="1"/>
  <c r="B1221" i="4" s="1"/>
  <c r="B1424" i="4" s="1"/>
  <c r="B1627" i="4" s="1"/>
  <c r="A408" i="4"/>
  <c r="A611" i="4" s="1"/>
  <c r="A814" i="4" s="1"/>
  <c r="A1017" i="4" s="1"/>
  <c r="A1220" i="4" s="1"/>
  <c r="A1423" i="4" s="1"/>
  <c r="A1626" i="4" s="1"/>
  <c r="E609" i="4"/>
  <c r="E812" i="4" s="1"/>
  <c r="E1015" i="4" s="1"/>
  <c r="E1218" i="4" s="1"/>
  <c r="E1421" i="4" s="1"/>
  <c r="E1624" i="4" s="1"/>
  <c r="D608" i="4"/>
  <c r="D811" i="4" s="1"/>
  <c r="D1014" i="4" s="1"/>
  <c r="D1217" i="4" s="1"/>
  <c r="D1420" i="4" s="1"/>
  <c r="D1623" i="4" s="1"/>
  <c r="C607" i="4"/>
  <c r="C810" i="4" s="1"/>
  <c r="C1013" i="4" s="1"/>
  <c r="C1216" i="4" s="1"/>
  <c r="C1419" i="4" s="1"/>
  <c r="C1622" i="4" s="1"/>
  <c r="B403" i="4"/>
  <c r="B606" i="4" s="1"/>
  <c r="B809" i="4" s="1"/>
  <c r="B1012" i="4" s="1"/>
  <c r="B1215" i="4" s="1"/>
  <c r="B1418" i="4" s="1"/>
  <c r="B1621" i="4" s="1"/>
  <c r="A402" i="4"/>
  <c r="A605" i="4" s="1"/>
  <c r="A808" i="4" s="1"/>
  <c r="A1011" i="4" s="1"/>
  <c r="A1214" i="4" s="1"/>
  <c r="A1417" i="4" s="1"/>
  <c r="A1620" i="4" s="1"/>
  <c r="E603" i="4"/>
  <c r="E806" i="4" s="1"/>
  <c r="E1009" i="4" s="1"/>
  <c r="E1212" i="4" s="1"/>
  <c r="E1415" i="4" s="1"/>
  <c r="E1618" i="4" s="1"/>
  <c r="D602" i="4"/>
  <c r="D805" i="4" s="1"/>
  <c r="D1008" i="4" s="1"/>
  <c r="D1211" i="4" s="1"/>
  <c r="D1414" i="4" s="1"/>
  <c r="D1617" i="4" s="1"/>
  <c r="C601" i="4"/>
  <c r="C804" i="4" s="1"/>
  <c r="C1007" i="4" s="1"/>
  <c r="C1210" i="4" s="1"/>
  <c r="C1413" i="4" s="1"/>
  <c r="C1616" i="4" s="1"/>
  <c r="B397" i="4"/>
  <c r="B600" i="4" s="1"/>
  <c r="B803" i="4" s="1"/>
  <c r="B1006" i="4" s="1"/>
  <c r="B1209" i="4" s="1"/>
  <c r="B1412" i="4" s="1"/>
  <c r="B1615" i="4" s="1"/>
  <c r="A396" i="4"/>
  <c r="A599" i="4" s="1"/>
  <c r="A802" i="4" s="1"/>
  <c r="A1005" i="4" s="1"/>
  <c r="A1208" i="4" s="1"/>
  <c r="A1411" i="4" s="1"/>
  <c r="A1614" i="4" s="1"/>
  <c r="E597" i="4"/>
  <c r="E800" i="4" s="1"/>
  <c r="E1003" i="4" s="1"/>
  <c r="E1206" i="4" s="1"/>
  <c r="E1409" i="4" s="1"/>
  <c r="E1612" i="4" s="1"/>
  <c r="D596" i="4"/>
  <c r="D799" i="4" s="1"/>
  <c r="D1002" i="4" s="1"/>
  <c r="D1205" i="4" s="1"/>
  <c r="D1408" i="4" s="1"/>
  <c r="D1611" i="4" s="1"/>
  <c r="C595" i="4"/>
  <c r="C798" i="4" s="1"/>
  <c r="C1001" i="4" s="1"/>
  <c r="C1204" i="4" s="1"/>
  <c r="C1407" i="4" s="1"/>
  <c r="C1610" i="4" s="1"/>
  <c r="B391" i="4"/>
  <c r="B594" i="4" s="1"/>
  <c r="B797" i="4" s="1"/>
  <c r="B1000" i="4" s="1"/>
  <c r="B1203" i="4" s="1"/>
  <c r="B1406" i="4" s="1"/>
  <c r="B1609" i="4" s="1"/>
  <c r="A390" i="4"/>
  <c r="A593" i="4" s="1"/>
  <c r="A796" i="4" s="1"/>
  <c r="A999" i="4" s="1"/>
  <c r="A1202" i="4" s="1"/>
  <c r="A1405" i="4" s="1"/>
  <c r="A1608" i="4" s="1"/>
  <c r="E591" i="4"/>
  <c r="E794" i="4" s="1"/>
  <c r="E997" i="4" s="1"/>
  <c r="E1200" i="4" s="1"/>
  <c r="E1403" i="4" s="1"/>
  <c r="E1606" i="4" s="1"/>
  <c r="D590" i="4"/>
  <c r="D793" i="4" s="1"/>
  <c r="D996" i="4" s="1"/>
  <c r="D1199" i="4" s="1"/>
  <c r="D1402" i="4" s="1"/>
  <c r="D1605" i="4" s="1"/>
  <c r="C589" i="4"/>
  <c r="C792" i="4" s="1"/>
  <c r="C995" i="4" s="1"/>
  <c r="C1198" i="4" s="1"/>
  <c r="C1401" i="4" s="1"/>
  <c r="C1604" i="4" s="1"/>
  <c r="B385" i="4"/>
  <c r="B588" i="4" s="1"/>
  <c r="B791" i="4" s="1"/>
  <c r="B994" i="4" s="1"/>
  <c r="B1197" i="4" s="1"/>
  <c r="B1400" i="4" s="1"/>
  <c r="B1603" i="4" s="1"/>
  <c r="A384" i="4"/>
  <c r="A587" i="4" s="1"/>
  <c r="A790" i="4" s="1"/>
  <c r="A993" i="4" s="1"/>
  <c r="A1196" i="4" s="1"/>
  <c r="A1399" i="4" s="1"/>
  <c r="A1602" i="4" s="1"/>
  <c r="E585" i="4"/>
  <c r="E788" i="4" s="1"/>
  <c r="E991" i="4" s="1"/>
  <c r="E1194" i="4" s="1"/>
  <c r="E1397" i="4" s="1"/>
  <c r="E1600" i="4" s="1"/>
  <c r="D584" i="4"/>
  <c r="D787" i="4" s="1"/>
  <c r="D990" i="4" s="1"/>
  <c r="D1193" i="4" s="1"/>
  <c r="D1396" i="4" s="1"/>
  <c r="D1599" i="4" s="1"/>
  <c r="C583" i="4"/>
  <c r="C786" i="4" s="1"/>
  <c r="C989" i="4" s="1"/>
  <c r="C1192" i="4" s="1"/>
  <c r="C1395" i="4" s="1"/>
  <c r="C1598" i="4" s="1"/>
  <c r="B379" i="4"/>
  <c r="B582" i="4" s="1"/>
  <c r="B785" i="4" s="1"/>
  <c r="B988" i="4" s="1"/>
  <c r="B1191" i="4" s="1"/>
  <c r="B1394" i="4" s="1"/>
  <c r="B1597" i="4" s="1"/>
  <c r="A378" i="4"/>
  <c r="A581" i="4" s="1"/>
  <c r="A784" i="4" s="1"/>
  <c r="A987" i="4" s="1"/>
  <c r="A1190" i="4" s="1"/>
  <c r="A1393" i="4" s="1"/>
  <c r="A1596" i="4" s="1"/>
  <c r="E579" i="4"/>
  <c r="E782" i="4" s="1"/>
  <c r="E985" i="4" s="1"/>
  <c r="E1188" i="4" s="1"/>
  <c r="E1391" i="4" s="1"/>
  <c r="E1594" i="4" s="1"/>
  <c r="D578" i="4"/>
  <c r="D781" i="4" s="1"/>
  <c r="D984" i="4" s="1"/>
  <c r="D1187" i="4" s="1"/>
  <c r="D1390" i="4" s="1"/>
  <c r="D1593" i="4" s="1"/>
  <c r="C577" i="4"/>
  <c r="C780" i="4" s="1"/>
  <c r="C983" i="4" s="1"/>
  <c r="C1186" i="4" s="1"/>
  <c r="C1389" i="4" s="1"/>
  <c r="C1592" i="4" s="1"/>
  <c r="B373" i="4"/>
  <c r="B576" i="4" s="1"/>
  <c r="B779" i="4" s="1"/>
  <c r="B982" i="4" s="1"/>
  <c r="B1185" i="4" s="1"/>
  <c r="B1388" i="4" s="1"/>
  <c r="B1591" i="4" s="1"/>
  <c r="A372" i="4"/>
  <c r="A575" i="4" s="1"/>
  <c r="A778" i="4" s="1"/>
  <c r="A981" i="4" s="1"/>
  <c r="A1184" i="4" s="1"/>
  <c r="A1387" i="4" s="1"/>
  <c r="A1590" i="4" s="1"/>
  <c r="E573" i="4"/>
  <c r="E776" i="4" s="1"/>
  <c r="E979" i="4" s="1"/>
  <c r="E1182" i="4" s="1"/>
  <c r="E1385" i="4" s="1"/>
  <c r="E1588" i="4" s="1"/>
  <c r="D572" i="4"/>
  <c r="D775" i="4" s="1"/>
  <c r="D978" i="4" s="1"/>
  <c r="D1181" i="4" s="1"/>
  <c r="D1384" i="4" s="1"/>
  <c r="D1587" i="4" s="1"/>
  <c r="C571" i="4"/>
  <c r="C774" i="4" s="1"/>
  <c r="C977" i="4" s="1"/>
  <c r="C1180" i="4" s="1"/>
  <c r="C1383" i="4" s="1"/>
  <c r="C1586" i="4" s="1"/>
  <c r="B367" i="4"/>
  <c r="B570" i="4" s="1"/>
  <c r="B773" i="4" s="1"/>
  <c r="B976" i="4" s="1"/>
  <c r="B1179" i="4" s="1"/>
  <c r="B1382" i="4" s="1"/>
  <c r="B1585" i="4" s="1"/>
  <c r="A366" i="4"/>
  <c r="A569" i="4" s="1"/>
  <c r="A772" i="4" s="1"/>
  <c r="A975" i="4" s="1"/>
  <c r="A1178" i="4" s="1"/>
  <c r="A1381" i="4" s="1"/>
  <c r="A1584" i="4" s="1"/>
  <c r="E567" i="4"/>
  <c r="E770" i="4" s="1"/>
  <c r="E973" i="4" s="1"/>
  <c r="E1176" i="4" s="1"/>
  <c r="E1379" i="4" s="1"/>
  <c r="E1582" i="4" s="1"/>
  <c r="D566" i="4"/>
  <c r="D769" i="4" s="1"/>
  <c r="D972" i="4" s="1"/>
  <c r="D1175" i="4" s="1"/>
  <c r="D1378" i="4" s="1"/>
  <c r="D1581" i="4" s="1"/>
  <c r="C565" i="4"/>
  <c r="C768" i="4" s="1"/>
  <c r="C971" i="4" s="1"/>
  <c r="C1174" i="4" s="1"/>
  <c r="C1377" i="4" s="1"/>
  <c r="C1580" i="4" s="1"/>
  <c r="B361" i="4"/>
  <c r="B564" i="4" s="1"/>
  <c r="B767" i="4" s="1"/>
  <c r="B970" i="4" s="1"/>
  <c r="B1173" i="4" s="1"/>
  <c r="B1376" i="4" s="1"/>
  <c r="B1579" i="4" s="1"/>
  <c r="A360" i="4"/>
  <c r="A563" i="4" s="1"/>
  <c r="A766" i="4" s="1"/>
  <c r="A969" i="4" s="1"/>
  <c r="A1172" i="4" s="1"/>
  <c r="A1375" i="4" s="1"/>
  <c r="A1578" i="4" s="1"/>
  <c r="E561" i="4"/>
  <c r="E764" i="4" s="1"/>
  <c r="E967" i="4" s="1"/>
  <c r="E1170" i="4" s="1"/>
  <c r="E1373" i="4" s="1"/>
  <c r="E1576" i="4" s="1"/>
  <c r="D560" i="4"/>
  <c r="D763" i="4" s="1"/>
  <c r="D966" i="4" s="1"/>
  <c r="D1169" i="4" s="1"/>
  <c r="D1372" i="4" s="1"/>
  <c r="D1575" i="4" s="1"/>
  <c r="C559" i="4"/>
  <c r="C762" i="4" s="1"/>
  <c r="C965" i="4" s="1"/>
  <c r="C1168" i="4" s="1"/>
  <c r="C1371" i="4" s="1"/>
  <c r="C1574" i="4" s="1"/>
  <c r="B355" i="4"/>
  <c r="B558" i="4" s="1"/>
  <c r="B761" i="4" s="1"/>
  <c r="B964" i="4" s="1"/>
  <c r="B1167" i="4" s="1"/>
  <c r="B1370" i="4" s="1"/>
  <c r="B1573" i="4" s="1"/>
  <c r="A354" i="4"/>
  <c r="A557" i="4" s="1"/>
  <c r="A760" i="4" s="1"/>
  <c r="A963" i="4" s="1"/>
  <c r="A1166" i="4" s="1"/>
  <c r="A1369" i="4" s="1"/>
  <c r="A1572" i="4" s="1"/>
  <c r="E555" i="4"/>
  <c r="E758" i="4" s="1"/>
  <c r="E961" i="4" s="1"/>
  <c r="E1164" i="4" s="1"/>
  <c r="E1367" i="4" s="1"/>
  <c r="E1570" i="4" s="1"/>
  <c r="D554" i="4"/>
  <c r="D757" i="4" s="1"/>
  <c r="D960" i="4" s="1"/>
  <c r="D1163" i="4" s="1"/>
  <c r="D1366" i="4" s="1"/>
  <c r="D1569" i="4" s="1"/>
  <c r="C553" i="4"/>
  <c r="C756" i="4" s="1"/>
  <c r="C959" i="4" s="1"/>
  <c r="C1162" i="4" s="1"/>
  <c r="C1365" i="4" s="1"/>
  <c r="C1568" i="4" s="1"/>
  <c r="B349" i="4"/>
  <c r="B552" i="4" s="1"/>
  <c r="B755" i="4" s="1"/>
  <c r="B958" i="4" s="1"/>
  <c r="B1161" i="4" s="1"/>
  <c r="B1364" i="4" s="1"/>
  <c r="B1567" i="4" s="1"/>
  <c r="A348" i="4"/>
  <c r="A551" i="4" s="1"/>
  <c r="A754" i="4" s="1"/>
  <c r="A957" i="4" s="1"/>
  <c r="A1160" i="4" s="1"/>
  <c r="A1363" i="4" s="1"/>
  <c r="A1566" i="4" s="1"/>
  <c r="E549" i="4"/>
  <c r="E752" i="4" s="1"/>
  <c r="E955" i="4" s="1"/>
  <c r="E1158" i="4" s="1"/>
  <c r="E1361" i="4" s="1"/>
  <c r="E1564" i="4" s="1"/>
  <c r="D548" i="4"/>
  <c r="D751" i="4" s="1"/>
  <c r="D954" i="4" s="1"/>
  <c r="D1157" i="4" s="1"/>
  <c r="D1360" i="4" s="1"/>
  <c r="D1563" i="4" s="1"/>
  <c r="C547" i="4"/>
  <c r="C750" i="4" s="1"/>
  <c r="C953" i="4" s="1"/>
  <c r="C1156" i="4" s="1"/>
  <c r="C1359" i="4" s="1"/>
  <c r="C1562" i="4" s="1"/>
  <c r="B343" i="4"/>
  <c r="B546" i="4" s="1"/>
  <c r="B749" i="4" s="1"/>
  <c r="B952" i="4" s="1"/>
  <c r="B1155" i="4" s="1"/>
  <c r="B1358" i="4" s="1"/>
  <c r="B1561" i="4" s="1"/>
  <c r="A342" i="4"/>
  <c r="A545" i="4" s="1"/>
  <c r="A748" i="4" s="1"/>
  <c r="A951" i="4" s="1"/>
  <c r="A1154" i="4" s="1"/>
  <c r="A1357" i="4" s="1"/>
  <c r="A1560" i="4" s="1"/>
  <c r="E543" i="4"/>
  <c r="E746" i="4" s="1"/>
  <c r="E949" i="4" s="1"/>
  <c r="E1152" i="4" s="1"/>
  <c r="E1355" i="4" s="1"/>
  <c r="E1558" i="4" s="1"/>
  <c r="D542" i="4"/>
  <c r="D745" i="4" s="1"/>
  <c r="D948" i="4" s="1"/>
  <c r="D1151" i="4" s="1"/>
  <c r="D1354" i="4" s="1"/>
  <c r="D1557" i="4" s="1"/>
  <c r="C541" i="4"/>
  <c r="C744" i="4" s="1"/>
  <c r="C947" i="4" s="1"/>
  <c r="C1150" i="4" s="1"/>
  <c r="C1353" i="4" s="1"/>
  <c r="C1556" i="4" s="1"/>
  <c r="B337" i="4"/>
  <c r="B540" i="4" s="1"/>
  <c r="B743" i="4" s="1"/>
  <c r="B946" i="4" s="1"/>
  <c r="B1149" i="4" s="1"/>
  <c r="B1352" i="4" s="1"/>
  <c r="B1555" i="4" s="1"/>
  <c r="A336" i="4"/>
  <c r="A539" i="4" s="1"/>
  <c r="A742" i="4" s="1"/>
  <c r="A945" i="4" s="1"/>
  <c r="A1148" i="4" s="1"/>
  <c r="A1351" i="4" s="1"/>
  <c r="A1554" i="4" s="1"/>
  <c r="E537" i="4"/>
  <c r="E740" i="4" s="1"/>
  <c r="E943" i="4" s="1"/>
  <c r="E1146" i="4" s="1"/>
  <c r="E1349" i="4" s="1"/>
  <c r="E1552" i="4" s="1"/>
  <c r="D536" i="4"/>
  <c r="D739" i="4" s="1"/>
  <c r="D942" i="4" s="1"/>
  <c r="D1145" i="4" s="1"/>
  <c r="D1348" i="4" s="1"/>
  <c r="D1551" i="4" s="1"/>
  <c r="C535" i="4"/>
  <c r="C738" i="4" s="1"/>
  <c r="C941" i="4" s="1"/>
  <c r="C1144" i="4" s="1"/>
  <c r="C1347" i="4" s="1"/>
  <c r="C1550" i="4" s="1"/>
  <c r="B331" i="4"/>
  <c r="B534" i="4" s="1"/>
  <c r="B737" i="4" s="1"/>
  <c r="B940" i="4" s="1"/>
  <c r="B1143" i="4" s="1"/>
  <c r="B1346" i="4" s="1"/>
  <c r="B1549" i="4" s="1"/>
  <c r="A330" i="4"/>
  <c r="A533" i="4" s="1"/>
  <c r="A736" i="4" s="1"/>
  <c r="A939" i="4" s="1"/>
  <c r="A1142" i="4" s="1"/>
  <c r="A1345" i="4" s="1"/>
  <c r="A1548" i="4" s="1"/>
  <c r="E531" i="4"/>
  <c r="E734" i="4" s="1"/>
  <c r="E937" i="4" s="1"/>
  <c r="E1140" i="4" s="1"/>
  <c r="E1343" i="4" s="1"/>
  <c r="E1546" i="4" s="1"/>
  <c r="D530" i="4"/>
  <c r="D733" i="4" s="1"/>
  <c r="D936" i="4" s="1"/>
  <c r="D1139" i="4" s="1"/>
  <c r="D1342" i="4" s="1"/>
  <c r="D1545" i="4" s="1"/>
  <c r="C529" i="4"/>
  <c r="C732" i="4" s="1"/>
  <c r="C935" i="4" s="1"/>
  <c r="C1138" i="4" s="1"/>
  <c r="C1341" i="4" s="1"/>
  <c r="C1544" i="4" s="1"/>
  <c r="B325" i="4"/>
  <c r="B528" i="4" s="1"/>
  <c r="B731" i="4" s="1"/>
  <c r="B934" i="4" s="1"/>
  <c r="B1137" i="4" s="1"/>
  <c r="B1340" i="4" s="1"/>
  <c r="B1543" i="4" s="1"/>
  <c r="A324" i="4"/>
  <c r="A527" i="4" s="1"/>
  <c r="A730" i="4" s="1"/>
  <c r="A933" i="4" s="1"/>
  <c r="A1136" i="4" s="1"/>
  <c r="A1339" i="4" s="1"/>
  <c r="A1542" i="4" s="1"/>
  <c r="E525" i="4"/>
  <c r="E728" i="4" s="1"/>
  <c r="E931" i="4" s="1"/>
  <c r="E1134" i="4" s="1"/>
  <c r="E1337" i="4" s="1"/>
  <c r="E1540" i="4" s="1"/>
  <c r="D524" i="4"/>
  <c r="D727" i="4" s="1"/>
  <c r="D930" i="4" s="1"/>
  <c r="D1133" i="4" s="1"/>
  <c r="D1336" i="4" s="1"/>
  <c r="D1539" i="4" s="1"/>
  <c r="C523" i="4"/>
  <c r="C726" i="4" s="1"/>
  <c r="C929" i="4" s="1"/>
  <c r="C1132" i="4" s="1"/>
  <c r="C1335" i="4" s="1"/>
  <c r="C1538" i="4" s="1"/>
  <c r="B319" i="4"/>
  <c r="B522" i="4" s="1"/>
  <c r="B725" i="4" s="1"/>
  <c r="B928" i="4" s="1"/>
  <c r="B1131" i="4" s="1"/>
  <c r="B1334" i="4" s="1"/>
  <c r="B1537" i="4" s="1"/>
  <c r="A318" i="4"/>
  <c r="A521" i="4" s="1"/>
  <c r="A724" i="4" s="1"/>
  <c r="A927" i="4" s="1"/>
  <c r="A1130" i="4" s="1"/>
  <c r="A1333" i="4" s="1"/>
  <c r="A1536" i="4" s="1"/>
  <c r="E519" i="4"/>
  <c r="E722" i="4" s="1"/>
  <c r="E925" i="4" s="1"/>
  <c r="E1128" i="4" s="1"/>
  <c r="E1331" i="4" s="1"/>
  <c r="E1534" i="4" s="1"/>
  <c r="D518" i="4"/>
  <c r="D721" i="4" s="1"/>
  <c r="D924" i="4" s="1"/>
  <c r="D1127" i="4" s="1"/>
  <c r="D1330" i="4" s="1"/>
  <c r="D1533" i="4" s="1"/>
  <c r="C517" i="4"/>
  <c r="C720" i="4" s="1"/>
  <c r="C923" i="4" s="1"/>
  <c r="C1126" i="4" s="1"/>
  <c r="C1329" i="4" s="1"/>
  <c r="C1532" i="4" s="1"/>
  <c r="B313" i="4"/>
  <c r="B516" i="4" s="1"/>
  <c r="B719" i="4" s="1"/>
  <c r="B922" i="4" s="1"/>
  <c r="B1125" i="4" s="1"/>
  <c r="B1328" i="4" s="1"/>
  <c r="B1531" i="4" s="1"/>
  <c r="A312" i="4"/>
  <c r="A515" i="4" s="1"/>
  <c r="A718" i="4" s="1"/>
  <c r="A921" i="4" s="1"/>
  <c r="A1124" i="4" s="1"/>
  <c r="A1327" i="4" s="1"/>
  <c r="A1530" i="4" s="1"/>
  <c r="E513" i="4"/>
  <c r="E716" i="4" s="1"/>
  <c r="E919" i="4" s="1"/>
  <c r="E1122" i="4" s="1"/>
  <c r="E1325" i="4" s="1"/>
  <c r="E1528" i="4" s="1"/>
  <c r="C512" i="4"/>
  <c r="C715" i="4" s="1"/>
  <c r="C918" i="4" s="1"/>
  <c r="C1121" i="4" s="1"/>
  <c r="C1324" i="4" s="1"/>
  <c r="C1527" i="4" s="1"/>
  <c r="B308" i="4"/>
  <c r="B511" i="4" s="1"/>
  <c r="B714" i="4" s="1"/>
  <c r="B917" i="4" s="1"/>
  <c r="B1120" i="4" s="1"/>
  <c r="B1323" i="4" s="1"/>
  <c r="B1526" i="4" s="1"/>
  <c r="A307" i="4"/>
  <c r="A510" i="4" s="1"/>
  <c r="A713" i="4" s="1"/>
  <c r="A916" i="4" s="1"/>
  <c r="A1119" i="4" s="1"/>
  <c r="A1322" i="4" s="1"/>
  <c r="A1525" i="4" s="1"/>
  <c r="E508" i="4"/>
  <c r="E711" i="4" s="1"/>
  <c r="E914" i="4" s="1"/>
  <c r="E1117" i="4" s="1"/>
  <c r="E1320" i="4" s="1"/>
  <c r="E1523" i="4" s="1"/>
  <c r="D507" i="4"/>
  <c r="D710" i="4" s="1"/>
  <c r="D913" i="4" s="1"/>
  <c r="D1116" i="4" s="1"/>
  <c r="D1319" i="4" s="1"/>
  <c r="D1522" i="4" s="1"/>
  <c r="C506" i="4"/>
  <c r="C709" i="4" s="1"/>
  <c r="C912" i="4" s="1"/>
  <c r="C1115" i="4" s="1"/>
  <c r="C1318" i="4" s="1"/>
  <c r="C1521" i="4" s="1"/>
  <c r="B302" i="4"/>
  <c r="B505" i="4" s="1"/>
  <c r="B708" i="4" s="1"/>
  <c r="B911" i="4" s="1"/>
  <c r="B1114" i="4" s="1"/>
  <c r="B1317" i="4" s="1"/>
  <c r="B1520" i="4" s="1"/>
  <c r="A301" i="4"/>
  <c r="A504" i="4" s="1"/>
  <c r="A707" i="4" s="1"/>
  <c r="A910" i="4" s="1"/>
  <c r="A1113" i="4" s="1"/>
  <c r="A1316" i="4" s="1"/>
  <c r="A1519" i="4" s="1"/>
  <c r="E502" i="4"/>
  <c r="E705" i="4" s="1"/>
  <c r="E908" i="4" s="1"/>
  <c r="E1111" i="4" s="1"/>
  <c r="E1314" i="4" s="1"/>
  <c r="E1517" i="4" s="1"/>
  <c r="D501" i="4"/>
  <c r="D704" i="4" s="1"/>
  <c r="D907" i="4" s="1"/>
  <c r="D1110" i="4" s="1"/>
  <c r="D1313" i="4" s="1"/>
  <c r="D1516" i="4" s="1"/>
  <c r="C500" i="4"/>
  <c r="C703" i="4" s="1"/>
  <c r="C906" i="4" s="1"/>
  <c r="C1109" i="4" s="1"/>
  <c r="C1312" i="4" s="1"/>
  <c r="C1515" i="4" s="1"/>
  <c r="B296" i="4"/>
  <c r="B499" i="4" s="1"/>
  <c r="B702" i="4" s="1"/>
  <c r="B905" i="4" s="1"/>
  <c r="B1108" i="4" s="1"/>
  <c r="B1311" i="4" s="1"/>
  <c r="B1514" i="4" s="1"/>
  <c r="A295" i="4"/>
  <c r="A498" i="4" s="1"/>
  <c r="A701" i="4" s="1"/>
  <c r="A904" i="4" s="1"/>
  <c r="A1107" i="4" s="1"/>
  <c r="A1310" i="4" s="1"/>
  <c r="A1513" i="4" s="1"/>
  <c r="E496" i="4"/>
  <c r="E699" i="4" s="1"/>
  <c r="E902" i="4" s="1"/>
  <c r="E1105" i="4" s="1"/>
  <c r="E1308" i="4" s="1"/>
  <c r="E1511" i="4" s="1"/>
  <c r="D495" i="4"/>
  <c r="D698" i="4" s="1"/>
  <c r="D901" i="4" s="1"/>
  <c r="D1104" i="4" s="1"/>
  <c r="D1307" i="4" s="1"/>
  <c r="D1510" i="4" s="1"/>
  <c r="C494" i="4"/>
  <c r="C697" i="4" s="1"/>
  <c r="C900" i="4" s="1"/>
  <c r="C1103" i="4" s="1"/>
  <c r="C1306" i="4" s="1"/>
  <c r="C1509" i="4" s="1"/>
  <c r="B290" i="4"/>
  <c r="B493" i="4" s="1"/>
  <c r="B696" i="4" s="1"/>
  <c r="B899" i="4" s="1"/>
  <c r="B1102" i="4" s="1"/>
  <c r="B1305" i="4" s="1"/>
  <c r="B1508" i="4" s="1"/>
  <c r="A289" i="4"/>
  <c r="A492" i="4" s="1"/>
  <c r="A695" i="4" s="1"/>
  <c r="A898" i="4" s="1"/>
  <c r="A1101" i="4" s="1"/>
  <c r="A1304" i="4" s="1"/>
  <c r="A1507" i="4" s="1"/>
  <c r="E491" i="4"/>
  <c r="E694" i="4" s="1"/>
  <c r="E897" i="4" s="1"/>
  <c r="E1100" i="4" s="1"/>
  <c r="E1303" i="4" s="1"/>
  <c r="E1506" i="4" s="1"/>
  <c r="D486" i="4"/>
  <c r="D689" i="4" s="1"/>
  <c r="D892" i="4" s="1"/>
  <c r="D1095" i="4" s="1"/>
  <c r="D1298" i="4" s="1"/>
  <c r="D1501" i="4" s="1"/>
  <c r="C485" i="4"/>
  <c r="C688" i="4" s="1"/>
  <c r="C891" i="4" s="1"/>
  <c r="C1094" i="4" s="1"/>
  <c r="C1297" i="4" s="1"/>
  <c r="C1500" i="4" s="1"/>
  <c r="F611" i="4"/>
  <c r="F814" i="4" s="1"/>
  <c r="F1017" i="4" s="1"/>
  <c r="F1220" i="4" s="1"/>
  <c r="F1423" i="4" s="1"/>
  <c r="F1626" i="4" s="1"/>
  <c r="F599" i="4"/>
  <c r="F802" i="4" s="1"/>
  <c r="F1005" i="4" s="1"/>
  <c r="F1208" i="4" s="1"/>
  <c r="F1411" i="4" s="1"/>
  <c r="F1614" i="4" s="1"/>
  <c r="F593" i="4"/>
  <c r="F796" i="4" s="1"/>
  <c r="F999" i="4" s="1"/>
  <c r="F1202" i="4" s="1"/>
  <c r="F1405" i="4" s="1"/>
  <c r="F1608" i="4" s="1"/>
  <c r="F566" i="4"/>
  <c r="F769" i="4" s="1"/>
  <c r="F972" i="4" s="1"/>
  <c r="F1175" i="4" s="1"/>
  <c r="F1378" i="4" s="1"/>
  <c r="F1581" i="4" s="1"/>
  <c r="F560" i="4"/>
  <c r="F763" i="4" s="1"/>
  <c r="F966" i="4" s="1"/>
  <c r="F1169" i="4" s="1"/>
  <c r="F1372" i="4" s="1"/>
  <c r="F1575" i="4" s="1"/>
  <c r="F506" i="4"/>
  <c r="F709" i="4" s="1"/>
  <c r="F912" i="4" s="1"/>
  <c r="F1115" i="4" s="1"/>
  <c r="F1318" i="4" s="1"/>
  <c r="F1521" i="4" s="1"/>
  <c r="F494" i="4"/>
  <c r="F697" i="4" s="1"/>
  <c r="F900" i="4" s="1"/>
  <c r="F1103" i="4" s="1"/>
  <c r="F1306" i="4" s="1"/>
  <c r="F1509" i="4" s="1"/>
  <c r="G448" i="4"/>
  <c r="G442" i="4"/>
  <c r="F587" i="4"/>
  <c r="F790" i="4" s="1"/>
  <c r="F993" i="4" s="1"/>
  <c r="F1196" i="4" s="1"/>
  <c r="F1399" i="4" s="1"/>
  <c r="F1602" i="4" s="1"/>
  <c r="F581" i="4"/>
  <c r="F784" i="4" s="1"/>
  <c r="F987" i="4" s="1"/>
  <c r="F1190" i="4" s="1"/>
  <c r="F575" i="4"/>
  <c r="F778" i="4" s="1"/>
  <c r="F981" i="4" s="1"/>
  <c r="F1184" i="4" s="1"/>
  <c r="F1387" i="4" s="1"/>
  <c r="F406" i="4"/>
  <c r="F400" i="4"/>
  <c r="F394" i="4"/>
  <c r="M10" i="4"/>
  <c r="G213" i="4" s="1"/>
  <c r="G416" i="4" s="1"/>
  <c r="J208" i="4"/>
  <c r="I208" i="4"/>
  <c r="F282" i="4"/>
  <c r="F485" i="4" s="1"/>
  <c r="F688" i="4" s="1"/>
  <c r="F891" i="4" s="1"/>
  <c r="F1094" i="4" s="1"/>
  <c r="F1297" i="4" s="1"/>
  <c r="F1500" i="4" s="1"/>
  <c r="G208" i="4"/>
  <c r="G263" i="4"/>
  <c r="G261" i="4"/>
  <c r="G464" i="4" s="1"/>
  <c r="G667" i="4" s="1"/>
  <c r="G870" i="4" s="1"/>
  <c r="G1073" i="4" s="1"/>
  <c r="G1276" i="4" s="1"/>
  <c r="G1479" i="4" s="1"/>
  <c r="G259" i="4"/>
  <c r="G215" i="4"/>
  <c r="G257" i="4"/>
  <c r="H257" i="4" s="1"/>
  <c r="N257" i="4" s="1"/>
  <c r="G241" i="4"/>
  <c r="F229" i="4"/>
  <c r="S30" i="2"/>
  <c r="S48" i="2"/>
  <c r="S42" i="2"/>
  <c r="S54" i="2"/>
  <c r="S63" i="2"/>
  <c r="G249" i="4"/>
  <c r="G237" i="4"/>
  <c r="G440" i="4" s="1"/>
  <c r="G643" i="4" s="1"/>
  <c r="G846" i="4" s="1"/>
  <c r="G1049" i="4" s="1"/>
  <c r="G1252" i="4" s="1"/>
  <c r="G1455" i="4" s="1"/>
  <c r="G341" i="4"/>
  <c r="G333" i="4"/>
  <c r="C27" i="8"/>
  <c r="C66" i="8" s="1"/>
  <c r="D28" i="7"/>
  <c r="D27" i="6"/>
  <c r="H49" i="8"/>
  <c r="N49" i="8" s="1"/>
  <c r="H81" i="8"/>
  <c r="N81" i="8" s="1"/>
  <c r="H79" i="8"/>
  <c r="N79" i="8" s="1"/>
  <c r="H71" i="8"/>
  <c r="N71" i="8" s="1"/>
  <c r="H66" i="8"/>
  <c r="N66" i="8" s="1"/>
  <c r="G225" i="4"/>
  <c r="F266" i="4"/>
  <c r="F260" i="4"/>
  <c r="F463" i="4" s="1"/>
  <c r="F666" i="4" s="1"/>
  <c r="F869" i="4" s="1"/>
  <c r="F1072" i="4" s="1"/>
  <c r="F1275" i="4" s="1"/>
  <c r="F1478" i="4" s="1"/>
  <c r="F254" i="4"/>
  <c r="F248" i="4"/>
  <c r="F242" i="4"/>
  <c r="F230" i="4"/>
  <c r="F366" i="4"/>
  <c r="F360" i="4"/>
  <c r="F294" i="4"/>
  <c r="S14" i="2"/>
  <c r="S56" i="2"/>
  <c r="S35" i="2"/>
  <c r="S26" i="2"/>
  <c r="G297" i="4"/>
  <c r="G289" i="4"/>
  <c r="G288" i="4"/>
  <c r="G282" i="4"/>
  <c r="G280" i="4"/>
  <c r="G483" i="4" s="1"/>
  <c r="G686" i="4" s="1"/>
  <c r="G889" i="4" s="1"/>
  <c r="G1092" i="4" s="1"/>
  <c r="G1295" i="4" s="1"/>
  <c r="G1498" i="4" s="1"/>
  <c r="G275" i="4"/>
  <c r="G273" i="4"/>
  <c r="G271" i="4"/>
  <c r="G269" i="4"/>
  <c r="S69" i="2"/>
  <c r="S18" i="2"/>
  <c r="G353" i="4"/>
  <c r="G343" i="4"/>
  <c r="G339" i="4"/>
  <c r="G337" i="4"/>
  <c r="G331" i="4"/>
  <c r="S12" i="2"/>
  <c r="O22" i="4"/>
  <c r="P22" i="4" s="1"/>
  <c r="S72" i="2"/>
  <c r="E56" i="2"/>
  <c r="G56" i="2" s="1"/>
  <c r="D19" i="4"/>
  <c r="D222" i="4" s="1"/>
  <c r="S15" i="2"/>
  <c r="S66" i="2"/>
  <c r="F238" i="4"/>
  <c r="D71" i="3"/>
  <c r="D71" i="2" s="1"/>
  <c r="F409" i="4"/>
  <c r="F403" i="4"/>
  <c r="F397" i="4"/>
  <c r="F391" i="4"/>
  <c r="F368" i="4"/>
  <c r="F362" i="4"/>
  <c r="S20" i="2"/>
  <c r="S65" i="2"/>
  <c r="F268" i="4"/>
  <c r="F228" i="4"/>
  <c r="F224" i="4"/>
  <c r="S21" i="2"/>
  <c r="G223" i="4"/>
  <c r="S23" i="2"/>
  <c r="Q208" i="3"/>
  <c r="P208" i="3"/>
  <c r="AP208" i="3"/>
  <c r="G228" i="4"/>
  <c r="G226" i="4"/>
  <c r="G224" i="4"/>
  <c r="F12" i="3"/>
  <c r="E12" i="2" s="1"/>
  <c r="G12" i="2" s="1"/>
  <c r="D33" i="4"/>
  <c r="D236" i="4" s="1"/>
  <c r="F402" i="4"/>
  <c r="D38" i="4"/>
  <c r="D241" i="4" s="1"/>
  <c r="F236" i="4"/>
  <c r="S74" i="2"/>
  <c r="D56" i="4"/>
  <c r="D259" i="4" s="1"/>
  <c r="D69" i="2"/>
  <c r="F20" i="3"/>
  <c r="E20" i="2" s="1"/>
  <c r="G20" i="2" s="1"/>
  <c r="D57" i="3"/>
  <c r="C57" i="4" s="1"/>
  <c r="C260" i="4" s="1"/>
  <c r="D70" i="2"/>
  <c r="F70" i="3"/>
  <c r="E70" i="2" s="1"/>
  <c r="G70" i="2" s="1"/>
  <c r="D56" i="2"/>
  <c r="C33" i="4"/>
  <c r="C236" i="4" s="1"/>
  <c r="E37" i="2"/>
  <c r="G37" i="2" s="1"/>
  <c r="D69" i="4"/>
  <c r="D272" i="4" s="1"/>
  <c r="F410" i="4"/>
  <c r="F404" i="4"/>
  <c r="F398" i="4"/>
  <c r="F392" i="4"/>
  <c r="F367" i="4"/>
  <c r="F361" i="4"/>
  <c r="F355" i="4"/>
  <c r="F349" i="4"/>
  <c r="F343" i="4"/>
  <c r="F546" i="4" s="1"/>
  <c r="F749" i="4" s="1"/>
  <c r="F952" i="4" s="1"/>
  <c r="F1155" i="4" s="1"/>
  <c r="F1358" i="4" s="1"/>
  <c r="F1561" i="4" s="1"/>
  <c r="F337" i="4"/>
  <c r="F331" i="4"/>
  <c r="F534" i="4" s="1"/>
  <c r="F737" i="4" s="1"/>
  <c r="F940" i="4" s="1"/>
  <c r="F1143" i="4" s="1"/>
  <c r="F1346" i="4" s="1"/>
  <c r="F1549" i="4" s="1"/>
  <c r="F325" i="4"/>
  <c r="F313" i="4"/>
  <c r="F307" i="4"/>
  <c r="F295" i="4"/>
  <c r="F289" i="4"/>
  <c r="F273" i="4"/>
  <c r="F476" i="4" s="1"/>
  <c r="F679" i="4" s="1"/>
  <c r="F882" i="4" s="1"/>
  <c r="F1085" i="4" s="1"/>
  <c r="F1288" i="4" s="1"/>
  <c r="F1491" i="4" s="1"/>
  <c r="F267" i="4"/>
  <c r="F261" i="4"/>
  <c r="F255" i="4"/>
  <c r="F249" i="4"/>
  <c r="F243" i="4"/>
  <c r="F237" i="4"/>
  <c r="F440" i="4" s="1"/>
  <c r="F643" i="4" s="1"/>
  <c r="F219" i="4"/>
  <c r="D51" i="4"/>
  <c r="D254" i="4" s="1"/>
  <c r="E38" i="2"/>
  <c r="G38" i="2" s="1"/>
  <c r="G260" i="4"/>
  <c r="G244" i="4"/>
  <c r="G234" i="4"/>
  <c r="G232" i="4"/>
  <c r="G220" i="4"/>
  <c r="E11" i="2"/>
  <c r="G11" i="2" s="1"/>
  <c r="H51" i="8"/>
  <c r="N51" i="8" s="1"/>
  <c r="H72" i="8"/>
  <c r="N72" i="8" s="1"/>
  <c r="O67" i="8"/>
  <c r="P67" i="8" s="1"/>
  <c r="H63" i="8"/>
  <c r="N63" i="8" s="1"/>
  <c r="H75" i="8"/>
  <c r="N75" i="8" s="1"/>
  <c r="H82" i="8"/>
  <c r="N82" i="8" s="1"/>
  <c r="F283" i="4"/>
  <c r="F270" i="4"/>
  <c r="F246" i="4"/>
  <c r="F214" i="4"/>
  <c r="F405" i="4"/>
  <c r="F399" i="4"/>
  <c r="F393" i="4"/>
  <c r="G410" i="4"/>
  <c r="G613" i="4" s="1"/>
  <c r="G816" i="4" s="1"/>
  <c r="G1019" i="4" s="1"/>
  <c r="G1222" i="4" s="1"/>
  <c r="G1425" i="4" s="1"/>
  <c r="G1628" i="4" s="1"/>
  <c r="G408" i="4"/>
  <c r="G611" i="4" s="1"/>
  <c r="G814" i="4" s="1"/>
  <c r="G1017" i="4" s="1"/>
  <c r="G1220" i="4" s="1"/>
  <c r="G1423" i="4" s="1"/>
  <c r="G1626" i="4" s="1"/>
  <c r="G406" i="4"/>
  <c r="G609" i="4" s="1"/>
  <c r="G812" i="4" s="1"/>
  <c r="G1015" i="4" s="1"/>
  <c r="G1218" i="4" s="1"/>
  <c r="G1421" i="4" s="1"/>
  <c r="G1624" i="4" s="1"/>
  <c r="G404" i="4"/>
  <c r="G607" i="4" s="1"/>
  <c r="G810" i="4" s="1"/>
  <c r="G1013" i="4" s="1"/>
  <c r="G1216" i="4" s="1"/>
  <c r="G1419" i="4" s="1"/>
  <c r="G1622" i="4" s="1"/>
  <c r="G402" i="4"/>
  <c r="G605" i="4" s="1"/>
  <c r="G808" i="4" s="1"/>
  <c r="G1011" i="4" s="1"/>
  <c r="G1214" i="4" s="1"/>
  <c r="G1417" i="4" s="1"/>
  <c r="G1620" i="4" s="1"/>
  <c r="G400" i="4"/>
  <c r="G603" i="4" s="1"/>
  <c r="G806" i="4" s="1"/>
  <c r="G1009" i="4" s="1"/>
  <c r="G1212" i="4" s="1"/>
  <c r="G1415" i="4" s="1"/>
  <c r="G1618" i="4" s="1"/>
  <c r="G398" i="4"/>
  <c r="G601" i="4" s="1"/>
  <c r="G804" i="4" s="1"/>
  <c r="G1007" i="4" s="1"/>
  <c r="G1210" i="4" s="1"/>
  <c r="G1413" i="4" s="1"/>
  <c r="G1616" i="4" s="1"/>
  <c r="G396" i="4"/>
  <c r="G599" i="4" s="1"/>
  <c r="G802" i="4" s="1"/>
  <c r="G1005" i="4" s="1"/>
  <c r="G1208" i="4" s="1"/>
  <c r="G1411" i="4" s="1"/>
  <c r="G1614" i="4" s="1"/>
  <c r="G394" i="4"/>
  <c r="G597" i="4" s="1"/>
  <c r="G800" i="4" s="1"/>
  <c r="G1003" i="4" s="1"/>
  <c r="G1206" i="4" s="1"/>
  <c r="G1409" i="4" s="1"/>
  <c r="G1612" i="4" s="1"/>
  <c r="G392" i="4"/>
  <c r="G595" i="4" s="1"/>
  <c r="G798" i="4" s="1"/>
  <c r="G1001" i="4" s="1"/>
  <c r="G1204" i="4" s="1"/>
  <c r="G1407" i="4" s="1"/>
  <c r="G1610" i="4" s="1"/>
  <c r="G390" i="4"/>
  <c r="G593" i="4" s="1"/>
  <c r="G796" i="4" s="1"/>
  <c r="G999" i="4" s="1"/>
  <c r="G1202" i="4" s="1"/>
  <c r="G1405" i="4" s="1"/>
  <c r="G1608" i="4" s="1"/>
  <c r="G409" i="4"/>
  <c r="G612" i="4" s="1"/>
  <c r="G815" i="4" s="1"/>
  <c r="G1018" i="4" s="1"/>
  <c r="G1221" i="4" s="1"/>
  <c r="G1424" i="4" s="1"/>
  <c r="G1627" i="4" s="1"/>
  <c r="G407" i="4"/>
  <c r="G405" i="4"/>
  <c r="G403" i="4"/>
  <c r="G606" i="4" s="1"/>
  <c r="G809" i="4" s="1"/>
  <c r="G1012" i="4" s="1"/>
  <c r="G1215" i="4" s="1"/>
  <c r="G1418" i="4" s="1"/>
  <c r="G1621" i="4" s="1"/>
  <c r="F407" i="4"/>
  <c r="H12" i="4"/>
  <c r="N12" i="4" s="1"/>
  <c r="F252" i="4"/>
  <c r="G401" i="4"/>
  <c r="G399" i="4"/>
  <c r="G397" i="4"/>
  <c r="G600" i="4" s="1"/>
  <c r="G803" i="4" s="1"/>
  <c r="G1006" i="4" s="1"/>
  <c r="G1209" i="4" s="1"/>
  <c r="G1412" i="4" s="1"/>
  <c r="G1615" i="4" s="1"/>
  <c r="G395" i="4"/>
  <c r="G393" i="4"/>
  <c r="G391" i="4"/>
  <c r="G594" i="4" s="1"/>
  <c r="G797" i="4" s="1"/>
  <c r="G1000" i="4" s="1"/>
  <c r="G1203" i="4" s="1"/>
  <c r="G1406" i="4" s="1"/>
  <c r="G1609" i="4" s="1"/>
  <c r="F364" i="4"/>
  <c r="F358" i="4"/>
  <c r="F352" i="4"/>
  <c r="F346" i="4"/>
  <c r="F334" i="4"/>
  <c r="F328" i="4"/>
  <c r="F322" i="4"/>
  <c r="F316" i="4"/>
  <c r="F304" i="4"/>
  <c r="F292" i="4"/>
  <c r="F276" i="4"/>
  <c r="F264" i="4"/>
  <c r="G218" i="4"/>
  <c r="H186" i="4"/>
  <c r="N186" i="4" s="1"/>
  <c r="G389" i="4"/>
  <c r="G592" i="4" s="1"/>
  <c r="G795" i="4" s="1"/>
  <c r="G998" i="4" s="1"/>
  <c r="G1201" i="4" s="1"/>
  <c r="G1404" i="4" s="1"/>
  <c r="G1607" i="4" s="1"/>
  <c r="H183" i="4"/>
  <c r="N183" i="4" s="1"/>
  <c r="G386" i="4"/>
  <c r="G589" i="4" s="1"/>
  <c r="G792" i="4" s="1"/>
  <c r="G995" i="4" s="1"/>
  <c r="G1198" i="4" s="1"/>
  <c r="G1401" i="4" s="1"/>
  <c r="G1604" i="4" s="1"/>
  <c r="H180" i="4"/>
  <c r="N180" i="4" s="1"/>
  <c r="G383" i="4"/>
  <c r="G586" i="4" s="1"/>
  <c r="G789" i="4" s="1"/>
  <c r="G992" i="4" s="1"/>
  <c r="G1195" i="4" s="1"/>
  <c r="G1398" i="4" s="1"/>
  <c r="G1601" i="4" s="1"/>
  <c r="H181" i="4"/>
  <c r="N181" i="4" s="1"/>
  <c r="G384" i="4"/>
  <c r="G587" i="4" s="1"/>
  <c r="G790" i="4" s="1"/>
  <c r="G993" i="4" s="1"/>
  <c r="G1196" i="4" s="1"/>
  <c r="G1399" i="4" s="1"/>
  <c r="G1602" i="4" s="1"/>
  <c r="F401" i="4"/>
  <c r="F395" i="4"/>
  <c r="H184" i="4"/>
  <c r="N184" i="4" s="1"/>
  <c r="G387" i="4"/>
  <c r="G590" i="4" s="1"/>
  <c r="G793" i="4" s="1"/>
  <c r="G996" i="4" s="1"/>
  <c r="G1199" i="4" s="1"/>
  <c r="G1402" i="4" s="1"/>
  <c r="G1605" i="4" s="1"/>
  <c r="H185" i="4"/>
  <c r="N185" i="4" s="1"/>
  <c r="G388" i="4"/>
  <c r="G591" i="4" s="1"/>
  <c r="G794" i="4" s="1"/>
  <c r="G997" i="4" s="1"/>
  <c r="G1200" i="4" s="1"/>
  <c r="G1403" i="4" s="1"/>
  <c r="G1606" i="4" s="1"/>
  <c r="H182" i="4"/>
  <c r="N182" i="4" s="1"/>
  <c r="G385" i="4"/>
  <c r="G588" i="4" s="1"/>
  <c r="G791" i="4" s="1"/>
  <c r="G994" i="4" s="1"/>
  <c r="G1197" i="4" s="1"/>
  <c r="G1400" i="4" s="1"/>
  <c r="G1603" i="4" s="1"/>
  <c r="H179" i="4"/>
  <c r="N179" i="4" s="1"/>
  <c r="G382" i="4"/>
  <c r="G585" i="4" s="1"/>
  <c r="G788" i="4" s="1"/>
  <c r="G991" i="4" s="1"/>
  <c r="G1194" i="4" s="1"/>
  <c r="G1397" i="4" s="1"/>
  <c r="G1600" i="4" s="1"/>
  <c r="G368" i="4"/>
  <c r="G571" i="4" s="1"/>
  <c r="G774" i="4" s="1"/>
  <c r="G977" i="4" s="1"/>
  <c r="G1180" i="4" s="1"/>
  <c r="G1383" i="4" s="1"/>
  <c r="G1586" i="4" s="1"/>
  <c r="H57" i="4"/>
  <c r="N57" i="4" s="1"/>
  <c r="H178" i="4"/>
  <c r="N178" i="4" s="1"/>
  <c r="G381" i="4"/>
  <c r="G584" i="4" s="1"/>
  <c r="G787" i="4" s="1"/>
  <c r="G990" i="4" s="1"/>
  <c r="G1193" i="4" s="1"/>
  <c r="G1396" i="4" s="1"/>
  <c r="G1599" i="4" s="1"/>
  <c r="H172" i="4"/>
  <c r="N172" i="4" s="1"/>
  <c r="G375" i="4"/>
  <c r="G578" i="4" s="1"/>
  <c r="G781" i="4" s="1"/>
  <c r="G984" i="4" s="1"/>
  <c r="G1187" i="4" s="1"/>
  <c r="G1390" i="4" s="1"/>
  <c r="G1593" i="4" s="1"/>
  <c r="H177" i="4"/>
  <c r="N177" i="4" s="1"/>
  <c r="G380" i="4"/>
  <c r="G583" i="4" s="1"/>
  <c r="G786" i="4" s="1"/>
  <c r="G989" i="4" s="1"/>
  <c r="G1192" i="4" s="1"/>
  <c r="G1395" i="4" s="1"/>
  <c r="G1598" i="4" s="1"/>
  <c r="H174" i="4"/>
  <c r="N174" i="4" s="1"/>
  <c r="G377" i="4"/>
  <c r="G580" i="4" s="1"/>
  <c r="G783" i="4" s="1"/>
  <c r="G986" i="4" s="1"/>
  <c r="G1189" i="4" s="1"/>
  <c r="G1392" i="4" s="1"/>
  <c r="G1595" i="4" s="1"/>
  <c r="H171" i="4"/>
  <c r="N171" i="4" s="1"/>
  <c r="G374" i="4"/>
  <c r="G577" i="4" s="1"/>
  <c r="G780" i="4" s="1"/>
  <c r="G983" i="4" s="1"/>
  <c r="G1186" i="4" s="1"/>
  <c r="G1389" i="4" s="1"/>
  <c r="G1592" i="4" s="1"/>
  <c r="H168" i="4"/>
  <c r="N168" i="4" s="1"/>
  <c r="G371" i="4"/>
  <c r="G574" i="4" s="1"/>
  <c r="G777" i="4" s="1"/>
  <c r="G980" i="4" s="1"/>
  <c r="G1183" i="4" s="1"/>
  <c r="G1386" i="4" s="1"/>
  <c r="G1589" i="4" s="1"/>
  <c r="H166" i="4"/>
  <c r="N166" i="4" s="1"/>
  <c r="G369" i="4"/>
  <c r="G572" i="4" s="1"/>
  <c r="G775" i="4" s="1"/>
  <c r="G978" i="4" s="1"/>
  <c r="G1181" i="4" s="1"/>
  <c r="G1384" i="4" s="1"/>
  <c r="G1587" i="4" s="1"/>
  <c r="H169" i="4"/>
  <c r="N169" i="4" s="1"/>
  <c r="G372" i="4"/>
  <c r="G575" i="4" s="1"/>
  <c r="G778" i="4" s="1"/>
  <c r="G981" i="4" s="1"/>
  <c r="G1184" i="4" s="1"/>
  <c r="G1387" i="4" s="1"/>
  <c r="G1590" i="4" s="1"/>
  <c r="H176" i="4"/>
  <c r="N176" i="4" s="1"/>
  <c r="G379" i="4"/>
  <c r="G582" i="4" s="1"/>
  <c r="G785" i="4" s="1"/>
  <c r="G988" i="4" s="1"/>
  <c r="G1191" i="4" s="1"/>
  <c r="G1394" i="4" s="1"/>
  <c r="G1597" i="4" s="1"/>
  <c r="H173" i="4"/>
  <c r="N173" i="4" s="1"/>
  <c r="G376" i="4"/>
  <c r="G579" i="4" s="1"/>
  <c r="G782" i="4" s="1"/>
  <c r="G985" i="4" s="1"/>
  <c r="G1188" i="4" s="1"/>
  <c r="G1391" i="4" s="1"/>
  <c r="G1594" i="4" s="1"/>
  <c r="H170" i="4"/>
  <c r="N170" i="4" s="1"/>
  <c r="G373" i="4"/>
  <c r="G576" i="4" s="1"/>
  <c r="G779" i="4" s="1"/>
  <c r="G982" i="4" s="1"/>
  <c r="G1185" i="4" s="1"/>
  <c r="G1388" i="4" s="1"/>
  <c r="G1591" i="4" s="1"/>
  <c r="H167" i="4"/>
  <c r="N167" i="4" s="1"/>
  <c r="G370" i="4"/>
  <c r="G573" i="4" s="1"/>
  <c r="G776" i="4" s="1"/>
  <c r="G979" i="4" s="1"/>
  <c r="G1182" i="4" s="1"/>
  <c r="G1385" i="4" s="1"/>
  <c r="G1588" i="4" s="1"/>
  <c r="H175" i="4"/>
  <c r="N175" i="4" s="1"/>
  <c r="G378" i="4"/>
  <c r="G581" i="4" s="1"/>
  <c r="G784" i="4" s="1"/>
  <c r="G987" i="4" s="1"/>
  <c r="G1190" i="4" s="1"/>
  <c r="G1393" i="4" s="1"/>
  <c r="G1596" i="4" s="1"/>
  <c r="H59" i="4"/>
  <c r="N59" i="4" s="1"/>
  <c r="M214" i="4"/>
  <c r="O214" i="4" s="1"/>
  <c r="P214" i="4" s="1"/>
  <c r="G366" i="4"/>
  <c r="G569" i="4" s="1"/>
  <c r="G772" i="4" s="1"/>
  <c r="G975" i="4" s="1"/>
  <c r="G1178" i="4" s="1"/>
  <c r="G1381" i="4" s="1"/>
  <c r="G1584" i="4" s="1"/>
  <c r="G364" i="4"/>
  <c r="G362" i="4"/>
  <c r="G565" i="4" s="1"/>
  <c r="G768" i="4" s="1"/>
  <c r="G971" i="4" s="1"/>
  <c r="G1174" i="4" s="1"/>
  <c r="G1377" i="4" s="1"/>
  <c r="G1580" i="4" s="1"/>
  <c r="G360" i="4"/>
  <c r="G563" i="4" s="1"/>
  <c r="G766" i="4" s="1"/>
  <c r="G969" i="4" s="1"/>
  <c r="G1172" i="4" s="1"/>
  <c r="G1375" i="4" s="1"/>
  <c r="G1578" i="4" s="1"/>
  <c r="G358" i="4"/>
  <c r="G561" i="4" s="1"/>
  <c r="G764" i="4" s="1"/>
  <c r="G967" i="4" s="1"/>
  <c r="G1170" i="4" s="1"/>
  <c r="G1373" i="4" s="1"/>
  <c r="G1576" i="4" s="1"/>
  <c r="G367" i="4"/>
  <c r="G570" i="4" s="1"/>
  <c r="G773" i="4" s="1"/>
  <c r="G976" i="4" s="1"/>
  <c r="G1179" i="4" s="1"/>
  <c r="G1382" i="4" s="1"/>
  <c r="G1585" i="4" s="1"/>
  <c r="G365" i="4"/>
  <c r="G363" i="4"/>
  <c r="G566" i="4" s="1"/>
  <c r="G769" i="4" s="1"/>
  <c r="G972" i="4" s="1"/>
  <c r="G1175" i="4" s="1"/>
  <c r="G1378" i="4" s="1"/>
  <c r="G1581" i="4" s="1"/>
  <c r="G361" i="4"/>
  <c r="G564" i="4" s="1"/>
  <c r="G767" i="4" s="1"/>
  <c r="G970" i="4" s="1"/>
  <c r="G1173" i="4" s="1"/>
  <c r="G1376" i="4" s="1"/>
  <c r="G1579" i="4" s="1"/>
  <c r="G359" i="4"/>
  <c r="G357" i="4"/>
  <c r="G560" i="4" s="1"/>
  <c r="G763" i="4" s="1"/>
  <c r="G966" i="4" s="1"/>
  <c r="G1169" i="4" s="1"/>
  <c r="G1372" i="4" s="1"/>
  <c r="G1575" i="4" s="1"/>
  <c r="F365" i="4"/>
  <c r="F359" i="4"/>
  <c r="G342" i="4"/>
  <c r="G340" i="4"/>
  <c r="G338" i="4"/>
  <c r="G336" i="4"/>
  <c r="G332" i="4"/>
  <c r="G330" i="4"/>
  <c r="G328" i="4"/>
  <c r="G326" i="4"/>
  <c r="G324" i="4"/>
  <c r="G322" i="4"/>
  <c r="G525" i="4" s="1"/>
  <c r="G728" i="4" s="1"/>
  <c r="G931" i="4" s="1"/>
  <c r="G1134" i="4" s="1"/>
  <c r="G1337" i="4" s="1"/>
  <c r="G1540" i="4" s="1"/>
  <c r="G320" i="4"/>
  <c r="G318" i="4"/>
  <c r="G316" i="4"/>
  <c r="G314" i="4"/>
  <c r="G312" i="4"/>
  <c r="G310" i="4"/>
  <c r="G308" i="4"/>
  <c r="G306" i="4"/>
  <c r="G304" i="4"/>
  <c r="G302" i="4"/>
  <c r="G300" i="4"/>
  <c r="G503" i="4" s="1"/>
  <c r="G706" i="4" s="1"/>
  <c r="G909" i="4" s="1"/>
  <c r="G1112" i="4" s="1"/>
  <c r="G1315" i="4" s="1"/>
  <c r="G1518" i="4" s="1"/>
  <c r="G298" i="4"/>
  <c r="G296" i="4"/>
  <c r="G294" i="4"/>
  <c r="G497" i="4" s="1"/>
  <c r="G700" i="4" s="1"/>
  <c r="G903" i="4" s="1"/>
  <c r="G1106" i="4" s="1"/>
  <c r="G1309" i="4" s="1"/>
  <c r="G1512" i="4" s="1"/>
  <c r="G292" i="4"/>
  <c r="G290" i="4"/>
  <c r="G283" i="4"/>
  <c r="G279" i="4"/>
  <c r="G276" i="4"/>
  <c r="G274" i="4"/>
  <c r="G272" i="4"/>
  <c r="G270" i="4"/>
  <c r="G266" i="4"/>
  <c r="G264" i="4"/>
  <c r="G295" i="4"/>
  <c r="G498" i="4" s="1"/>
  <c r="G701" i="4" s="1"/>
  <c r="G904" i="4" s="1"/>
  <c r="G1107" i="4" s="1"/>
  <c r="G1310" i="4" s="1"/>
  <c r="G1513" i="4" s="1"/>
  <c r="G293" i="4"/>
  <c r="G291" i="4"/>
  <c r="G494" i="4" s="1"/>
  <c r="G697" i="4" s="1"/>
  <c r="G900" i="4" s="1"/>
  <c r="G1103" i="4" s="1"/>
  <c r="G1306" i="4" s="1"/>
  <c r="G1509" i="4" s="1"/>
  <c r="G277" i="4"/>
  <c r="F353" i="4"/>
  <c r="F347" i="4"/>
  <c r="F335" i="4"/>
  <c r="F329" i="4"/>
  <c r="F323" i="4"/>
  <c r="F317" i="4"/>
  <c r="F311" i="4"/>
  <c r="F299" i="4"/>
  <c r="F288" i="4"/>
  <c r="F271" i="4"/>
  <c r="F265" i="4"/>
  <c r="F259" i="4"/>
  <c r="F253" i="4"/>
  <c r="F247" i="4"/>
  <c r="F241" i="4"/>
  <c r="F444" i="4" s="1"/>
  <c r="F647" i="4" s="1"/>
  <c r="F850" i="4" s="1"/>
  <c r="F1053" i="4" s="1"/>
  <c r="F1256" i="4" s="1"/>
  <c r="F1459" i="4" s="1"/>
  <c r="F235" i="4"/>
  <c r="F296" i="4"/>
  <c r="F293" i="4"/>
  <c r="F356" i="4"/>
  <c r="F354" i="4"/>
  <c r="F348" i="4"/>
  <c r="F336" i="4"/>
  <c r="F330" i="4"/>
  <c r="F326" i="4"/>
  <c r="F324" i="4"/>
  <c r="F318" i="4"/>
  <c r="F521" i="4" s="1"/>
  <c r="F724" i="4" s="1"/>
  <c r="F927" i="4" s="1"/>
  <c r="F1130" i="4" s="1"/>
  <c r="F1333" i="4" s="1"/>
  <c r="F1536" i="4" s="1"/>
  <c r="F312" i="4"/>
  <c r="F308" i="4"/>
  <c r="F511" i="4" s="1"/>
  <c r="F714" i="4" s="1"/>
  <c r="F917" i="4" s="1"/>
  <c r="F1120" i="4" s="1"/>
  <c r="F1323" i="4" s="1"/>
  <c r="F1526" i="4" s="1"/>
  <c r="F306" i="4"/>
  <c r="F300" i="4"/>
  <c r="F281" i="4"/>
  <c r="F279" i="4"/>
  <c r="F272" i="4"/>
  <c r="G229" i="4"/>
  <c r="G432" i="4" s="1"/>
  <c r="G635" i="4" s="1"/>
  <c r="G838" i="4" s="1"/>
  <c r="G1041" i="4" s="1"/>
  <c r="G1244" i="4" s="1"/>
  <c r="G1447" i="4" s="1"/>
  <c r="F258" i="4"/>
  <c r="F240" i="4"/>
  <c r="F234" i="4"/>
  <c r="G355" i="4"/>
  <c r="G349" i="4"/>
  <c r="G347" i="4"/>
  <c r="G230" i="4"/>
  <c r="G433" i="4" s="1"/>
  <c r="G636" i="4" s="1"/>
  <c r="G839" i="4" s="1"/>
  <c r="G1042" i="4" s="1"/>
  <c r="G1245" i="4" s="1"/>
  <c r="G1448" i="4" s="1"/>
  <c r="O17" i="4"/>
  <c r="P17" i="4" s="1"/>
  <c r="O25" i="4"/>
  <c r="P25" i="4" s="1"/>
  <c r="H86" i="4"/>
  <c r="N86" i="4" s="1"/>
  <c r="G216" i="4"/>
  <c r="G345" i="4"/>
  <c r="G327" i="4"/>
  <c r="G323" i="4"/>
  <c r="G526" i="4" s="1"/>
  <c r="G729" i="4" s="1"/>
  <c r="G932" i="4" s="1"/>
  <c r="G1135" i="4" s="1"/>
  <c r="G1338" i="4" s="1"/>
  <c r="G1541" i="4" s="1"/>
  <c r="H197" i="4"/>
  <c r="N197" i="4" s="1"/>
  <c r="F277" i="4"/>
  <c r="G344" i="4"/>
  <c r="H141" i="4"/>
  <c r="N141" i="4" s="1"/>
  <c r="H139" i="4"/>
  <c r="N139" i="4" s="1"/>
  <c r="H137" i="4"/>
  <c r="N137" i="4" s="1"/>
  <c r="H95" i="4"/>
  <c r="N95" i="4" s="1"/>
  <c r="H93" i="4"/>
  <c r="N93" i="4" s="1"/>
  <c r="G311" i="4"/>
  <c r="F213" i="4"/>
  <c r="F416" i="4" s="1"/>
  <c r="H146" i="4"/>
  <c r="N146" i="4" s="1"/>
  <c r="G356" i="4"/>
  <c r="G354" i="4"/>
  <c r="G352" i="4"/>
  <c r="G555" i="4" s="1"/>
  <c r="G758" i="4" s="1"/>
  <c r="G961" i="4" s="1"/>
  <c r="G1164" i="4" s="1"/>
  <c r="G1367" i="4" s="1"/>
  <c r="G1570" i="4" s="1"/>
  <c r="G350" i="4"/>
  <c r="H140" i="4"/>
  <c r="N140" i="4" s="1"/>
  <c r="G214" i="4"/>
  <c r="G307" i="4"/>
  <c r="G305" i="4"/>
  <c r="G303" i="4"/>
  <c r="G301" i="4"/>
  <c r="G299" i="4"/>
  <c r="F340" i="4"/>
  <c r="F342" i="4"/>
  <c r="F545" i="4" s="1"/>
  <c r="F748" i="4" s="1"/>
  <c r="F951" i="4" s="1"/>
  <c r="F1154" i="4" s="1"/>
  <c r="F1357" i="4" s="1"/>
  <c r="F1560" i="4" s="1"/>
  <c r="O29" i="4"/>
  <c r="P29" i="4" s="1"/>
  <c r="P262" i="4"/>
  <c r="G335" i="4"/>
  <c r="H126" i="4"/>
  <c r="N126" i="4" s="1"/>
  <c r="H207" i="4"/>
  <c r="N207" i="4" s="1"/>
  <c r="H201" i="4"/>
  <c r="N201" i="4" s="1"/>
  <c r="H117" i="4"/>
  <c r="N117" i="4" s="1"/>
  <c r="H101" i="4"/>
  <c r="N101" i="4" s="1"/>
  <c r="O215" i="4"/>
  <c r="P215" i="4" s="1"/>
  <c r="H191" i="4"/>
  <c r="N191" i="4" s="1"/>
  <c r="H10" i="4"/>
  <c r="H106" i="4"/>
  <c r="N106" i="4" s="1"/>
  <c r="H104" i="4"/>
  <c r="N104" i="4" s="1"/>
  <c r="H100" i="4"/>
  <c r="N100" i="4" s="1"/>
  <c r="H96" i="4"/>
  <c r="N96" i="4" s="1"/>
  <c r="H94" i="4"/>
  <c r="N94" i="4" s="1"/>
  <c r="F298" i="4"/>
  <c r="F216" i="4"/>
  <c r="F419" i="4" s="1"/>
  <c r="F622" i="4" s="1"/>
  <c r="F825" i="4" s="1"/>
  <c r="F1028" i="4" s="1"/>
  <c r="F1231" i="4" s="1"/>
  <c r="F1434" i="4" s="1"/>
  <c r="F274" i="4"/>
  <c r="F262" i="4"/>
  <c r="G329" i="4"/>
  <c r="H190" i="4"/>
  <c r="N190" i="4" s="1"/>
  <c r="F341" i="4"/>
  <c r="H163" i="4"/>
  <c r="N163" i="4" s="1"/>
  <c r="G258" i="4"/>
  <c r="O41" i="4"/>
  <c r="P41" i="4" s="1"/>
  <c r="O259" i="4"/>
  <c r="P259" i="4" s="1"/>
  <c r="G348" i="4"/>
  <c r="G325" i="4"/>
  <c r="G528" i="4" s="1"/>
  <c r="G731" i="4" s="1"/>
  <c r="G934" i="4" s="1"/>
  <c r="G1137" i="4" s="1"/>
  <c r="G1340" i="4" s="1"/>
  <c r="G1543" i="4" s="1"/>
  <c r="G321" i="4"/>
  <c r="G334" i="4"/>
  <c r="G537" i="4" s="1"/>
  <c r="G740" i="4" s="1"/>
  <c r="G943" i="4" s="1"/>
  <c r="G1146" i="4" s="1"/>
  <c r="G1349" i="4" s="1"/>
  <c r="G1552" i="4" s="1"/>
  <c r="G262" i="4"/>
  <c r="H102" i="4"/>
  <c r="N102" i="4" s="1"/>
  <c r="F305" i="4"/>
  <c r="F215" i="4"/>
  <c r="F40" i="3"/>
  <c r="D40" i="4" s="1"/>
  <c r="D243" i="4" s="1"/>
  <c r="O31" i="4"/>
  <c r="P31" i="4" s="1"/>
  <c r="G236" i="4"/>
  <c r="G242" i="4"/>
  <c r="G250" i="4"/>
  <c r="G252" i="4"/>
  <c r="D37" i="4"/>
  <c r="D240" i="4" s="1"/>
  <c r="G268" i="4"/>
  <c r="E57" i="2"/>
  <c r="G57" i="2" s="1"/>
  <c r="G248" i="4"/>
  <c r="G254" i="4"/>
  <c r="G246" i="4"/>
  <c r="G256" i="4"/>
  <c r="H204" i="4"/>
  <c r="N204" i="4" s="1"/>
  <c r="H202" i="4"/>
  <c r="N202" i="4" s="1"/>
  <c r="H165" i="4"/>
  <c r="N165" i="4" s="1"/>
  <c r="H142" i="4"/>
  <c r="N142" i="4" s="1"/>
  <c r="H78" i="4"/>
  <c r="N78" i="4" s="1"/>
  <c r="H73" i="4"/>
  <c r="N73" i="4" s="1"/>
  <c r="H67" i="4"/>
  <c r="N67" i="4" s="1"/>
  <c r="H49" i="4"/>
  <c r="N49" i="4" s="1"/>
  <c r="H39" i="4"/>
  <c r="N39" i="4" s="1"/>
  <c r="O245" i="4"/>
  <c r="P245" i="4" s="1"/>
  <c r="P225" i="4"/>
  <c r="H155" i="4"/>
  <c r="N155" i="4" s="1"/>
  <c r="H147" i="4"/>
  <c r="N147" i="4" s="1"/>
  <c r="H132" i="4"/>
  <c r="N132" i="4" s="1"/>
  <c r="H130" i="4"/>
  <c r="N130" i="4" s="1"/>
  <c r="H115" i="4"/>
  <c r="N115" i="4" s="1"/>
  <c r="H113" i="4"/>
  <c r="N113" i="4" s="1"/>
  <c r="H109" i="4"/>
  <c r="N109" i="4" s="1"/>
  <c r="H107" i="4"/>
  <c r="N107" i="4" s="1"/>
  <c r="H105" i="4"/>
  <c r="N105" i="4" s="1"/>
  <c r="H92" i="4"/>
  <c r="N92" i="4" s="1"/>
  <c r="H90" i="4"/>
  <c r="N90" i="4" s="1"/>
  <c r="H88" i="4"/>
  <c r="N88" i="4" s="1"/>
  <c r="G267" i="4"/>
  <c r="G470" i="4" s="1"/>
  <c r="G673" i="4" s="1"/>
  <c r="G876" i="4" s="1"/>
  <c r="G1079" i="4" s="1"/>
  <c r="G1282" i="4" s="1"/>
  <c r="G1485" i="4" s="1"/>
  <c r="H29" i="4"/>
  <c r="N29" i="4" s="1"/>
  <c r="H27" i="4"/>
  <c r="N27" i="4" s="1"/>
  <c r="H15" i="4"/>
  <c r="N15" i="4" s="1"/>
  <c r="F350" i="4"/>
  <c r="F344" i="4"/>
  <c r="F547" i="4" s="1"/>
  <c r="F750" i="4" s="1"/>
  <c r="F953" i="4" s="1"/>
  <c r="F1156" i="4" s="1"/>
  <c r="F1359" i="4" s="1"/>
  <c r="F1562" i="4" s="1"/>
  <c r="F338" i="4"/>
  <c r="F332" i="4"/>
  <c r="F535" i="4" s="1"/>
  <c r="F738" i="4" s="1"/>
  <c r="F941" i="4" s="1"/>
  <c r="F1144" i="4" s="1"/>
  <c r="F1347" i="4" s="1"/>
  <c r="F1550" i="4" s="1"/>
  <c r="F320" i="4"/>
  <c r="F314" i="4"/>
  <c r="F302" i="4"/>
  <c r="F290" i="4"/>
  <c r="F256" i="4"/>
  <c r="F250" i="4"/>
  <c r="F244" i="4"/>
  <c r="F232" i="4"/>
  <c r="F435" i="4" s="1"/>
  <c r="F638" i="4" s="1"/>
  <c r="F841" i="4" s="1"/>
  <c r="F1044" i="4" s="1"/>
  <c r="F1247" i="4" s="1"/>
  <c r="F1450" i="4" s="1"/>
  <c r="F220" i="4"/>
  <c r="H164" i="4"/>
  <c r="N164" i="4" s="1"/>
  <c r="H162" i="4"/>
  <c r="N162" i="4" s="1"/>
  <c r="H156" i="4"/>
  <c r="N156" i="4" s="1"/>
  <c r="G351" i="4"/>
  <c r="H79" i="4"/>
  <c r="N79" i="4" s="1"/>
  <c r="H74" i="4"/>
  <c r="N74" i="4" s="1"/>
  <c r="H68" i="4"/>
  <c r="N68" i="4" s="1"/>
  <c r="H66" i="4"/>
  <c r="N66" i="4" s="1"/>
  <c r="H62" i="4"/>
  <c r="N62" i="4" s="1"/>
  <c r="H60" i="4"/>
  <c r="N60" i="4" s="1"/>
  <c r="H58" i="4"/>
  <c r="N58" i="4" s="1"/>
  <c r="G251" i="4"/>
  <c r="F319" i="4"/>
  <c r="F231" i="4"/>
  <c r="F225" i="4"/>
  <c r="H129" i="4"/>
  <c r="N129" i="4" s="1"/>
  <c r="H127" i="4"/>
  <c r="N127" i="4" s="1"/>
  <c r="H120" i="4"/>
  <c r="N120" i="4" s="1"/>
  <c r="G281" i="4"/>
  <c r="H40" i="4"/>
  <c r="N40" i="4" s="1"/>
  <c r="H38" i="4"/>
  <c r="N38" i="4" s="1"/>
  <c r="H36" i="4"/>
  <c r="N36" i="4" s="1"/>
  <c r="H34" i="4"/>
  <c r="N34" i="4" s="1"/>
  <c r="H32" i="4"/>
  <c r="N32" i="4" s="1"/>
  <c r="H26" i="4"/>
  <c r="N26" i="4" s="1"/>
  <c r="H22" i="4"/>
  <c r="N22" i="4" s="1"/>
  <c r="H52" i="8"/>
  <c r="N52" i="8" s="1"/>
  <c r="H65" i="8"/>
  <c r="N65" i="8" s="1"/>
  <c r="H73" i="8"/>
  <c r="N73" i="8" s="1"/>
  <c r="H70" i="8"/>
  <c r="N70" i="8" s="1"/>
  <c r="H62" i="8"/>
  <c r="N62" i="8" s="1"/>
  <c r="H56" i="8"/>
  <c r="N56" i="8" s="1"/>
  <c r="F83" i="8"/>
  <c r="H13" i="1"/>
  <c r="O216" i="4"/>
  <c r="P216" i="4" s="1"/>
  <c r="D39" i="4"/>
  <c r="D242" i="4" s="1"/>
  <c r="F218" i="4"/>
  <c r="G247" i="4"/>
  <c r="O235" i="4"/>
  <c r="P235" i="4" s="1"/>
  <c r="C35" i="4"/>
  <c r="C238" i="4" s="1"/>
  <c r="D35" i="2"/>
  <c r="F66" i="3"/>
  <c r="D65" i="4"/>
  <c r="D268" i="4" s="1"/>
  <c r="P243" i="4"/>
  <c r="G309" i="4"/>
  <c r="H56" i="4"/>
  <c r="N56" i="4" s="1"/>
  <c r="O56" i="4"/>
  <c r="P56" i="4" s="1"/>
  <c r="O30" i="4"/>
  <c r="P30" i="4" s="1"/>
  <c r="G233" i="4"/>
  <c r="G436" i="4" s="1"/>
  <c r="G227" i="4"/>
  <c r="O24" i="4"/>
  <c r="P24" i="4" s="1"/>
  <c r="O16" i="4"/>
  <c r="P16" i="4" s="1"/>
  <c r="G219" i="4"/>
  <c r="O12" i="4"/>
  <c r="P12" i="4" s="1"/>
  <c r="D20" i="3"/>
  <c r="D19" i="2"/>
  <c r="E60" i="2"/>
  <c r="G60" i="2" s="1"/>
  <c r="D60" i="4"/>
  <c r="D263" i="4" s="1"/>
  <c r="G319" i="4"/>
  <c r="G522" i="4" s="1"/>
  <c r="G725" i="4" s="1"/>
  <c r="G928" i="4" s="1"/>
  <c r="G1131" i="4" s="1"/>
  <c r="G1334" i="4" s="1"/>
  <c r="G1537" i="4" s="1"/>
  <c r="G313" i="4"/>
  <c r="D61" i="3"/>
  <c r="D61" i="2" s="1"/>
  <c r="D60" i="2"/>
  <c r="D35" i="4"/>
  <c r="D238" i="4" s="1"/>
  <c r="D51" i="2"/>
  <c r="D52" i="3"/>
  <c r="C51" i="4"/>
  <c r="C254" i="4" s="1"/>
  <c r="O228" i="4"/>
  <c r="P228" i="4" s="1"/>
  <c r="E65" i="2"/>
  <c r="G65" i="2" s="1"/>
  <c r="C19" i="4"/>
  <c r="C222" i="4" s="1"/>
  <c r="F61" i="3"/>
  <c r="F62" i="3" s="1"/>
  <c r="D62" i="4" s="1"/>
  <c r="D265" i="4" s="1"/>
  <c r="C69" i="4"/>
  <c r="C272" i="4" s="1"/>
  <c r="C23" i="4"/>
  <c r="C226" i="4" s="1"/>
  <c r="D23" i="2"/>
  <c r="D24" i="3"/>
  <c r="D25" i="3" s="1"/>
  <c r="D67" i="3"/>
  <c r="D67" i="2" s="1"/>
  <c r="D66" i="2"/>
  <c r="P247" i="4"/>
  <c r="O217" i="4"/>
  <c r="P217" i="4" s="1"/>
  <c r="H124" i="4"/>
  <c r="N124" i="4" s="1"/>
  <c r="H122" i="4"/>
  <c r="N122" i="4" s="1"/>
  <c r="H89" i="4"/>
  <c r="N89" i="4" s="1"/>
  <c r="H136" i="4"/>
  <c r="N136" i="4" s="1"/>
  <c r="H205" i="4"/>
  <c r="N205" i="4" s="1"/>
  <c r="H103" i="4"/>
  <c r="N103" i="4" s="1"/>
  <c r="H72" i="4"/>
  <c r="N72" i="4" s="1"/>
  <c r="H70" i="4"/>
  <c r="N70" i="4" s="1"/>
  <c r="G255" i="4"/>
  <c r="G458" i="4" s="1"/>
  <c r="H41" i="4"/>
  <c r="N41" i="4" s="1"/>
  <c r="H195" i="4"/>
  <c r="N195" i="4" s="1"/>
  <c r="H193" i="4"/>
  <c r="N193" i="4" s="1"/>
  <c r="H161" i="4"/>
  <c r="N161" i="4" s="1"/>
  <c r="H159" i="4"/>
  <c r="N159" i="4" s="1"/>
  <c r="H143" i="4"/>
  <c r="N143" i="4" s="1"/>
  <c r="H116" i="4"/>
  <c r="N116" i="4" s="1"/>
  <c r="H114" i="4"/>
  <c r="N114" i="4" s="1"/>
  <c r="H112" i="4"/>
  <c r="N112" i="4" s="1"/>
  <c r="H110" i="4"/>
  <c r="N110" i="4" s="1"/>
  <c r="H54" i="4"/>
  <c r="N54" i="4" s="1"/>
  <c r="H52" i="4"/>
  <c r="N52" i="4" s="1"/>
  <c r="H50" i="4"/>
  <c r="N50" i="4" s="1"/>
  <c r="H46" i="4"/>
  <c r="N46" i="4" s="1"/>
  <c r="H37" i="4"/>
  <c r="N37" i="4" s="1"/>
  <c r="H35" i="4"/>
  <c r="N35" i="4" s="1"/>
  <c r="H28" i="4"/>
  <c r="N28" i="4" s="1"/>
  <c r="H18" i="4"/>
  <c r="N18" i="4" s="1"/>
  <c r="H16" i="4"/>
  <c r="N16" i="4" s="1"/>
  <c r="H14" i="4"/>
  <c r="N14" i="4" s="1"/>
  <c r="H187" i="4"/>
  <c r="N187" i="4" s="1"/>
  <c r="H148" i="4"/>
  <c r="N148" i="4" s="1"/>
  <c r="H128" i="4"/>
  <c r="N128" i="4" s="1"/>
  <c r="H99" i="4"/>
  <c r="N99" i="4" s="1"/>
  <c r="H97" i="4"/>
  <c r="N97" i="4" s="1"/>
  <c r="H76" i="4"/>
  <c r="N76" i="4" s="1"/>
  <c r="H123" i="4"/>
  <c r="N123" i="4" s="1"/>
  <c r="H121" i="4"/>
  <c r="N121" i="4" s="1"/>
  <c r="H119" i="4"/>
  <c r="N119" i="4" s="1"/>
  <c r="H61" i="4"/>
  <c r="N61" i="4" s="1"/>
  <c r="H42" i="4"/>
  <c r="N42" i="4" s="1"/>
  <c r="H196" i="4"/>
  <c r="N196" i="4" s="1"/>
  <c r="H192" i="4"/>
  <c r="N192" i="4" s="1"/>
  <c r="H158" i="4"/>
  <c r="N158" i="4" s="1"/>
  <c r="H144" i="4"/>
  <c r="N144" i="4" s="1"/>
  <c r="H55" i="4"/>
  <c r="N55" i="4" s="1"/>
  <c r="H53" i="4"/>
  <c r="N53" i="4" s="1"/>
  <c r="H51" i="4"/>
  <c r="N51" i="4" s="1"/>
  <c r="H98" i="4"/>
  <c r="N98" i="4" s="1"/>
  <c r="F301" i="4"/>
  <c r="F504" i="4" s="1"/>
  <c r="F707" i="4" s="1"/>
  <c r="F910" i="4" s="1"/>
  <c r="F1113" i="4" s="1"/>
  <c r="F1316" i="4" s="1"/>
  <c r="F1519" i="4" s="1"/>
  <c r="H77" i="4"/>
  <c r="N77" i="4" s="1"/>
  <c r="F280" i="4"/>
  <c r="F483" i="4" s="1"/>
  <c r="O37" i="4"/>
  <c r="P37" i="4" s="1"/>
  <c r="O35" i="4"/>
  <c r="P35" i="4" s="1"/>
  <c r="O28" i="4"/>
  <c r="P28" i="4" s="1"/>
  <c r="F58" i="3"/>
  <c r="G221" i="4"/>
  <c r="G424" i="4" s="1"/>
  <c r="M223" i="4"/>
  <c r="G238" i="4"/>
  <c r="G317" i="4"/>
  <c r="G520" i="4" s="1"/>
  <c r="G723" i="4" s="1"/>
  <c r="G926" i="4" s="1"/>
  <c r="G1129" i="4" s="1"/>
  <c r="G1332" i="4" s="1"/>
  <c r="G1535" i="4" s="1"/>
  <c r="C65" i="4"/>
  <c r="C268" i="4" s="1"/>
  <c r="D65" i="2"/>
  <c r="O50" i="4"/>
  <c r="P50" i="4" s="1"/>
  <c r="O52" i="4"/>
  <c r="P52" i="4" s="1"/>
  <c r="D23" i="4"/>
  <c r="D226" i="4" s="1"/>
  <c r="G240" i="4"/>
  <c r="G443" i="4" s="1"/>
  <c r="G315" i="4"/>
  <c r="G518" i="4" s="1"/>
  <c r="P20" i="4"/>
  <c r="F11" i="1"/>
  <c r="F13" i="1" s="1"/>
  <c r="F52" i="3"/>
  <c r="C37" i="4"/>
  <c r="C240" i="4" s="1"/>
  <c r="P18" i="4"/>
  <c r="G231" i="4"/>
  <c r="S55" i="2"/>
  <c r="S34" i="2"/>
  <c r="D38" i="3"/>
  <c r="D38" i="2" s="1"/>
  <c r="S64" i="2"/>
  <c r="S70" i="2"/>
  <c r="F310" i="4"/>
  <c r="F24" i="3"/>
  <c r="G346" i="4"/>
  <c r="G549" i="4" s="1"/>
  <c r="G752" i="4" s="1"/>
  <c r="G955" i="4" s="1"/>
  <c r="G1158" i="4" s="1"/>
  <c r="G1361" i="4" s="1"/>
  <c r="G1564" i="4" s="1"/>
  <c r="G253" i="4"/>
  <c r="G456" i="4" s="1"/>
  <c r="G659" i="4" s="1"/>
  <c r="G862" i="4" s="1"/>
  <c r="G1065" i="4" s="1"/>
  <c r="G1268" i="4" s="1"/>
  <c r="G1471" i="4" s="1"/>
  <c r="D12" i="4"/>
  <c r="D215" i="4" s="1"/>
  <c r="S22" i="2"/>
  <c r="O272" i="4"/>
  <c r="P272" i="4" s="1"/>
  <c r="P249" i="4"/>
  <c r="S28" i="2"/>
  <c r="S46" i="2"/>
  <c r="S58" i="2"/>
  <c r="S61" i="2"/>
  <c r="S25" i="2"/>
  <c r="O266" i="4"/>
  <c r="P266" i="4" s="1"/>
  <c r="S10" i="2"/>
  <c r="P229" i="4"/>
  <c r="S37" i="2"/>
  <c r="S19" i="2"/>
  <c r="S52" i="2"/>
  <c r="S13" i="2"/>
  <c r="S40" i="2"/>
  <c r="S16" i="2"/>
  <c r="S31" i="2"/>
  <c r="S49" i="2"/>
  <c r="S43" i="2"/>
  <c r="S67" i="2"/>
  <c r="P231" i="4"/>
  <c r="H145" i="4"/>
  <c r="N145" i="4" s="1"/>
  <c r="H131" i="4"/>
  <c r="N131" i="4" s="1"/>
  <c r="H64" i="4"/>
  <c r="N64" i="4" s="1"/>
  <c r="H203" i="4"/>
  <c r="N203" i="4" s="1"/>
  <c r="H33" i="4"/>
  <c r="N33" i="4" s="1"/>
  <c r="H30" i="4"/>
  <c r="N30" i="4" s="1"/>
  <c r="S73" i="2"/>
  <c r="H160" i="4"/>
  <c r="N160" i="4" s="1"/>
  <c r="H135" i="4"/>
  <c r="N135" i="4" s="1"/>
  <c r="H47" i="4"/>
  <c r="N47" i="4" s="1"/>
  <c r="H200" i="4"/>
  <c r="N200" i="4" s="1"/>
  <c r="H157" i="4"/>
  <c r="N157" i="4" s="1"/>
  <c r="H152" i="4"/>
  <c r="N152" i="4" s="1"/>
  <c r="H149" i="4"/>
  <c r="N149" i="4" s="1"/>
  <c r="H138" i="4"/>
  <c r="N138" i="4" s="1"/>
  <c r="H125" i="4"/>
  <c r="N125" i="4" s="1"/>
  <c r="H111" i="4"/>
  <c r="N111" i="4" s="1"/>
  <c r="H44" i="4"/>
  <c r="N44" i="4" s="1"/>
  <c r="H17" i="4"/>
  <c r="N17" i="4" s="1"/>
  <c r="H11" i="4"/>
  <c r="N11" i="4" s="1"/>
  <c r="H198" i="4"/>
  <c r="N198" i="4" s="1"/>
  <c r="H189" i="4"/>
  <c r="N189" i="4" s="1"/>
  <c r="H153" i="4"/>
  <c r="N153" i="4" s="1"/>
  <c r="H150" i="4"/>
  <c r="N150" i="4" s="1"/>
  <c r="H133" i="4"/>
  <c r="N133" i="4" s="1"/>
  <c r="H118" i="4"/>
  <c r="N118" i="4" s="1"/>
  <c r="H87" i="4"/>
  <c r="N87" i="4" s="1"/>
  <c r="H63" i="4"/>
  <c r="N63" i="4" s="1"/>
  <c r="H48" i="4"/>
  <c r="N48" i="4" s="1"/>
  <c r="E73" i="2"/>
  <c r="G73" i="2" s="1"/>
  <c r="H199" i="4"/>
  <c r="N199" i="4" s="1"/>
  <c r="H71" i="4"/>
  <c r="N71" i="4" s="1"/>
  <c r="H43" i="4"/>
  <c r="N43" i="4" s="1"/>
  <c r="H24" i="4"/>
  <c r="N24" i="4" s="1"/>
  <c r="O226" i="4"/>
  <c r="P226" i="4" s="1"/>
  <c r="O230" i="4"/>
  <c r="P230" i="4" s="1"/>
  <c r="D11" i="2"/>
  <c r="D12" i="3"/>
  <c r="O213" i="4"/>
  <c r="P213" i="4" s="1"/>
  <c r="H239" i="4"/>
  <c r="N239" i="4" s="1"/>
  <c r="O236" i="4"/>
  <c r="P236" i="4" s="1"/>
  <c r="O227" i="4"/>
  <c r="P227" i="4" s="1"/>
  <c r="O221" i="4"/>
  <c r="P221" i="4" s="1"/>
  <c r="H217" i="4"/>
  <c r="N217" i="4" s="1"/>
  <c r="H245" i="4"/>
  <c r="N245" i="4" s="1"/>
  <c r="F71" i="3"/>
  <c r="O232" i="4"/>
  <c r="P232" i="4" s="1"/>
  <c r="O261" i="4"/>
  <c r="P261" i="4" s="1"/>
  <c r="O234" i="4"/>
  <c r="P234" i="4" s="1"/>
  <c r="O240" i="4"/>
  <c r="P240" i="4" s="1"/>
  <c r="P274" i="4"/>
  <c r="O270" i="4"/>
  <c r="P270" i="4" s="1"/>
  <c r="O263" i="4"/>
  <c r="P263" i="4" s="1"/>
  <c r="O253" i="4"/>
  <c r="P253" i="4" s="1"/>
  <c r="O220" i="4"/>
  <c r="P220" i="4" s="1"/>
  <c r="O38" i="4"/>
  <c r="P38" i="4" s="1"/>
  <c r="P273" i="4"/>
  <c r="P255" i="4"/>
  <c r="O252" i="4"/>
  <c r="P252" i="4" s="1"/>
  <c r="O57" i="4"/>
  <c r="P57" i="4" s="1"/>
  <c r="E260" i="4"/>
  <c r="E463" i="4" s="1"/>
  <c r="E666" i="4" s="1"/>
  <c r="E869" i="4" s="1"/>
  <c r="E1072" i="4" s="1"/>
  <c r="E1275" i="4" s="1"/>
  <c r="E1478" i="4" s="1"/>
  <c r="O264" i="4"/>
  <c r="P264" i="4" s="1"/>
  <c r="O239" i="4"/>
  <c r="P239" i="4" s="1"/>
  <c r="P268" i="4"/>
  <c r="P246" i="4"/>
  <c r="C73" i="4"/>
  <c r="C276" i="4" s="1"/>
  <c r="D74" i="3"/>
  <c r="D73" i="2"/>
  <c r="H108" i="4"/>
  <c r="N108" i="4" s="1"/>
  <c r="F74" i="3"/>
  <c r="H206" i="4"/>
  <c r="N206" i="4" s="1"/>
  <c r="H188" i="4"/>
  <c r="N188" i="4" s="1"/>
  <c r="H151" i="4"/>
  <c r="N151" i="4" s="1"/>
  <c r="H91" i="4"/>
  <c r="N91" i="4" s="1"/>
  <c r="H69" i="4"/>
  <c r="N69" i="4" s="1"/>
  <c r="H13" i="4"/>
  <c r="N13" i="4" s="1"/>
  <c r="H154" i="4"/>
  <c r="N154" i="4" s="1"/>
  <c r="H134" i="4"/>
  <c r="N134" i="4" s="1"/>
  <c r="H80" i="4"/>
  <c r="N80" i="4" s="1"/>
  <c r="H31" i="4"/>
  <c r="N31" i="4" s="1"/>
  <c r="H194" i="4"/>
  <c r="N194" i="4" s="1"/>
  <c r="H45" i="4"/>
  <c r="N45" i="4" s="1"/>
  <c r="H60" i="8"/>
  <c r="N60" i="8" s="1"/>
  <c r="H67" i="8"/>
  <c r="N67" i="8" s="1"/>
  <c r="H57" i="8"/>
  <c r="N57" i="8" s="1"/>
  <c r="H55" i="8"/>
  <c r="N55" i="8" s="1"/>
  <c r="O61" i="8"/>
  <c r="P61" i="8" s="1"/>
  <c r="C22" i="8"/>
  <c r="C61" i="8" s="1"/>
  <c r="D22" i="6"/>
  <c r="D23" i="7"/>
  <c r="D13" i="8"/>
  <c r="D52" i="8" s="1"/>
  <c r="E13" i="6"/>
  <c r="G13" i="6" s="1"/>
  <c r="F14" i="7"/>
  <c r="H53" i="8"/>
  <c r="N53" i="8" s="1"/>
  <c r="G83" i="8"/>
  <c r="H74" i="8"/>
  <c r="N74" i="8" s="1"/>
  <c r="H54" i="8"/>
  <c r="N54" i="8" s="1"/>
  <c r="E17" i="6"/>
  <c r="G17" i="6" s="1"/>
  <c r="F18" i="7"/>
  <c r="D17" i="8"/>
  <c r="D56" i="8" s="1"/>
  <c r="H64" i="8"/>
  <c r="N64" i="8" s="1"/>
  <c r="D12" i="6"/>
  <c r="C12" i="8"/>
  <c r="C51" i="8" s="1"/>
  <c r="D13" i="7"/>
  <c r="H50" i="8"/>
  <c r="N50" i="8" s="1"/>
  <c r="H59" i="8"/>
  <c r="N59" i="8" s="1"/>
  <c r="E27" i="6"/>
  <c r="G27" i="6" s="1"/>
  <c r="D27" i="8"/>
  <c r="D66" i="8" s="1"/>
  <c r="F28" i="7"/>
  <c r="H80" i="8"/>
  <c r="N80" i="8" s="1"/>
  <c r="H58" i="8"/>
  <c r="N58" i="8" s="1"/>
  <c r="D22" i="8"/>
  <c r="D61" i="8" s="1"/>
  <c r="F23" i="7"/>
  <c r="E22" i="6"/>
  <c r="G22" i="6" s="1"/>
  <c r="H68" i="8"/>
  <c r="N68" i="8" s="1"/>
  <c r="D18" i="6"/>
  <c r="C18" i="8"/>
  <c r="C57" i="8" s="1"/>
  <c r="D19" i="7"/>
  <c r="H78" i="8"/>
  <c r="N78" i="8" s="1"/>
  <c r="H69" i="8"/>
  <c r="N69" i="8" s="1"/>
  <c r="N10" i="8"/>
  <c r="N44" i="8" s="1"/>
  <c r="H44" i="8"/>
  <c r="H61" i="8"/>
  <c r="N61" i="8" s="1"/>
  <c r="G623" i="4" l="1"/>
  <c r="H623" i="4" s="1"/>
  <c r="N623" i="4" s="1"/>
  <c r="H420" i="4"/>
  <c r="N420" i="4" s="1"/>
  <c r="F13" i="3"/>
  <c r="H306" i="8"/>
  <c r="N306" i="8" s="1"/>
  <c r="H100" i="8"/>
  <c r="N100" i="8" s="1"/>
  <c r="H305" i="8"/>
  <c r="N305" i="8" s="1"/>
  <c r="H276" i="8"/>
  <c r="N276" i="8" s="1"/>
  <c r="F315" i="8"/>
  <c r="H315" i="8" s="1"/>
  <c r="N315" i="8" s="1"/>
  <c r="H297" i="8"/>
  <c r="N297" i="8" s="1"/>
  <c r="H285" i="8"/>
  <c r="N285" i="8" s="1"/>
  <c r="H266" i="8"/>
  <c r="N266" i="8" s="1"/>
  <c r="H267" i="8"/>
  <c r="N267" i="8" s="1"/>
  <c r="H258" i="8"/>
  <c r="N258" i="8" s="1"/>
  <c r="H246" i="8"/>
  <c r="N246" i="8" s="1"/>
  <c r="H228" i="8"/>
  <c r="N228" i="8" s="1"/>
  <c r="H237" i="8"/>
  <c r="N237" i="8" s="1"/>
  <c r="H107" i="8"/>
  <c r="N107" i="8" s="1"/>
  <c r="G222" i="8"/>
  <c r="G261" i="8" s="1"/>
  <c r="G300" i="8" s="1"/>
  <c r="H219" i="8"/>
  <c r="N219" i="8" s="1"/>
  <c r="H169" i="8"/>
  <c r="N169" i="8" s="1"/>
  <c r="G208" i="8"/>
  <c r="D207" i="8"/>
  <c r="D246" i="8" s="1"/>
  <c r="D285" i="8" s="1"/>
  <c r="E217" i="8"/>
  <c r="E256" i="8" s="1"/>
  <c r="E295" i="8" s="1"/>
  <c r="D211" i="8"/>
  <c r="D250" i="8" s="1"/>
  <c r="D289" i="8" s="1"/>
  <c r="D221" i="8"/>
  <c r="D260" i="8" s="1"/>
  <c r="D299" i="8" s="1"/>
  <c r="G231" i="8"/>
  <c r="G225" i="8"/>
  <c r="G264" i="8" s="1"/>
  <c r="G303" i="8" s="1"/>
  <c r="E220" i="8"/>
  <c r="E259" i="8" s="1"/>
  <c r="E298" i="8" s="1"/>
  <c r="C216" i="8"/>
  <c r="C255" i="8" s="1"/>
  <c r="C294" i="8" s="1"/>
  <c r="C212" i="8"/>
  <c r="C251" i="8" s="1"/>
  <c r="C290" i="8" s="1"/>
  <c r="H187" i="8"/>
  <c r="N187" i="8" s="1"/>
  <c r="G226" i="8"/>
  <c r="G212" i="8"/>
  <c r="G251" i="8" s="1"/>
  <c r="G290" i="8" s="1"/>
  <c r="H207" i="8"/>
  <c r="N207" i="8" s="1"/>
  <c r="C227" i="8"/>
  <c r="C266" i="8" s="1"/>
  <c r="C305" i="8" s="1"/>
  <c r="H166" i="8"/>
  <c r="N166" i="8" s="1"/>
  <c r="F205" i="8"/>
  <c r="F244" i="8" s="1"/>
  <c r="F283" i="8" s="1"/>
  <c r="H227" i="8"/>
  <c r="N227" i="8" s="1"/>
  <c r="E221" i="8"/>
  <c r="E260" i="8" s="1"/>
  <c r="E299" i="8" s="1"/>
  <c r="H173" i="8"/>
  <c r="N173" i="8" s="1"/>
  <c r="F212" i="8"/>
  <c r="F251" i="8" s="1"/>
  <c r="F290" i="8" s="1"/>
  <c r="G215" i="8"/>
  <c r="H188" i="8"/>
  <c r="N188" i="8" s="1"/>
  <c r="H189" i="8"/>
  <c r="N189" i="8" s="1"/>
  <c r="H139" i="8"/>
  <c r="N139" i="8" s="1"/>
  <c r="G178" i="8"/>
  <c r="G217" i="8" s="1"/>
  <c r="H128" i="8"/>
  <c r="N128" i="8" s="1"/>
  <c r="G167" i="8"/>
  <c r="G206" i="8" s="1"/>
  <c r="G245" i="8" s="1"/>
  <c r="G284" i="8" s="1"/>
  <c r="H168" i="8"/>
  <c r="N168" i="8" s="1"/>
  <c r="H198" i="8"/>
  <c r="N198" i="8" s="1"/>
  <c r="H158" i="8"/>
  <c r="N158" i="8" s="1"/>
  <c r="G197" i="8"/>
  <c r="G236" i="8" s="1"/>
  <c r="H180" i="8"/>
  <c r="N180" i="8" s="1"/>
  <c r="H192" i="8"/>
  <c r="N192" i="8" s="1"/>
  <c r="H142" i="8"/>
  <c r="N142" i="8" s="1"/>
  <c r="F181" i="8"/>
  <c r="F220" i="8" s="1"/>
  <c r="H176" i="8"/>
  <c r="N176" i="8" s="1"/>
  <c r="H146" i="8"/>
  <c r="N146" i="8" s="1"/>
  <c r="G185" i="8"/>
  <c r="G224" i="8" s="1"/>
  <c r="G179" i="8"/>
  <c r="O140" i="8"/>
  <c r="P140" i="8" s="1"/>
  <c r="H127" i="8"/>
  <c r="H150" i="8"/>
  <c r="N150" i="8" s="1"/>
  <c r="H129" i="8"/>
  <c r="N129" i="8" s="1"/>
  <c r="H159" i="8"/>
  <c r="N159" i="8" s="1"/>
  <c r="H119" i="8"/>
  <c r="N119" i="8" s="1"/>
  <c r="H112" i="8"/>
  <c r="N112" i="8" s="1"/>
  <c r="F151" i="8"/>
  <c r="H93" i="8"/>
  <c r="N93" i="8" s="1"/>
  <c r="G132" i="8"/>
  <c r="G143" i="8"/>
  <c r="G182" i="8" s="1"/>
  <c r="O104" i="8"/>
  <c r="P104" i="8" s="1"/>
  <c r="H117" i="8"/>
  <c r="N117" i="8" s="1"/>
  <c r="G156" i="8"/>
  <c r="H99" i="8"/>
  <c r="N99" i="8" s="1"/>
  <c r="G138" i="8"/>
  <c r="H108" i="8"/>
  <c r="N108" i="8" s="1"/>
  <c r="F147" i="8"/>
  <c r="H148" i="8"/>
  <c r="N148" i="8" s="1"/>
  <c r="H141" i="8"/>
  <c r="N141" i="8" s="1"/>
  <c r="H113" i="8"/>
  <c r="N113" i="8" s="1"/>
  <c r="G152" i="8"/>
  <c r="H153" i="8"/>
  <c r="N153" i="8" s="1"/>
  <c r="H130" i="8"/>
  <c r="N130" i="8" s="1"/>
  <c r="H121" i="8"/>
  <c r="N121" i="8" s="1"/>
  <c r="G160" i="8"/>
  <c r="H97" i="8"/>
  <c r="N97" i="8" s="1"/>
  <c r="G136" i="8"/>
  <c r="H94" i="8"/>
  <c r="N94" i="8" s="1"/>
  <c r="G133" i="8"/>
  <c r="H106" i="8"/>
  <c r="N106" i="8" s="1"/>
  <c r="G145" i="8"/>
  <c r="H149" i="8"/>
  <c r="N149" i="8" s="1"/>
  <c r="H104" i="8"/>
  <c r="N104" i="8" s="1"/>
  <c r="F143" i="8"/>
  <c r="H137" i="8"/>
  <c r="N137" i="8" s="1"/>
  <c r="H105" i="8"/>
  <c r="N105" i="8" s="1"/>
  <c r="F144" i="8"/>
  <c r="H92" i="8"/>
  <c r="N92" i="8" s="1"/>
  <c r="F131" i="8"/>
  <c r="H118" i="8"/>
  <c r="N118" i="8" s="1"/>
  <c r="F157" i="8"/>
  <c r="H96" i="8"/>
  <c r="N96" i="8" s="1"/>
  <c r="G135" i="8"/>
  <c r="H134" i="8"/>
  <c r="N134" i="8" s="1"/>
  <c r="H140" i="8"/>
  <c r="N140" i="8" s="1"/>
  <c r="H1575" i="4"/>
  <c r="N1575" i="4" s="1"/>
  <c r="G122" i="8"/>
  <c r="H110" i="8"/>
  <c r="N110" i="8" s="1"/>
  <c r="H111" i="8"/>
  <c r="N111" i="8" s="1"/>
  <c r="H98" i="8"/>
  <c r="N98" i="8" s="1"/>
  <c r="C100" i="8"/>
  <c r="C139" i="8" s="1"/>
  <c r="C178" i="8" s="1"/>
  <c r="H89" i="8"/>
  <c r="N89" i="8" s="1"/>
  <c r="H102" i="8"/>
  <c r="N102" i="8" s="1"/>
  <c r="D105" i="8"/>
  <c r="D144" i="8" s="1"/>
  <c r="D183" i="8" s="1"/>
  <c r="C90" i="8"/>
  <c r="C129" i="8" s="1"/>
  <c r="C168" i="8" s="1"/>
  <c r="H114" i="8"/>
  <c r="N114" i="8" s="1"/>
  <c r="H91" i="8"/>
  <c r="N91" i="8" s="1"/>
  <c r="H120" i="8"/>
  <c r="N120" i="8" s="1"/>
  <c r="C105" i="8"/>
  <c r="C144" i="8" s="1"/>
  <c r="C183" i="8" s="1"/>
  <c r="D91" i="8"/>
  <c r="D130" i="8" s="1"/>
  <c r="D169" i="8" s="1"/>
  <c r="C96" i="8"/>
  <c r="C135" i="8" s="1"/>
  <c r="C174" i="8" s="1"/>
  <c r="D95" i="8"/>
  <c r="D134" i="8" s="1"/>
  <c r="D173" i="8" s="1"/>
  <c r="H95" i="8"/>
  <c r="N95" i="8" s="1"/>
  <c r="H109" i="8"/>
  <c r="N109" i="8" s="1"/>
  <c r="F122" i="8"/>
  <c r="H88" i="8"/>
  <c r="D100" i="8"/>
  <c r="D139" i="8" s="1"/>
  <c r="D178" i="8" s="1"/>
  <c r="H90" i="8"/>
  <c r="N90" i="8" s="1"/>
  <c r="H103" i="8"/>
  <c r="N103" i="8" s="1"/>
  <c r="H101" i="8"/>
  <c r="N101" i="8" s="1"/>
  <c r="H1608" i="4"/>
  <c r="N1608" i="4" s="1"/>
  <c r="H1603" i="4"/>
  <c r="N1603" i="4" s="1"/>
  <c r="H1614" i="4"/>
  <c r="N1614" i="4" s="1"/>
  <c r="H1509" i="4"/>
  <c r="N1509" i="4" s="1"/>
  <c r="H1626" i="4"/>
  <c r="N1626" i="4" s="1"/>
  <c r="H1594" i="4"/>
  <c r="N1594" i="4" s="1"/>
  <c r="H1592" i="4"/>
  <c r="N1592" i="4" s="1"/>
  <c r="H1587" i="4"/>
  <c r="N1587" i="4" s="1"/>
  <c r="H1600" i="4"/>
  <c r="N1600" i="4" s="1"/>
  <c r="H1387" i="4"/>
  <c r="N1387" i="4" s="1"/>
  <c r="F1590" i="4"/>
  <c r="H1590" i="4" s="1"/>
  <c r="N1590" i="4" s="1"/>
  <c r="H1606" i="4"/>
  <c r="N1606" i="4" s="1"/>
  <c r="H1601" i="4"/>
  <c r="N1601" i="4" s="1"/>
  <c r="H1598" i="4"/>
  <c r="N1598" i="4" s="1"/>
  <c r="H1588" i="4"/>
  <c r="N1588" i="4" s="1"/>
  <c r="H1593" i="4"/>
  <c r="N1593" i="4" s="1"/>
  <c r="H1591" i="4"/>
  <c r="N1591" i="4" s="1"/>
  <c r="H1604" i="4"/>
  <c r="N1604" i="4" s="1"/>
  <c r="H1595" i="4"/>
  <c r="N1595" i="4" s="1"/>
  <c r="H1599" i="4"/>
  <c r="N1599" i="4" s="1"/>
  <c r="H1602" i="4"/>
  <c r="N1602" i="4" s="1"/>
  <c r="H1581" i="4"/>
  <c r="N1581" i="4" s="1"/>
  <c r="H1589" i="4"/>
  <c r="N1589" i="4" s="1"/>
  <c r="H1597" i="4"/>
  <c r="N1597" i="4" s="1"/>
  <c r="H1607" i="4"/>
  <c r="N1607" i="4" s="1"/>
  <c r="H1605" i="4"/>
  <c r="N1605" i="4" s="1"/>
  <c r="H1405" i="4"/>
  <c r="N1405" i="4" s="1"/>
  <c r="H1400" i="4"/>
  <c r="N1400" i="4" s="1"/>
  <c r="H1411" i="4"/>
  <c r="N1411" i="4" s="1"/>
  <c r="H1306" i="4"/>
  <c r="N1306" i="4" s="1"/>
  <c r="H1423" i="4"/>
  <c r="N1423" i="4" s="1"/>
  <c r="H1391" i="4"/>
  <c r="N1391" i="4" s="1"/>
  <c r="H1389" i="4"/>
  <c r="N1389" i="4" s="1"/>
  <c r="H1384" i="4"/>
  <c r="N1384" i="4" s="1"/>
  <c r="H1397" i="4"/>
  <c r="N1397" i="4" s="1"/>
  <c r="H1403" i="4"/>
  <c r="N1403" i="4" s="1"/>
  <c r="H1398" i="4"/>
  <c r="N1398" i="4" s="1"/>
  <c r="H1395" i="4"/>
  <c r="N1395" i="4" s="1"/>
  <c r="H1385" i="4"/>
  <c r="N1385" i="4" s="1"/>
  <c r="H1390" i="4"/>
  <c r="N1390" i="4" s="1"/>
  <c r="H1190" i="4"/>
  <c r="N1190" i="4" s="1"/>
  <c r="F1393" i="4"/>
  <c r="H1372" i="4"/>
  <c r="N1372" i="4" s="1"/>
  <c r="H1388" i="4"/>
  <c r="N1388" i="4" s="1"/>
  <c r="H1401" i="4"/>
  <c r="N1401" i="4" s="1"/>
  <c r="H1392" i="4"/>
  <c r="N1392" i="4" s="1"/>
  <c r="H1396" i="4"/>
  <c r="N1396" i="4" s="1"/>
  <c r="H1399" i="4"/>
  <c r="N1399" i="4" s="1"/>
  <c r="H1378" i="4"/>
  <c r="N1378" i="4" s="1"/>
  <c r="H1386" i="4"/>
  <c r="N1386" i="4" s="1"/>
  <c r="H1394" i="4"/>
  <c r="N1394" i="4" s="1"/>
  <c r="H1404" i="4"/>
  <c r="N1404" i="4" s="1"/>
  <c r="H1402" i="4"/>
  <c r="N1402" i="4" s="1"/>
  <c r="H1169" i="4"/>
  <c r="N1169" i="4" s="1"/>
  <c r="H1183" i="4"/>
  <c r="N1183" i="4" s="1"/>
  <c r="H1186" i="4"/>
  <c r="N1186" i="4" s="1"/>
  <c r="H1199" i="4"/>
  <c r="N1199" i="4" s="1"/>
  <c r="H1196" i="4"/>
  <c r="N1196" i="4" s="1"/>
  <c r="H1175" i="4"/>
  <c r="N1175" i="4" s="1"/>
  <c r="H1185" i="4"/>
  <c r="N1185" i="4" s="1"/>
  <c r="H1200" i="4"/>
  <c r="N1200" i="4" s="1"/>
  <c r="H1192" i="4"/>
  <c r="N1192" i="4" s="1"/>
  <c r="H1189" i="4"/>
  <c r="N1189" i="4" s="1"/>
  <c r="H1202" i="4"/>
  <c r="N1202" i="4" s="1"/>
  <c r="H1191" i="4"/>
  <c r="N1191" i="4" s="1"/>
  <c r="H1195" i="4"/>
  <c r="N1195" i="4" s="1"/>
  <c r="H1198" i="4"/>
  <c r="N1198" i="4" s="1"/>
  <c r="H1201" i="4"/>
  <c r="N1201" i="4" s="1"/>
  <c r="H1194" i="4"/>
  <c r="N1194" i="4" s="1"/>
  <c r="H1208" i="4"/>
  <c r="N1208" i="4" s="1"/>
  <c r="H1197" i="4"/>
  <c r="N1197" i="4" s="1"/>
  <c r="H1181" i="4"/>
  <c r="N1181" i="4" s="1"/>
  <c r="H1103" i="4"/>
  <c r="N1103" i="4" s="1"/>
  <c r="H1220" i="4"/>
  <c r="N1220" i="4" s="1"/>
  <c r="H1188" i="4"/>
  <c r="N1188" i="4" s="1"/>
  <c r="H1187" i="4"/>
  <c r="N1187" i="4" s="1"/>
  <c r="H1184" i="4"/>
  <c r="N1184" i="4" s="1"/>
  <c r="H1182" i="4"/>
  <c r="N1182" i="4" s="1"/>
  <c r="H1193" i="4"/>
  <c r="N1193" i="4" s="1"/>
  <c r="H987" i="4"/>
  <c r="N987" i="4" s="1"/>
  <c r="H966" i="4"/>
  <c r="N966" i="4" s="1"/>
  <c r="H985" i="4"/>
  <c r="N985" i="4" s="1"/>
  <c r="H997" i="4"/>
  <c r="N997" i="4" s="1"/>
  <c r="H983" i="4"/>
  <c r="N983" i="4" s="1"/>
  <c r="H993" i="4"/>
  <c r="N993" i="4" s="1"/>
  <c r="H972" i="4"/>
  <c r="N972" i="4" s="1"/>
  <c r="H989" i="4"/>
  <c r="N989" i="4" s="1"/>
  <c r="H999" i="4"/>
  <c r="N999" i="4" s="1"/>
  <c r="H980" i="4"/>
  <c r="N980" i="4" s="1"/>
  <c r="H995" i="4"/>
  <c r="N995" i="4" s="1"/>
  <c r="H978" i="4"/>
  <c r="N978" i="4" s="1"/>
  <c r="H1005" i="4"/>
  <c r="N1005" i="4" s="1"/>
  <c r="H982" i="4"/>
  <c r="N982" i="4" s="1"/>
  <c r="H992" i="4"/>
  <c r="N992" i="4" s="1"/>
  <c r="H984" i="4"/>
  <c r="N984" i="4" s="1"/>
  <c r="H643" i="4"/>
  <c r="N643" i="4" s="1"/>
  <c r="F846" i="4"/>
  <c r="H900" i="4"/>
  <c r="N900" i="4" s="1"/>
  <c r="H1017" i="4"/>
  <c r="N1017" i="4" s="1"/>
  <c r="H988" i="4"/>
  <c r="N988" i="4" s="1"/>
  <c r="H979" i="4"/>
  <c r="N979" i="4" s="1"/>
  <c r="H986" i="4"/>
  <c r="N986" i="4" s="1"/>
  <c r="H990" i="4"/>
  <c r="N990" i="4" s="1"/>
  <c r="H981" i="4"/>
  <c r="N981" i="4" s="1"/>
  <c r="H994" i="4"/>
  <c r="N994" i="4" s="1"/>
  <c r="H998" i="4"/>
  <c r="N998" i="4" s="1"/>
  <c r="H996" i="4"/>
  <c r="N996" i="4" s="1"/>
  <c r="H991" i="4"/>
  <c r="N991" i="4" s="1"/>
  <c r="H778" i="4"/>
  <c r="N778" i="4" s="1"/>
  <c r="O649" i="4"/>
  <c r="P649" i="4" s="1"/>
  <c r="H697" i="4"/>
  <c r="N697" i="4" s="1"/>
  <c r="H814" i="4"/>
  <c r="N814" i="4" s="1"/>
  <c r="H783" i="4"/>
  <c r="N783" i="4" s="1"/>
  <c r="H787" i="4"/>
  <c r="N787" i="4" s="1"/>
  <c r="H791" i="4"/>
  <c r="N791" i="4" s="1"/>
  <c r="H793" i="4"/>
  <c r="N793" i="4" s="1"/>
  <c r="H788" i="4"/>
  <c r="N788" i="4" s="1"/>
  <c r="H784" i="4"/>
  <c r="N784" i="4" s="1"/>
  <c r="H782" i="4"/>
  <c r="N782" i="4" s="1"/>
  <c r="H436" i="4"/>
  <c r="N436" i="4" s="1"/>
  <c r="G639" i="4"/>
  <c r="H483" i="4"/>
  <c r="N483" i="4" s="1"/>
  <c r="F686" i="4"/>
  <c r="H785" i="4"/>
  <c r="N785" i="4" s="1"/>
  <c r="H776" i="4"/>
  <c r="N776" i="4" s="1"/>
  <c r="H780" i="4"/>
  <c r="N780" i="4" s="1"/>
  <c r="F619" i="4"/>
  <c r="F822" i="4" s="1"/>
  <c r="F1025" i="4" s="1"/>
  <c r="F1228" i="4" s="1"/>
  <c r="F1431" i="4" s="1"/>
  <c r="H763" i="4"/>
  <c r="N763" i="4" s="1"/>
  <c r="H794" i="4"/>
  <c r="N794" i="4" s="1"/>
  <c r="H518" i="4"/>
  <c r="N518" i="4" s="1"/>
  <c r="G721" i="4"/>
  <c r="G661" i="4"/>
  <c r="G864" i="4" s="1"/>
  <c r="G1067" i="4" s="1"/>
  <c r="G1270" i="4" s="1"/>
  <c r="G1473" i="4" s="1"/>
  <c r="O458" i="4"/>
  <c r="P458" i="4" s="1"/>
  <c r="H790" i="4"/>
  <c r="N790" i="4" s="1"/>
  <c r="H769" i="4"/>
  <c r="N769" i="4" s="1"/>
  <c r="H786" i="4"/>
  <c r="N786" i="4" s="1"/>
  <c r="G619" i="4"/>
  <c r="G822" i="4" s="1"/>
  <c r="G1025" i="4" s="1"/>
  <c r="G1228" i="4" s="1"/>
  <c r="G1431" i="4" s="1"/>
  <c r="H424" i="4"/>
  <c r="N424" i="4" s="1"/>
  <c r="G627" i="4"/>
  <c r="H795" i="4"/>
  <c r="N795" i="4" s="1"/>
  <c r="G646" i="4"/>
  <c r="G849" i="4" s="1"/>
  <c r="G1052" i="4" s="1"/>
  <c r="G1255" i="4" s="1"/>
  <c r="G1458" i="4" s="1"/>
  <c r="O443" i="4"/>
  <c r="P443" i="4" s="1"/>
  <c r="H442" i="4"/>
  <c r="N442" i="4" s="1"/>
  <c r="G645" i="4"/>
  <c r="H796" i="4"/>
  <c r="N796" i="4" s="1"/>
  <c r="H777" i="4"/>
  <c r="N777" i="4" s="1"/>
  <c r="H792" i="4"/>
  <c r="N792" i="4" s="1"/>
  <c r="H775" i="4"/>
  <c r="N775" i="4" s="1"/>
  <c r="G671" i="4"/>
  <c r="G874" i="4" s="1"/>
  <c r="G1077" i="4" s="1"/>
  <c r="G1280" i="4" s="1"/>
  <c r="G1483" i="4" s="1"/>
  <c r="O468" i="4"/>
  <c r="P468" i="4" s="1"/>
  <c r="G417" i="4"/>
  <c r="G620" i="4" s="1"/>
  <c r="G823" i="4" s="1"/>
  <c r="G1026" i="4" s="1"/>
  <c r="G1229" i="4" s="1"/>
  <c r="G1432" i="4" s="1"/>
  <c r="H448" i="4"/>
  <c r="N448" i="4" s="1"/>
  <c r="G651" i="4"/>
  <c r="H802" i="4"/>
  <c r="N802" i="4" s="1"/>
  <c r="H779" i="4"/>
  <c r="N779" i="4" s="1"/>
  <c r="H789" i="4"/>
  <c r="N789" i="4" s="1"/>
  <c r="H781" i="4"/>
  <c r="N781" i="4" s="1"/>
  <c r="H576" i="4"/>
  <c r="N576" i="4" s="1"/>
  <c r="H560" i="4"/>
  <c r="N560" i="4" s="1"/>
  <c r="H579" i="4"/>
  <c r="N579" i="4" s="1"/>
  <c r="G426" i="4"/>
  <c r="G629" i="4" s="1"/>
  <c r="G832" i="4" s="1"/>
  <c r="G1035" i="4" s="1"/>
  <c r="G1238" i="4" s="1"/>
  <c r="G1441" i="4" s="1"/>
  <c r="H599" i="4"/>
  <c r="N599" i="4" s="1"/>
  <c r="H577" i="4"/>
  <c r="N577" i="4" s="1"/>
  <c r="H592" i="4"/>
  <c r="N592" i="4" s="1"/>
  <c r="H572" i="4"/>
  <c r="N572" i="4" s="1"/>
  <c r="H590" i="4"/>
  <c r="N590" i="4" s="1"/>
  <c r="H585" i="4"/>
  <c r="N585" i="4" s="1"/>
  <c r="D429" i="4"/>
  <c r="D632" i="4" s="1"/>
  <c r="D835" i="4" s="1"/>
  <c r="D1038" i="4" s="1"/>
  <c r="D1241" i="4" s="1"/>
  <c r="D1444" i="4" s="1"/>
  <c r="D466" i="4"/>
  <c r="D669" i="4" s="1"/>
  <c r="D872" i="4" s="1"/>
  <c r="D1075" i="4" s="1"/>
  <c r="D1278" i="4" s="1"/>
  <c r="D1481" i="4" s="1"/>
  <c r="H251" i="4"/>
  <c r="N251" i="4" s="1"/>
  <c r="G454" i="4"/>
  <c r="G439" i="4"/>
  <c r="G532" i="4"/>
  <c r="G735" i="4" s="1"/>
  <c r="G938" i="4" s="1"/>
  <c r="G1141" i="4" s="1"/>
  <c r="G1344" i="4" s="1"/>
  <c r="G1547" i="4" s="1"/>
  <c r="F438" i="4"/>
  <c r="G467" i="4"/>
  <c r="G511" i="4"/>
  <c r="F568" i="4"/>
  <c r="F771" i="4" s="1"/>
  <c r="F974" i="4" s="1"/>
  <c r="F1177" i="4" s="1"/>
  <c r="F1380" i="4" s="1"/>
  <c r="F1583" i="4" s="1"/>
  <c r="C463" i="4"/>
  <c r="C666" i="4" s="1"/>
  <c r="C869" i="4" s="1"/>
  <c r="C1072" i="4" s="1"/>
  <c r="C1275" i="4" s="1"/>
  <c r="C1478" i="4" s="1"/>
  <c r="G431" i="4"/>
  <c r="G634" i="4" s="1"/>
  <c r="G837" i="4" s="1"/>
  <c r="G1040" i="4" s="1"/>
  <c r="G1243" i="4" s="1"/>
  <c r="G1446" i="4" s="1"/>
  <c r="G540" i="4"/>
  <c r="G743" i="4" s="1"/>
  <c r="G946" i="4" s="1"/>
  <c r="G1149" i="4" s="1"/>
  <c r="G1352" i="4" s="1"/>
  <c r="G1555" i="4" s="1"/>
  <c r="G428" i="4"/>
  <c r="G631" i="4" s="1"/>
  <c r="G834" i="4" s="1"/>
  <c r="G1037" i="4" s="1"/>
  <c r="G1240" i="4" s="1"/>
  <c r="G1443" i="4" s="1"/>
  <c r="H587" i="4"/>
  <c r="N587" i="4" s="1"/>
  <c r="H573" i="4"/>
  <c r="N573" i="4" s="1"/>
  <c r="F513" i="4"/>
  <c r="F716" i="4" s="1"/>
  <c r="F919" i="4" s="1"/>
  <c r="F1122" i="4" s="1"/>
  <c r="F1325" i="4" s="1"/>
  <c r="F517" i="4"/>
  <c r="F720" i="4" s="1"/>
  <c r="F923" i="4" s="1"/>
  <c r="F1126" i="4" s="1"/>
  <c r="F1329" i="4" s="1"/>
  <c r="F1532" i="4" s="1"/>
  <c r="G471" i="4"/>
  <c r="G538" i="4"/>
  <c r="G741" i="4" s="1"/>
  <c r="G944" i="4" s="1"/>
  <c r="G1147" i="4" s="1"/>
  <c r="G1350" i="4" s="1"/>
  <c r="G1553" i="4" s="1"/>
  <c r="G504" i="4"/>
  <c r="G559" i="4"/>
  <c r="G762" i="4" s="1"/>
  <c r="G965" i="4" s="1"/>
  <c r="G1168" i="4" s="1"/>
  <c r="G1371" i="4" s="1"/>
  <c r="G1574" i="4" s="1"/>
  <c r="H345" i="4"/>
  <c r="N345" i="4" s="1"/>
  <c r="G548" i="4"/>
  <c r="F443" i="4"/>
  <c r="F527" i="4"/>
  <c r="F730" i="4" s="1"/>
  <c r="F933" i="4" s="1"/>
  <c r="F1136" i="4" s="1"/>
  <c r="F1339" i="4" s="1"/>
  <c r="F559" i="4"/>
  <c r="F762" i="4" s="1"/>
  <c r="F965" i="4" s="1"/>
  <c r="F1168" i="4" s="1"/>
  <c r="F1371" i="4" s="1"/>
  <c r="F491" i="4"/>
  <c r="F694" i="4" s="1"/>
  <c r="F897" i="4" s="1"/>
  <c r="F1100" i="4" s="1"/>
  <c r="F1303" i="4" s="1"/>
  <c r="F1506" i="4" s="1"/>
  <c r="F538" i="4"/>
  <c r="G496" i="4"/>
  <c r="G699" i="4" s="1"/>
  <c r="G902" i="4" s="1"/>
  <c r="G1105" i="4" s="1"/>
  <c r="G1308" i="4" s="1"/>
  <c r="G1511" i="4" s="1"/>
  <c r="G469" i="4"/>
  <c r="G672" i="4" s="1"/>
  <c r="G875" i="4" s="1"/>
  <c r="G1078" i="4" s="1"/>
  <c r="G1281" i="4" s="1"/>
  <c r="G1484" i="4" s="1"/>
  <c r="G486" i="4"/>
  <c r="G689" i="4" s="1"/>
  <c r="G892" i="4" s="1"/>
  <c r="G1095" i="4" s="1"/>
  <c r="G1298" i="4" s="1"/>
  <c r="G1501" i="4" s="1"/>
  <c r="G501" i="4"/>
  <c r="G704" i="4" s="1"/>
  <c r="G907" i="4" s="1"/>
  <c r="G1110" i="4" s="1"/>
  <c r="G1313" i="4" s="1"/>
  <c r="G1516" i="4" s="1"/>
  <c r="G513" i="4"/>
  <c r="G716" i="4" s="1"/>
  <c r="G919" i="4" s="1"/>
  <c r="G1122" i="4" s="1"/>
  <c r="G1325" i="4" s="1"/>
  <c r="G1528" i="4" s="1"/>
  <c r="G539" i="4"/>
  <c r="G742" i="4" s="1"/>
  <c r="G945" i="4" s="1"/>
  <c r="G1148" i="4" s="1"/>
  <c r="G1351" i="4" s="1"/>
  <c r="G1554" i="4" s="1"/>
  <c r="F519" i="4"/>
  <c r="F722" i="4" s="1"/>
  <c r="F925" i="4" s="1"/>
  <c r="F1128" i="4" s="1"/>
  <c r="F1331" i="4" s="1"/>
  <c r="F1534" i="4" s="1"/>
  <c r="F561" i="4"/>
  <c r="G602" i="4"/>
  <c r="G805" i="4" s="1"/>
  <c r="G1008" i="4" s="1"/>
  <c r="G1211" i="4" s="1"/>
  <c r="G1414" i="4" s="1"/>
  <c r="G1617" i="4" s="1"/>
  <c r="G608" i="4"/>
  <c r="G811" i="4" s="1"/>
  <c r="G1014" i="4" s="1"/>
  <c r="G1217" i="4" s="1"/>
  <c r="G1420" i="4" s="1"/>
  <c r="G1623" i="4" s="1"/>
  <c r="F449" i="4"/>
  <c r="F652" i="4" s="1"/>
  <c r="F855" i="4" s="1"/>
  <c r="F1058" i="4" s="1"/>
  <c r="F1261" i="4" s="1"/>
  <c r="F1464" i="4" s="1"/>
  <c r="G437" i="4"/>
  <c r="G640" i="4" s="1"/>
  <c r="G843" i="4" s="1"/>
  <c r="G1046" i="4" s="1"/>
  <c r="G1249" i="4" s="1"/>
  <c r="G1452" i="4" s="1"/>
  <c r="H440" i="4"/>
  <c r="N440" i="4" s="1"/>
  <c r="F570" i="4"/>
  <c r="F605" i="4"/>
  <c r="F565" i="4"/>
  <c r="G542" i="4"/>
  <c r="G474" i="4"/>
  <c r="G677" i="4" s="1"/>
  <c r="G880" i="4" s="1"/>
  <c r="G1083" i="4" s="1"/>
  <c r="G1286" i="4" s="1"/>
  <c r="G1489" i="4" s="1"/>
  <c r="G492" i="4"/>
  <c r="G695" i="4" s="1"/>
  <c r="G898" i="4" s="1"/>
  <c r="G1101" i="4" s="1"/>
  <c r="G1304" i="4" s="1"/>
  <c r="G1507" i="4" s="1"/>
  <c r="F445" i="4"/>
  <c r="F648" i="4" s="1"/>
  <c r="F851" i="4" s="1"/>
  <c r="F1054" i="4" s="1"/>
  <c r="F1257" i="4" s="1"/>
  <c r="G460" i="4"/>
  <c r="F609" i="4"/>
  <c r="H566" i="4"/>
  <c r="N566" i="4" s="1"/>
  <c r="H611" i="4"/>
  <c r="N611" i="4" s="1"/>
  <c r="C475" i="4"/>
  <c r="C678" i="4" s="1"/>
  <c r="C881" i="4" s="1"/>
  <c r="C1084" i="4" s="1"/>
  <c r="C1287" i="4" s="1"/>
  <c r="C1490" i="4" s="1"/>
  <c r="G430" i="4"/>
  <c r="G554" i="4"/>
  <c r="F447" i="4"/>
  <c r="F650" i="4" s="1"/>
  <c r="F853" i="4" s="1"/>
  <c r="F1056" i="4" s="1"/>
  <c r="F1259" i="4" s="1"/>
  <c r="F1462" i="4" s="1"/>
  <c r="F523" i="4"/>
  <c r="F726" i="4" s="1"/>
  <c r="F929" i="4" s="1"/>
  <c r="F1132" i="4" s="1"/>
  <c r="F1335" i="4" s="1"/>
  <c r="F1538" i="4" s="1"/>
  <c r="G459" i="4"/>
  <c r="D443" i="4"/>
  <c r="D646" i="4" s="1"/>
  <c r="D849" i="4" s="1"/>
  <c r="D1052" i="4" s="1"/>
  <c r="D1255" i="4" s="1"/>
  <c r="D1458" i="4" s="1"/>
  <c r="D446" i="4"/>
  <c r="D649" i="4" s="1"/>
  <c r="D852" i="4" s="1"/>
  <c r="D1055" i="4" s="1"/>
  <c r="D1258" i="4" s="1"/>
  <c r="D1461" i="4" s="1"/>
  <c r="G524" i="4"/>
  <c r="G461" i="4"/>
  <c r="G664" i="4" s="1"/>
  <c r="G867" i="4" s="1"/>
  <c r="G1070" i="4" s="1"/>
  <c r="G1273" i="4" s="1"/>
  <c r="G1476" i="4" s="1"/>
  <c r="F465" i="4"/>
  <c r="F668" i="4" s="1"/>
  <c r="F871" i="4" s="1"/>
  <c r="F1074" i="4" s="1"/>
  <c r="G506" i="4"/>
  <c r="F480" i="4"/>
  <c r="F683" i="4" s="1"/>
  <c r="F886" i="4" s="1"/>
  <c r="F1089" i="4" s="1"/>
  <c r="F1292" i="4" s="1"/>
  <c r="F461" i="4"/>
  <c r="F664" i="4" s="1"/>
  <c r="F867" i="4" s="1"/>
  <c r="F1070" i="4" s="1"/>
  <c r="F1273" i="4" s="1"/>
  <c r="F503" i="4"/>
  <c r="F529" i="4"/>
  <c r="F732" i="4" s="1"/>
  <c r="F935" i="4" s="1"/>
  <c r="F1138" i="4" s="1"/>
  <c r="F1341" i="4" s="1"/>
  <c r="F1544" i="4" s="1"/>
  <c r="F496" i="4"/>
  <c r="F450" i="4"/>
  <c r="F653" i="4" s="1"/>
  <c r="F856" i="4" s="1"/>
  <c r="F1059" i="4" s="1"/>
  <c r="F1262" i="4" s="1"/>
  <c r="F1465" i="4" s="1"/>
  <c r="F502" i="4"/>
  <c r="F705" i="4" s="1"/>
  <c r="F908" i="4" s="1"/>
  <c r="F1111" i="4" s="1"/>
  <c r="F1314" i="4" s="1"/>
  <c r="F550" i="4"/>
  <c r="F753" i="4" s="1"/>
  <c r="F956" i="4" s="1"/>
  <c r="F1159" i="4" s="1"/>
  <c r="F1362" i="4" s="1"/>
  <c r="G473" i="4"/>
  <c r="G676" i="4" s="1"/>
  <c r="G879" i="4" s="1"/>
  <c r="G1082" i="4" s="1"/>
  <c r="G1285" i="4" s="1"/>
  <c r="G1488" i="4" s="1"/>
  <c r="G515" i="4"/>
  <c r="G718" i="4" s="1"/>
  <c r="G921" i="4" s="1"/>
  <c r="G1124" i="4" s="1"/>
  <c r="G1327" i="4" s="1"/>
  <c r="G1530" i="4" s="1"/>
  <c r="G527" i="4"/>
  <c r="G730" i="4" s="1"/>
  <c r="G933" i="4" s="1"/>
  <c r="G1136" i="4" s="1"/>
  <c r="G1339" i="4" s="1"/>
  <c r="G1542" i="4" s="1"/>
  <c r="G541" i="4"/>
  <c r="G744" i="4" s="1"/>
  <c r="G947" i="4" s="1"/>
  <c r="G1150" i="4" s="1"/>
  <c r="G1353" i="4" s="1"/>
  <c r="G1556" i="4" s="1"/>
  <c r="G421" i="4"/>
  <c r="G624" i="4" s="1"/>
  <c r="G827" i="4" s="1"/>
  <c r="G1030" i="4" s="1"/>
  <c r="G1233" i="4" s="1"/>
  <c r="G1436" i="4" s="1"/>
  <c r="F525" i="4"/>
  <c r="F567" i="4"/>
  <c r="F770" i="4" s="1"/>
  <c r="F973" i="4" s="1"/>
  <c r="F1176" i="4" s="1"/>
  <c r="F1379" i="4" s="1"/>
  <c r="G604" i="4"/>
  <c r="G807" i="4" s="1"/>
  <c r="G1010" i="4" s="1"/>
  <c r="G1213" i="4" s="1"/>
  <c r="G1416" i="4" s="1"/>
  <c r="G1619" i="4" s="1"/>
  <c r="G610" i="4"/>
  <c r="G813" i="4" s="1"/>
  <c r="G1016" i="4" s="1"/>
  <c r="G1219" i="4" s="1"/>
  <c r="G1422" i="4" s="1"/>
  <c r="G1625" i="4" s="1"/>
  <c r="F473" i="4"/>
  <c r="G447" i="4"/>
  <c r="G650" i="4" s="1"/>
  <c r="G853" i="4" s="1"/>
  <c r="G1056" i="4" s="1"/>
  <c r="G1259" i="4" s="1"/>
  <c r="G1462" i="4" s="1"/>
  <c r="H243" i="4"/>
  <c r="N243" i="4" s="1"/>
  <c r="F446" i="4"/>
  <c r="F492" i="4"/>
  <c r="F695" i="4" s="1"/>
  <c r="F540" i="4"/>
  <c r="F743" i="4" s="1"/>
  <c r="F946" i="4" s="1"/>
  <c r="F595" i="4"/>
  <c r="C439" i="4"/>
  <c r="C642" i="4" s="1"/>
  <c r="C845" i="4" s="1"/>
  <c r="C1048" i="4" s="1"/>
  <c r="C1251" i="4" s="1"/>
  <c r="C1454" i="4" s="1"/>
  <c r="D439" i="4"/>
  <c r="D642" i="4" s="1"/>
  <c r="D845" i="4" s="1"/>
  <c r="D1048" i="4" s="1"/>
  <c r="D1251" i="4" s="1"/>
  <c r="D1454" i="4" s="1"/>
  <c r="F427" i="4"/>
  <c r="F630" i="4" s="1"/>
  <c r="F833" i="4" s="1"/>
  <c r="F1036" i="4" s="1"/>
  <c r="F1239" i="4" s="1"/>
  <c r="F1442" i="4" s="1"/>
  <c r="F571" i="4"/>
  <c r="G546" i="4"/>
  <c r="G749" i="4" s="1"/>
  <c r="G476" i="4"/>
  <c r="G500" i="4"/>
  <c r="F451" i="4"/>
  <c r="F654" i="4" s="1"/>
  <c r="F857" i="4" s="1"/>
  <c r="F1060" i="4" s="1"/>
  <c r="F1263" i="4" s="1"/>
  <c r="F1466" i="4" s="1"/>
  <c r="G536" i="4"/>
  <c r="G418" i="4"/>
  <c r="G621" i="4" s="1"/>
  <c r="G824" i="4" s="1"/>
  <c r="G1027" i="4" s="1"/>
  <c r="G1230" i="4" s="1"/>
  <c r="G1433" i="4" s="1"/>
  <c r="H575" i="4"/>
  <c r="N575" i="4" s="1"/>
  <c r="H586" i="4"/>
  <c r="N586" i="4" s="1"/>
  <c r="H583" i="4"/>
  <c r="N583" i="4" s="1"/>
  <c r="C443" i="4"/>
  <c r="C646" i="4" s="1"/>
  <c r="C849" i="4" s="1"/>
  <c r="C1052" i="4" s="1"/>
  <c r="C1255" i="4" s="1"/>
  <c r="C1458" i="4" s="1"/>
  <c r="G450" i="4"/>
  <c r="G653" i="4" s="1"/>
  <c r="G856" i="4" s="1"/>
  <c r="G1059" i="4" s="1"/>
  <c r="G1262" i="4" s="1"/>
  <c r="G1465" i="4" s="1"/>
  <c r="F505" i="4"/>
  <c r="F708" i="4" s="1"/>
  <c r="F911" i="4" s="1"/>
  <c r="F1114" i="4" s="1"/>
  <c r="F1317" i="4" s="1"/>
  <c r="F1520" i="4" s="1"/>
  <c r="G502" i="4"/>
  <c r="G705" i="4" s="1"/>
  <c r="G908" i="4" s="1"/>
  <c r="G1111" i="4" s="1"/>
  <c r="G1314" i="4" s="1"/>
  <c r="G1517" i="4" s="1"/>
  <c r="G557" i="4"/>
  <c r="G760" i="4" s="1"/>
  <c r="G963" i="4" s="1"/>
  <c r="G1166" i="4" s="1"/>
  <c r="G1369" i="4" s="1"/>
  <c r="G1572" i="4" s="1"/>
  <c r="F532" i="4"/>
  <c r="F735" i="4" s="1"/>
  <c r="F938" i="4" s="1"/>
  <c r="G499" i="4"/>
  <c r="G702" i="4" s="1"/>
  <c r="G905" i="4" s="1"/>
  <c r="G1108" i="4" s="1"/>
  <c r="G1311" i="4" s="1"/>
  <c r="G1514" i="4" s="1"/>
  <c r="F422" i="4"/>
  <c r="F625" i="4" s="1"/>
  <c r="F828" i="4" s="1"/>
  <c r="F1031" i="4" s="1"/>
  <c r="F1234" i="4" s="1"/>
  <c r="F1437" i="4" s="1"/>
  <c r="D444" i="4"/>
  <c r="D647" i="4" s="1"/>
  <c r="D850" i="4" s="1"/>
  <c r="D1053" i="4" s="1"/>
  <c r="D1256" i="4" s="1"/>
  <c r="D1459" i="4" s="1"/>
  <c r="F612" i="4"/>
  <c r="G491" i="4"/>
  <c r="G694" i="4" s="1"/>
  <c r="G897" i="4" s="1"/>
  <c r="G1100" i="4" s="1"/>
  <c r="G1303" i="4" s="1"/>
  <c r="G1506" i="4" s="1"/>
  <c r="G444" i="4"/>
  <c r="D441" i="4"/>
  <c r="D644" i="4" s="1"/>
  <c r="D847" i="4" s="1"/>
  <c r="D1050" i="4" s="1"/>
  <c r="D1253" i="4" s="1"/>
  <c r="D1456" i="4" s="1"/>
  <c r="G512" i="4"/>
  <c r="F421" i="4"/>
  <c r="D418" i="4"/>
  <c r="D621" i="4" s="1"/>
  <c r="D824" i="4" s="1"/>
  <c r="D1027" i="4" s="1"/>
  <c r="D1230" i="4" s="1"/>
  <c r="D1433" i="4" s="1"/>
  <c r="D468" i="4"/>
  <c r="D671" i="4" s="1"/>
  <c r="D874" i="4" s="1"/>
  <c r="D1077" i="4" s="1"/>
  <c r="D1280" i="4" s="1"/>
  <c r="D1483" i="4" s="1"/>
  <c r="C441" i="4"/>
  <c r="C644" i="4" s="1"/>
  <c r="C847" i="4" s="1"/>
  <c r="C1050" i="4" s="1"/>
  <c r="C1253" i="4" s="1"/>
  <c r="C1456" i="4" s="1"/>
  <c r="D445" i="4"/>
  <c r="D648" i="4" s="1"/>
  <c r="D851" i="4" s="1"/>
  <c r="D1054" i="4" s="1"/>
  <c r="D1257" i="4" s="1"/>
  <c r="D1460" i="4" s="1"/>
  <c r="F428" i="4"/>
  <c r="F453" i="4"/>
  <c r="F656" i="4" s="1"/>
  <c r="F859" i="4" s="1"/>
  <c r="F1062" i="4" s="1"/>
  <c r="F1265" i="4" s="1"/>
  <c r="G449" i="4"/>
  <c r="G652" i="4" s="1"/>
  <c r="G855" i="4" s="1"/>
  <c r="G1058" i="4" s="1"/>
  <c r="G1261" i="4" s="1"/>
  <c r="G1464" i="4" s="1"/>
  <c r="G455" i="4"/>
  <c r="G658" i="4" s="1"/>
  <c r="G861" i="4" s="1"/>
  <c r="G1064" i="4" s="1"/>
  <c r="G1267" i="4" s="1"/>
  <c r="G1470" i="4" s="1"/>
  <c r="F418" i="4"/>
  <c r="F477" i="4"/>
  <c r="F680" i="4" s="1"/>
  <c r="F883" i="4" s="1"/>
  <c r="F1086" i="4" s="1"/>
  <c r="F1289" i="4" s="1"/>
  <c r="G508" i="4"/>
  <c r="G711" i="4" s="1"/>
  <c r="G914" i="4" s="1"/>
  <c r="G1117" i="4" s="1"/>
  <c r="G1320" i="4" s="1"/>
  <c r="G1523" i="4" s="1"/>
  <c r="G419" i="4"/>
  <c r="G622" i="4" s="1"/>
  <c r="G550" i="4"/>
  <c r="G753" i="4" s="1"/>
  <c r="G956" i="4" s="1"/>
  <c r="G1159" i="4" s="1"/>
  <c r="G1362" i="4" s="1"/>
  <c r="G1565" i="4" s="1"/>
  <c r="F509" i="4"/>
  <c r="F712" i="4" s="1"/>
  <c r="F915" i="4" s="1"/>
  <c r="F1118" i="4" s="1"/>
  <c r="F1321" i="4" s="1"/>
  <c r="F1524" i="4" s="1"/>
  <c r="F533" i="4"/>
  <c r="F736" i="4" s="1"/>
  <c r="F939" i="4" s="1"/>
  <c r="F1142" i="4" s="1"/>
  <c r="F1345" i="4" s="1"/>
  <c r="F1548" i="4" s="1"/>
  <c r="F456" i="4"/>
  <c r="F514" i="4"/>
  <c r="F717" i="4" s="1"/>
  <c r="F920" i="4" s="1"/>
  <c r="F1123" i="4" s="1"/>
  <c r="F1326" i="4" s="1"/>
  <c r="F1529" i="4" s="1"/>
  <c r="F556" i="4"/>
  <c r="F759" i="4" s="1"/>
  <c r="F962" i="4" s="1"/>
  <c r="F1165" i="4" s="1"/>
  <c r="G475" i="4"/>
  <c r="G678" i="4" s="1"/>
  <c r="G881" i="4" s="1"/>
  <c r="G1084" i="4" s="1"/>
  <c r="G1287" i="4" s="1"/>
  <c r="G1490" i="4" s="1"/>
  <c r="G493" i="4"/>
  <c r="G696" i="4" s="1"/>
  <c r="G899" i="4" s="1"/>
  <c r="G1102" i="4" s="1"/>
  <c r="G1305" i="4" s="1"/>
  <c r="G1508" i="4" s="1"/>
  <c r="G505" i="4"/>
  <c r="G708" i="4" s="1"/>
  <c r="G911" i="4" s="1"/>
  <c r="G1114" i="4" s="1"/>
  <c r="G1317" i="4" s="1"/>
  <c r="G1520" i="4" s="1"/>
  <c r="G517" i="4"/>
  <c r="G720" i="4" s="1"/>
  <c r="G923" i="4" s="1"/>
  <c r="G1126" i="4" s="1"/>
  <c r="G1329" i="4" s="1"/>
  <c r="G1532" i="4" s="1"/>
  <c r="G529" i="4"/>
  <c r="G732" i="4" s="1"/>
  <c r="G935" i="4" s="1"/>
  <c r="G1138" i="4" s="1"/>
  <c r="G1341" i="4" s="1"/>
  <c r="G1544" i="4" s="1"/>
  <c r="G543" i="4"/>
  <c r="G746" i="4" s="1"/>
  <c r="G949" i="4" s="1"/>
  <c r="G1152" i="4" s="1"/>
  <c r="G1355" i="4" s="1"/>
  <c r="G1558" i="4" s="1"/>
  <c r="G562" i="4"/>
  <c r="G765" i="4" s="1"/>
  <c r="G968" i="4" s="1"/>
  <c r="G1171" i="4" s="1"/>
  <c r="G1374" i="4" s="1"/>
  <c r="G1577" i="4" s="1"/>
  <c r="F467" i="4"/>
  <c r="F531" i="4"/>
  <c r="F734" i="4" s="1"/>
  <c r="F937" i="4" s="1"/>
  <c r="F1140" i="4" s="1"/>
  <c r="F1343" i="4" s="1"/>
  <c r="F1546" i="4" s="1"/>
  <c r="F455" i="4"/>
  <c r="F658" i="4" s="1"/>
  <c r="F861" i="4" s="1"/>
  <c r="F1064" i="4" s="1"/>
  <c r="F1267" i="4" s="1"/>
  <c r="F596" i="4"/>
  <c r="F799" i="4" s="1"/>
  <c r="F1002" i="4" s="1"/>
  <c r="F1205" i="4" s="1"/>
  <c r="F1408" i="4" s="1"/>
  <c r="F1611" i="4" s="1"/>
  <c r="F486" i="4"/>
  <c r="G463" i="4"/>
  <c r="G666" i="4" s="1"/>
  <c r="F452" i="4"/>
  <c r="F655" i="4" s="1"/>
  <c r="F858" i="4" s="1"/>
  <c r="F1061" i="4" s="1"/>
  <c r="F1264" i="4" s="1"/>
  <c r="F1467" i="4" s="1"/>
  <c r="F498" i="4"/>
  <c r="F601" i="4"/>
  <c r="D462" i="4"/>
  <c r="D665" i="4" s="1"/>
  <c r="D868" i="4" s="1"/>
  <c r="D1071" i="4" s="1"/>
  <c r="D1274" i="4" s="1"/>
  <c r="D1477" i="4" s="1"/>
  <c r="F431" i="4"/>
  <c r="F634" i="4" s="1"/>
  <c r="F594" i="4"/>
  <c r="F441" i="4"/>
  <c r="F644" i="4" s="1"/>
  <c r="F847" i="4" s="1"/>
  <c r="F1050" i="4" s="1"/>
  <c r="F1253" i="4" s="1"/>
  <c r="F1456" i="4" s="1"/>
  <c r="G556" i="4"/>
  <c r="G759" i="4" s="1"/>
  <c r="G962" i="4" s="1"/>
  <c r="G1165" i="4" s="1"/>
  <c r="G1368" i="4" s="1"/>
  <c r="G1571" i="4" s="1"/>
  <c r="G478" i="4"/>
  <c r="F497" i="4"/>
  <c r="F457" i="4"/>
  <c r="F660" i="4" s="1"/>
  <c r="F863" i="4" s="1"/>
  <c r="F1066" i="4" s="1"/>
  <c r="F1269" i="4" s="1"/>
  <c r="F1472" i="4" s="1"/>
  <c r="G544" i="4"/>
  <c r="G747" i="4" s="1"/>
  <c r="G950" i="4" s="1"/>
  <c r="G1153" i="4" s="1"/>
  <c r="G1356" i="4" s="1"/>
  <c r="G1559" i="4" s="1"/>
  <c r="G462" i="4"/>
  <c r="G665" i="4" s="1"/>
  <c r="G868" i="4" s="1"/>
  <c r="G1071" i="4" s="1"/>
  <c r="G1274" i="4" s="1"/>
  <c r="G1477" i="4" s="1"/>
  <c r="H593" i="4"/>
  <c r="N593" i="4" s="1"/>
  <c r="H574" i="4"/>
  <c r="N574" i="4" s="1"/>
  <c r="H582" i="4"/>
  <c r="N582" i="4" s="1"/>
  <c r="H578" i="4"/>
  <c r="N578" i="4" s="1"/>
  <c r="G441" i="4"/>
  <c r="G644" i="4" s="1"/>
  <c r="C429" i="4"/>
  <c r="C632" i="4" s="1"/>
  <c r="C835" i="4" s="1"/>
  <c r="C1038" i="4" s="1"/>
  <c r="C1241" i="4" s="1"/>
  <c r="C1444" i="4" s="1"/>
  <c r="D471" i="4"/>
  <c r="D674" i="4" s="1"/>
  <c r="D877" i="4" s="1"/>
  <c r="D1080" i="4" s="1"/>
  <c r="D1283" i="4" s="1"/>
  <c r="D1486" i="4" s="1"/>
  <c r="F423" i="4"/>
  <c r="F626" i="4" s="1"/>
  <c r="F829" i="4" s="1"/>
  <c r="F1032" i="4" s="1"/>
  <c r="F1235" i="4" s="1"/>
  <c r="F553" i="4"/>
  <c r="F756" i="4" s="1"/>
  <c r="F959" i="4" s="1"/>
  <c r="G465" i="4"/>
  <c r="G668" i="4" s="1"/>
  <c r="G871" i="4" s="1"/>
  <c r="G1074" i="4" s="1"/>
  <c r="G1277" i="4" s="1"/>
  <c r="G1480" i="4" s="1"/>
  <c r="F437" i="4"/>
  <c r="G535" i="4"/>
  <c r="G434" i="4"/>
  <c r="G637" i="4" s="1"/>
  <c r="G840" i="4" s="1"/>
  <c r="G1043" i="4" s="1"/>
  <c r="G1246" i="4" s="1"/>
  <c r="G1449" i="4" s="1"/>
  <c r="C471" i="4"/>
  <c r="C674" i="4" s="1"/>
  <c r="C877" i="4" s="1"/>
  <c r="C1080" i="4" s="1"/>
  <c r="C1283" i="4" s="1"/>
  <c r="C1486" i="4" s="1"/>
  <c r="C425" i="4"/>
  <c r="C628" i="4" s="1"/>
  <c r="C831" i="4" s="1"/>
  <c r="C1034" i="4" s="1"/>
  <c r="C1237" i="4" s="1"/>
  <c r="C1440" i="4" s="1"/>
  <c r="C457" i="4"/>
  <c r="C660" i="4" s="1"/>
  <c r="C863" i="4" s="1"/>
  <c r="C1066" i="4" s="1"/>
  <c r="C1269" i="4" s="1"/>
  <c r="C1472" i="4" s="1"/>
  <c r="G516" i="4"/>
  <c r="G719" i="4" s="1"/>
  <c r="G922" i="4" s="1"/>
  <c r="G1125" i="4" s="1"/>
  <c r="G1328" i="4" s="1"/>
  <c r="G1531" i="4" s="1"/>
  <c r="G484" i="4"/>
  <c r="G687" i="4" s="1"/>
  <c r="G890" i="4" s="1"/>
  <c r="G1093" i="4" s="1"/>
  <c r="G1296" i="4" s="1"/>
  <c r="G1499" i="4" s="1"/>
  <c r="F434" i="4"/>
  <c r="F459" i="4"/>
  <c r="F662" i="4" s="1"/>
  <c r="F865" i="4" s="1"/>
  <c r="F1068" i="4" s="1"/>
  <c r="F1271" i="4" s="1"/>
  <c r="F1474" i="4" s="1"/>
  <c r="F541" i="4"/>
  <c r="F744" i="4" s="1"/>
  <c r="F947" i="4" s="1"/>
  <c r="F1150" i="4" s="1"/>
  <c r="G457" i="4"/>
  <c r="G453" i="4"/>
  <c r="G656" i="4" s="1"/>
  <c r="G859" i="4" s="1"/>
  <c r="G1062" i="4" s="1"/>
  <c r="G1265" i="4" s="1"/>
  <c r="G1468" i="4" s="1"/>
  <c r="F508" i="4"/>
  <c r="F711" i="4" s="1"/>
  <c r="G551" i="4"/>
  <c r="G754" i="4" s="1"/>
  <c r="G957" i="4" s="1"/>
  <c r="G1160" i="4" s="1"/>
  <c r="G1363" i="4" s="1"/>
  <c r="G1566" i="4" s="1"/>
  <c r="F544" i="4"/>
  <c r="F747" i="4" s="1"/>
  <c r="G510" i="4"/>
  <c r="G713" i="4" s="1"/>
  <c r="G916" i="4" s="1"/>
  <c r="G1119" i="4" s="1"/>
  <c r="G1322" i="4" s="1"/>
  <c r="G1525" i="4" s="1"/>
  <c r="G553" i="4"/>
  <c r="G756" i="4" s="1"/>
  <c r="G959" i="4" s="1"/>
  <c r="G1162" i="4" s="1"/>
  <c r="G1365" i="4" s="1"/>
  <c r="G1568" i="4" s="1"/>
  <c r="H416" i="4"/>
  <c r="G552" i="4"/>
  <c r="G755" i="4" s="1"/>
  <c r="G958" i="4" s="1"/>
  <c r="G1161" i="4" s="1"/>
  <c r="G1364" i="4" s="1"/>
  <c r="G1567" i="4" s="1"/>
  <c r="F475" i="4"/>
  <c r="F539" i="4"/>
  <c r="F462" i="4"/>
  <c r="F520" i="4"/>
  <c r="G477" i="4"/>
  <c r="G680" i="4" s="1"/>
  <c r="G883" i="4" s="1"/>
  <c r="G1086" i="4" s="1"/>
  <c r="G1289" i="4" s="1"/>
  <c r="G1492" i="4" s="1"/>
  <c r="G495" i="4"/>
  <c r="G698" i="4" s="1"/>
  <c r="G901" i="4" s="1"/>
  <c r="G1104" i="4" s="1"/>
  <c r="G1307" i="4" s="1"/>
  <c r="G1510" i="4" s="1"/>
  <c r="G507" i="4"/>
  <c r="G710" i="4" s="1"/>
  <c r="G913" i="4" s="1"/>
  <c r="G1116" i="4" s="1"/>
  <c r="G1319" i="4" s="1"/>
  <c r="G1522" i="4" s="1"/>
  <c r="G519" i="4"/>
  <c r="G722" i="4" s="1"/>
  <c r="G925" i="4" s="1"/>
  <c r="G1128" i="4" s="1"/>
  <c r="G1331" i="4" s="1"/>
  <c r="G1534" i="4" s="1"/>
  <c r="G531" i="4"/>
  <c r="G734" i="4" s="1"/>
  <c r="G937" i="4" s="1"/>
  <c r="G1140" i="4" s="1"/>
  <c r="G1343" i="4" s="1"/>
  <c r="G1546" i="4" s="1"/>
  <c r="G545" i="4"/>
  <c r="F598" i="4"/>
  <c r="F801" i="4" s="1"/>
  <c r="F1004" i="4" s="1"/>
  <c r="F1207" i="4" s="1"/>
  <c r="F1410" i="4" s="1"/>
  <c r="F1613" i="4" s="1"/>
  <c r="F479" i="4"/>
  <c r="F682" i="4" s="1"/>
  <c r="F885" i="4" s="1"/>
  <c r="F1088" i="4" s="1"/>
  <c r="F1291" i="4" s="1"/>
  <c r="F537" i="4"/>
  <c r="G596" i="4"/>
  <c r="G799" i="4" s="1"/>
  <c r="G1002" i="4" s="1"/>
  <c r="G1205" i="4" s="1"/>
  <c r="G1408" i="4" s="1"/>
  <c r="G1611" i="4" s="1"/>
  <c r="F602" i="4"/>
  <c r="F458" i="4"/>
  <c r="F510" i="4"/>
  <c r="F713" i="4" s="1"/>
  <c r="F552" i="4"/>
  <c r="F607" i="4"/>
  <c r="G427" i="4"/>
  <c r="G630" i="4" s="1"/>
  <c r="G833" i="4" s="1"/>
  <c r="G1036" i="4" s="1"/>
  <c r="G1239" i="4" s="1"/>
  <c r="G1442" i="4" s="1"/>
  <c r="F471" i="4"/>
  <c r="F600" i="4"/>
  <c r="F563" i="4"/>
  <c r="H581" i="4"/>
  <c r="N581" i="4" s="1"/>
  <c r="H494" i="4"/>
  <c r="N494" i="4" s="1"/>
  <c r="H591" i="4"/>
  <c r="N591" i="4" s="1"/>
  <c r="H589" i="4"/>
  <c r="N589" i="4" s="1"/>
  <c r="G530" i="4"/>
  <c r="F484" i="4"/>
  <c r="F557" i="4"/>
  <c r="F474" i="4"/>
  <c r="G482" i="4"/>
  <c r="G685" i="4" s="1"/>
  <c r="G888" i="4" s="1"/>
  <c r="G1091" i="4" s="1"/>
  <c r="G1294" i="4" s="1"/>
  <c r="G1497" i="4" s="1"/>
  <c r="G523" i="4"/>
  <c r="G726" i="4" s="1"/>
  <c r="G929" i="4" s="1"/>
  <c r="G1132" i="4" s="1"/>
  <c r="G1335" i="4" s="1"/>
  <c r="G1538" i="4" s="1"/>
  <c r="G568" i="4"/>
  <c r="G771" i="4" s="1"/>
  <c r="G974" i="4" s="1"/>
  <c r="G1177" i="4" s="1"/>
  <c r="G1380" i="4" s="1"/>
  <c r="G1583" i="4" s="1"/>
  <c r="F507" i="4"/>
  <c r="F710" i="4" s="1"/>
  <c r="F913" i="4" s="1"/>
  <c r="F1116" i="4" s="1"/>
  <c r="F1319" i="4" s="1"/>
  <c r="F1522" i="4" s="1"/>
  <c r="F555" i="4"/>
  <c r="F417" i="4"/>
  <c r="G435" i="4"/>
  <c r="F470" i="4"/>
  <c r="F528" i="4"/>
  <c r="F564" i="4"/>
  <c r="D425" i="4"/>
  <c r="D628" i="4" s="1"/>
  <c r="D831" i="4" s="1"/>
  <c r="D1034" i="4" s="1"/>
  <c r="D1237" i="4" s="1"/>
  <c r="D1440" i="4" s="1"/>
  <c r="H269" i="4"/>
  <c r="N269" i="4" s="1"/>
  <c r="G472" i="4"/>
  <c r="F433" i="4"/>
  <c r="F603" i="4"/>
  <c r="C479" i="4"/>
  <c r="C682" i="4" s="1"/>
  <c r="C885" i="4" s="1"/>
  <c r="C1088" i="4" s="1"/>
  <c r="C1291" i="4" s="1"/>
  <c r="C1494" i="4" s="1"/>
  <c r="G422" i="4"/>
  <c r="G625" i="4" s="1"/>
  <c r="G828" i="4" s="1"/>
  <c r="G1031" i="4" s="1"/>
  <c r="G1234" i="4" s="1"/>
  <c r="G1437" i="4" s="1"/>
  <c r="F522" i="4"/>
  <c r="F493" i="4"/>
  <c r="F696" i="4" s="1"/>
  <c r="F899" i="4" s="1"/>
  <c r="F1102" i="4" s="1"/>
  <c r="G451" i="4"/>
  <c r="G654" i="4" s="1"/>
  <c r="G857" i="4" s="1"/>
  <c r="G1060" i="4" s="1"/>
  <c r="G1263" i="4" s="1"/>
  <c r="G1466" i="4" s="1"/>
  <c r="G445" i="4"/>
  <c r="G648" i="4" s="1"/>
  <c r="G851" i="4" s="1"/>
  <c r="G1054" i="4" s="1"/>
  <c r="G1257" i="4" s="1"/>
  <c r="G1460" i="4" s="1"/>
  <c r="F501" i="4"/>
  <c r="F704" i="4" s="1"/>
  <c r="F543" i="4"/>
  <c r="G514" i="4"/>
  <c r="G717" i="4" s="1"/>
  <c r="G920" i="4" s="1"/>
  <c r="G1123" i="4" s="1"/>
  <c r="G1326" i="4" s="1"/>
  <c r="G1529" i="4" s="1"/>
  <c r="G547" i="4"/>
  <c r="G558" i="4"/>
  <c r="G761" i="4" s="1"/>
  <c r="G964" i="4" s="1"/>
  <c r="G1167" i="4" s="1"/>
  <c r="G1370" i="4" s="1"/>
  <c r="G1573" i="4" s="1"/>
  <c r="F482" i="4"/>
  <c r="F685" i="4" s="1"/>
  <c r="F515" i="4"/>
  <c r="F551" i="4"/>
  <c r="F499" i="4"/>
  <c r="F468" i="4"/>
  <c r="F526" i="4"/>
  <c r="G480" i="4"/>
  <c r="G683" i="4" s="1"/>
  <c r="G886" i="4" s="1"/>
  <c r="G1089" i="4" s="1"/>
  <c r="G1292" i="4" s="1"/>
  <c r="G1495" i="4" s="1"/>
  <c r="G479" i="4"/>
  <c r="G682" i="4" s="1"/>
  <c r="G885" i="4" s="1"/>
  <c r="G1088" i="4" s="1"/>
  <c r="G1291" i="4" s="1"/>
  <c r="G1494" i="4" s="1"/>
  <c r="G509" i="4"/>
  <c r="G712" i="4" s="1"/>
  <c r="G915" i="4" s="1"/>
  <c r="G1118" i="4" s="1"/>
  <c r="G1321" i="4" s="1"/>
  <c r="G1524" i="4" s="1"/>
  <c r="G521" i="4"/>
  <c r="G533" i="4"/>
  <c r="G736" i="4" s="1"/>
  <c r="G939" i="4" s="1"/>
  <c r="G1142" i="4" s="1"/>
  <c r="G1345" i="4" s="1"/>
  <c r="G1548" i="4" s="1"/>
  <c r="F562" i="4"/>
  <c r="G567" i="4"/>
  <c r="G770" i="4" s="1"/>
  <c r="G973" i="4" s="1"/>
  <c r="G1176" i="4" s="1"/>
  <c r="G1379" i="4" s="1"/>
  <c r="G1582" i="4" s="1"/>
  <c r="F604" i="4"/>
  <c r="F495" i="4"/>
  <c r="F549" i="4"/>
  <c r="G598" i="4"/>
  <c r="G801" i="4" s="1"/>
  <c r="G1004" i="4" s="1"/>
  <c r="G1207" i="4" s="1"/>
  <c r="G1410" i="4" s="1"/>
  <c r="G1613" i="4" s="1"/>
  <c r="F610" i="4"/>
  <c r="F608" i="4"/>
  <c r="F811" i="4" s="1"/>
  <c r="G423" i="4"/>
  <c r="G626" i="4" s="1"/>
  <c r="G829" i="4" s="1"/>
  <c r="G1032" i="4" s="1"/>
  <c r="G1235" i="4" s="1"/>
  <c r="G1438" i="4" s="1"/>
  <c r="D457" i="4"/>
  <c r="D660" i="4" s="1"/>
  <c r="D863" i="4" s="1"/>
  <c r="D1066" i="4" s="1"/>
  <c r="D1269" i="4" s="1"/>
  <c r="D1472" i="4" s="1"/>
  <c r="H261" i="4"/>
  <c r="N261" i="4" s="1"/>
  <c r="F464" i="4"/>
  <c r="F516" i="4"/>
  <c r="F719" i="4" s="1"/>
  <c r="F922" i="4" s="1"/>
  <c r="F1125" i="4" s="1"/>
  <c r="F1328" i="4" s="1"/>
  <c r="F558" i="4"/>
  <c r="F613" i="4"/>
  <c r="D475" i="4"/>
  <c r="D678" i="4" s="1"/>
  <c r="D881" i="4" s="1"/>
  <c r="D1084" i="4" s="1"/>
  <c r="D1287" i="4" s="1"/>
  <c r="D1490" i="4" s="1"/>
  <c r="F439" i="4"/>
  <c r="G429" i="4"/>
  <c r="G632" i="4" s="1"/>
  <c r="G835" i="4" s="1"/>
  <c r="G1038" i="4" s="1"/>
  <c r="G1241" i="4" s="1"/>
  <c r="G1444" i="4" s="1"/>
  <c r="F606" i="4"/>
  <c r="G534" i="4"/>
  <c r="H282" i="4"/>
  <c r="N282" i="4" s="1"/>
  <c r="G485" i="4"/>
  <c r="F569" i="4"/>
  <c r="F469" i="4"/>
  <c r="G452" i="4"/>
  <c r="G655" i="4" s="1"/>
  <c r="G858" i="4" s="1"/>
  <c r="G1061" i="4" s="1"/>
  <c r="G1264" i="4" s="1"/>
  <c r="G1467" i="4" s="1"/>
  <c r="F432" i="4"/>
  <c r="G466" i="4"/>
  <c r="F597" i="4"/>
  <c r="H588" i="4"/>
  <c r="N588" i="4" s="1"/>
  <c r="H580" i="4"/>
  <c r="N580" i="4" s="1"/>
  <c r="H584" i="4"/>
  <c r="N584" i="4" s="1"/>
  <c r="H339" i="4"/>
  <c r="N339" i="4" s="1"/>
  <c r="H237" i="4"/>
  <c r="N237" i="4" s="1"/>
  <c r="H263" i="4"/>
  <c r="N263" i="4" s="1"/>
  <c r="N10" i="4"/>
  <c r="H229" i="4"/>
  <c r="N229" i="4" s="1"/>
  <c r="O10" i="4"/>
  <c r="P10" i="4" s="1"/>
  <c r="M208" i="4"/>
  <c r="H230" i="4"/>
  <c r="N230" i="4" s="1"/>
  <c r="H241" i="4"/>
  <c r="N241" i="4" s="1"/>
  <c r="H333" i="4"/>
  <c r="N333" i="4" s="1"/>
  <c r="D57" i="2"/>
  <c r="H21" i="4"/>
  <c r="N21" i="4" s="1"/>
  <c r="H65" i="4"/>
  <c r="N65" i="4" s="1"/>
  <c r="H23" i="4"/>
  <c r="N23" i="4" s="1"/>
  <c r="D29" i="7"/>
  <c r="C28" i="8"/>
  <c r="C67" i="8" s="1"/>
  <c r="D28" i="6"/>
  <c r="C71" i="4"/>
  <c r="C274" i="4" s="1"/>
  <c r="F226" i="4"/>
  <c r="H343" i="4"/>
  <c r="N343" i="4" s="1"/>
  <c r="H297" i="4"/>
  <c r="N297" i="4" s="1"/>
  <c r="O244" i="4"/>
  <c r="P244" i="4" s="1"/>
  <c r="H232" i="4"/>
  <c r="N232" i="4" s="1"/>
  <c r="F208" i="4"/>
  <c r="H25" i="4"/>
  <c r="N25" i="4" s="1"/>
  <c r="H249" i="4"/>
  <c r="N249" i="4" s="1"/>
  <c r="H20" i="4"/>
  <c r="N20" i="4" s="1"/>
  <c r="H275" i="4"/>
  <c r="N275" i="4" s="1"/>
  <c r="H260" i="4"/>
  <c r="N260" i="4" s="1"/>
  <c r="H273" i="4"/>
  <c r="N273" i="4" s="1"/>
  <c r="H331" i="4"/>
  <c r="N331" i="4" s="1"/>
  <c r="H19" i="4"/>
  <c r="N19" i="4" s="1"/>
  <c r="G222" i="4"/>
  <c r="F223" i="4"/>
  <c r="C24" i="4"/>
  <c r="C227" i="4" s="1"/>
  <c r="F222" i="4"/>
  <c r="H289" i="4"/>
  <c r="N289" i="4" s="1"/>
  <c r="H337" i="4"/>
  <c r="N337" i="4" s="1"/>
  <c r="H267" i="4"/>
  <c r="N267" i="4" s="1"/>
  <c r="D58" i="3"/>
  <c r="D58" i="2" s="1"/>
  <c r="C61" i="4"/>
  <c r="C264" i="4" s="1"/>
  <c r="F21" i="3"/>
  <c r="D70" i="4"/>
  <c r="D273" i="4" s="1"/>
  <c r="H255" i="4"/>
  <c r="N255" i="4" s="1"/>
  <c r="D20" i="4"/>
  <c r="D223" i="4" s="1"/>
  <c r="D62" i="3"/>
  <c r="C62" i="4" s="1"/>
  <c r="C265" i="4" s="1"/>
  <c r="H325" i="4"/>
  <c r="N325" i="4" s="1"/>
  <c r="F63" i="3"/>
  <c r="D63" i="4" s="1"/>
  <c r="D266" i="4" s="1"/>
  <c r="C67" i="4"/>
  <c r="C270" i="4" s="1"/>
  <c r="E61" i="2"/>
  <c r="G61" i="2" s="1"/>
  <c r="H361" i="4"/>
  <c r="N361" i="4" s="1"/>
  <c r="H362" i="4"/>
  <c r="N362" i="4" s="1"/>
  <c r="H391" i="4"/>
  <c r="N391" i="4" s="1"/>
  <c r="H409" i="4"/>
  <c r="N409" i="4" s="1"/>
  <c r="H400" i="4"/>
  <c r="N400" i="4" s="1"/>
  <c r="H363" i="4"/>
  <c r="N363" i="4" s="1"/>
  <c r="H378" i="4"/>
  <c r="N378" i="4" s="1"/>
  <c r="H376" i="4"/>
  <c r="N376" i="4" s="1"/>
  <c r="H369" i="4"/>
  <c r="N369" i="4" s="1"/>
  <c r="H377" i="4"/>
  <c r="N377" i="4" s="1"/>
  <c r="H381" i="4"/>
  <c r="N381" i="4" s="1"/>
  <c r="H385" i="4"/>
  <c r="N385" i="4" s="1"/>
  <c r="H386" i="4"/>
  <c r="N386" i="4" s="1"/>
  <c r="H390" i="4"/>
  <c r="N390" i="4" s="1"/>
  <c r="H402" i="4"/>
  <c r="N402" i="4" s="1"/>
  <c r="H366" i="4"/>
  <c r="N366" i="4" s="1"/>
  <c r="H392" i="4"/>
  <c r="N392" i="4" s="1"/>
  <c r="H404" i="4"/>
  <c r="N404" i="4" s="1"/>
  <c r="H367" i="4"/>
  <c r="N367" i="4" s="1"/>
  <c r="H370" i="4"/>
  <c r="N370" i="4" s="1"/>
  <c r="H379" i="4"/>
  <c r="N379" i="4" s="1"/>
  <c r="H371" i="4"/>
  <c r="N371" i="4" s="1"/>
  <c r="H380" i="4"/>
  <c r="N380" i="4" s="1"/>
  <c r="H388" i="4"/>
  <c r="N388" i="4" s="1"/>
  <c r="H384" i="4"/>
  <c r="N384" i="4" s="1"/>
  <c r="H389" i="4"/>
  <c r="N389" i="4" s="1"/>
  <c r="H397" i="4"/>
  <c r="N397" i="4" s="1"/>
  <c r="H403" i="4"/>
  <c r="N403" i="4" s="1"/>
  <c r="H394" i="4"/>
  <c r="N394" i="4" s="1"/>
  <c r="H406" i="4"/>
  <c r="N406" i="4" s="1"/>
  <c r="H357" i="4"/>
  <c r="N357" i="4" s="1"/>
  <c r="H358" i="4"/>
  <c r="N358" i="4" s="1"/>
  <c r="H368" i="4"/>
  <c r="N368" i="4" s="1"/>
  <c r="H396" i="4"/>
  <c r="N396" i="4" s="1"/>
  <c r="H408" i="4"/>
  <c r="N408" i="4" s="1"/>
  <c r="H360" i="4"/>
  <c r="N360" i="4" s="1"/>
  <c r="H373" i="4"/>
  <c r="N373" i="4" s="1"/>
  <c r="H372" i="4"/>
  <c r="N372" i="4" s="1"/>
  <c r="H374" i="4"/>
  <c r="N374" i="4" s="1"/>
  <c r="H375" i="4"/>
  <c r="N375" i="4" s="1"/>
  <c r="H382" i="4"/>
  <c r="N382" i="4" s="1"/>
  <c r="H387" i="4"/>
  <c r="N387" i="4" s="1"/>
  <c r="H383" i="4"/>
  <c r="N383" i="4" s="1"/>
  <c r="H398" i="4"/>
  <c r="N398" i="4" s="1"/>
  <c r="H410" i="4"/>
  <c r="N410" i="4" s="1"/>
  <c r="O224" i="4"/>
  <c r="P224" i="4" s="1"/>
  <c r="H405" i="4"/>
  <c r="N405" i="4" s="1"/>
  <c r="H291" i="4"/>
  <c r="N291" i="4" s="1"/>
  <c r="H294" i="4"/>
  <c r="N294" i="4" s="1"/>
  <c r="H295" i="4"/>
  <c r="N295" i="4" s="1"/>
  <c r="H393" i="4"/>
  <c r="N393" i="4" s="1"/>
  <c r="H266" i="4"/>
  <c r="N266" i="4" s="1"/>
  <c r="H407" i="4"/>
  <c r="N407" i="4" s="1"/>
  <c r="H264" i="4"/>
  <c r="N264" i="4" s="1"/>
  <c r="H399" i="4"/>
  <c r="N399" i="4" s="1"/>
  <c r="H288" i="4"/>
  <c r="N288" i="4" s="1"/>
  <c r="H259" i="4"/>
  <c r="N259" i="4" s="1"/>
  <c r="H328" i="4"/>
  <c r="N328" i="4" s="1"/>
  <c r="H304" i="4"/>
  <c r="N304" i="4" s="1"/>
  <c r="M411" i="4"/>
  <c r="O248" i="4"/>
  <c r="P248" i="4" s="1"/>
  <c r="H244" i="4"/>
  <c r="N244" i="4" s="1"/>
  <c r="H353" i="4"/>
  <c r="N353" i="4" s="1"/>
  <c r="O250" i="4"/>
  <c r="P250" i="4" s="1"/>
  <c r="H270" i="4"/>
  <c r="N270" i="4" s="1"/>
  <c r="H322" i="4"/>
  <c r="N322" i="4" s="1"/>
  <c r="H364" i="4"/>
  <c r="N364" i="4" s="1"/>
  <c r="H292" i="4"/>
  <c r="N292" i="4" s="1"/>
  <c r="H395" i="4"/>
  <c r="N395" i="4" s="1"/>
  <c r="H352" i="4"/>
  <c r="N352" i="4" s="1"/>
  <c r="H276" i="4"/>
  <c r="N276" i="4" s="1"/>
  <c r="H401" i="4"/>
  <c r="N401" i="4" s="1"/>
  <c r="H316" i="4"/>
  <c r="N316" i="4" s="1"/>
  <c r="H334" i="4"/>
  <c r="N334" i="4" s="1"/>
  <c r="H277" i="4"/>
  <c r="N277" i="4" s="1"/>
  <c r="H342" i="4"/>
  <c r="N342" i="4" s="1"/>
  <c r="O251" i="4"/>
  <c r="P251" i="4" s="1"/>
  <c r="H235" i="4"/>
  <c r="N235" i="4" s="1"/>
  <c r="H303" i="4"/>
  <c r="N303" i="4" s="1"/>
  <c r="H271" i="4"/>
  <c r="N271" i="4" s="1"/>
  <c r="H314" i="4"/>
  <c r="N314" i="4" s="1"/>
  <c r="H283" i="4"/>
  <c r="N283" i="4" s="1"/>
  <c r="H234" i="4"/>
  <c r="N234" i="4" s="1"/>
  <c r="H246" i="4"/>
  <c r="N246" i="4" s="1"/>
  <c r="H326" i="4"/>
  <c r="N326" i="4" s="1"/>
  <c r="H359" i="4"/>
  <c r="N359" i="4" s="1"/>
  <c r="H365" i="4"/>
  <c r="N365" i="4" s="1"/>
  <c r="H300" i="4"/>
  <c r="N300" i="4" s="1"/>
  <c r="H355" i="4"/>
  <c r="N355" i="4" s="1"/>
  <c r="H224" i="4"/>
  <c r="N224" i="4" s="1"/>
  <c r="H265" i="4"/>
  <c r="N265" i="4" s="1"/>
  <c r="H323" i="4"/>
  <c r="N323" i="4" s="1"/>
  <c r="H308" i="4"/>
  <c r="N308" i="4" s="1"/>
  <c r="H296" i="4"/>
  <c r="N296" i="4" s="1"/>
  <c r="H293" i="4"/>
  <c r="N293" i="4" s="1"/>
  <c r="H347" i="4"/>
  <c r="N347" i="4" s="1"/>
  <c r="H299" i="4"/>
  <c r="N299" i="4" s="1"/>
  <c r="H318" i="4"/>
  <c r="N318" i="4" s="1"/>
  <c r="H312" i="4"/>
  <c r="N312" i="4" s="1"/>
  <c r="H214" i="4"/>
  <c r="N214" i="4" s="1"/>
  <c r="H279" i="4"/>
  <c r="N279" i="4" s="1"/>
  <c r="H298" i="4"/>
  <c r="N298" i="4" s="1"/>
  <c r="H305" i="4"/>
  <c r="N305" i="4" s="1"/>
  <c r="H336" i="4"/>
  <c r="N336" i="4" s="1"/>
  <c r="H306" i="4"/>
  <c r="N306" i="4" s="1"/>
  <c r="H349" i="4"/>
  <c r="N349" i="4" s="1"/>
  <c r="H330" i="4"/>
  <c r="N330" i="4" s="1"/>
  <c r="H324" i="4"/>
  <c r="N324" i="4" s="1"/>
  <c r="H340" i="4"/>
  <c r="N340" i="4" s="1"/>
  <c r="H272" i="4"/>
  <c r="N272" i="4" s="1"/>
  <c r="H329" i="4"/>
  <c r="N329" i="4" s="1"/>
  <c r="H252" i="4"/>
  <c r="N252" i="4" s="1"/>
  <c r="H321" i="4"/>
  <c r="N321" i="4" s="1"/>
  <c r="H242" i="4"/>
  <c r="N242" i="4" s="1"/>
  <c r="H290" i="4"/>
  <c r="N290" i="4" s="1"/>
  <c r="H228" i="4"/>
  <c r="N228" i="4" s="1"/>
  <c r="H258" i="4"/>
  <c r="N258" i="4" s="1"/>
  <c r="O242" i="4"/>
  <c r="P242" i="4" s="1"/>
  <c r="H248" i="4"/>
  <c r="N248" i="4" s="1"/>
  <c r="H320" i="4"/>
  <c r="N320" i="4" s="1"/>
  <c r="H219" i="4"/>
  <c r="N219" i="4" s="1"/>
  <c r="H254" i="4"/>
  <c r="N254" i="4" s="1"/>
  <c r="H274" i="4"/>
  <c r="N274" i="4" s="1"/>
  <c r="H327" i="4"/>
  <c r="N327" i="4" s="1"/>
  <c r="H215" i="4"/>
  <c r="N215" i="4" s="1"/>
  <c r="H216" i="4"/>
  <c r="N216" i="4" s="1"/>
  <c r="H348" i="4"/>
  <c r="N348" i="4" s="1"/>
  <c r="H220" i="4"/>
  <c r="N220" i="4" s="1"/>
  <c r="H301" i="4"/>
  <c r="N301" i="4" s="1"/>
  <c r="H311" i="4"/>
  <c r="N311" i="4" s="1"/>
  <c r="H344" i="4"/>
  <c r="N344" i="4" s="1"/>
  <c r="H302" i="4"/>
  <c r="N302" i="4" s="1"/>
  <c r="H341" i="4"/>
  <c r="N341" i="4" s="1"/>
  <c r="H350" i="4"/>
  <c r="N350" i="4" s="1"/>
  <c r="H213" i="4"/>
  <c r="H307" i="4"/>
  <c r="N307" i="4" s="1"/>
  <c r="H262" i="4"/>
  <c r="N262" i="4" s="1"/>
  <c r="H354" i="4"/>
  <c r="N354" i="4" s="1"/>
  <c r="H335" i="4"/>
  <c r="N335" i="4" s="1"/>
  <c r="H356" i="4"/>
  <c r="N356" i="4" s="1"/>
  <c r="H236" i="4"/>
  <c r="N236" i="4" s="1"/>
  <c r="H227" i="4"/>
  <c r="N227" i="4" s="1"/>
  <c r="H218" i="4"/>
  <c r="N218" i="4" s="1"/>
  <c r="H225" i="4"/>
  <c r="N225" i="4" s="1"/>
  <c r="H256" i="4"/>
  <c r="N256" i="4" s="1"/>
  <c r="H281" i="4"/>
  <c r="N281" i="4" s="1"/>
  <c r="H351" i="4"/>
  <c r="N351" i="4" s="1"/>
  <c r="D24" i="2"/>
  <c r="E62" i="2"/>
  <c r="G62" i="2" s="1"/>
  <c r="H250" i="4"/>
  <c r="N250" i="4" s="1"/>
  <c r="H268" i="4"/>
  <c r="N268" i="4" s="1"/>
  <c r="E40" i="2"/>
  <c r="G40" i="2" s="1"/>
  <c r="D61" i="4"/>
  <c r="D264" i="4" s="1"/>
  <c r="F41" i="3"/>
  <c r="D41" i="4" s="1"/>
  <c r="D244" i="4" s="1"/>
  <c r="H338" i="4"/>
  <c r="N338" i="4" s="1"/>
  <c r="H332" i="4"/>
  <c r="N332" i="4" s="1"/>
  <c r="C52" i="4"/>
  <c r="C255" i="4" s="1"/>
  <c r="D52" i="2"/>
  <c r="D53" i="3"/>
  <c r="F67" i="3"/>
  <c r="E66" i="2"/>
  <c r="G66" i="2" s="1"/>
  <c r="D66" i="4"/>
  <c r="D269" i="4" s="1"/>
  <c r="O223" i="4"/>
  <c r="P223" i="4" s="1"/>
  <c r="H313" i="4"/>
  <c r="N313" i="4" s="1"/>
  <c r="H309" i="4"/>
  <c r="N309" i="4" s="1"/>
  <c r="H319" i="4"/>
  <c r="N319" i="4" s="1"/>
  <c r="H233" i="4"/>
  <c r="N233" i="4" s="1"/>
  <c r="O233" i="4"/>
  <c r="P233" i="4" s="1"/>
  <c r="H231" i="4"/>
  <c r="N231" i="4" s="1"/>
  <c r="H247" i="4"/>
  <c r="N247" i="4" s="1"/>
  <c r="C20" i="4"/>
  <c r="C223" i="4" s="1"/>
  <c r="D20" i="2"/>
  <c r="D21" i="3"/>
  <c r="H238" i="4"/>
  <c r="N238" i="4" s="1"/>
  <c r="H346" i="4"/>
  <c r="N346" i="4" s="1"/>
  <c r="H280" i="4"/>
  <c r="N280" i="4" s="1"/>
  <c r="F25" i="3"/>
  <c r="E24" i="2"/>
  <c r="G24" i="2" s="1"/>
  <c r="D24" i="4"/>
  <c r="D227" i="4" s="1"/>
  <c r="H310" i="4"/>
  <c r="N310" i="4" s="1"/>
  <c r="D39" i="3"/>
  <c r="C38" i="4"/>
  <c r="C241" i="4" s="1"/>
  <c r="H221" i="4"/>
  <c r="N221" i="4" s="1"/>
  <c r="H253" i="4"/>
  <c r="N253" i="4" s="1"/>
  <c r="H315" i="4"/>
  <c r="N315" i="4" s="1"/>
  <c r="H317" i="4"/>
  <c r="N317" i="4" s="1"/>
  <c r="E52" i="2"/>
  <c r="G52" i="2" s="1"/>
  <c r="D52" i="4"/>
  <c r="D255" i="4" s="1"/>
  <c r="F53" i="3"/>
  <c r="H240" i="4"/>
  <c r="N240" i="4" s="1"/>
  <c r="D58" i="4"/>
  <c r="D261" i="4" s="1"/>
  <c r="E58" i="2"/>
  <c r="G58" i="2" s="1"/>
  <c r="D74" i="4"/>
  <c r="D277" i="4" s="1"/>
  <c r="E74" i="2"/>
  <c r="G74" i="2" s="1"/>
  <c r="O260" i="4"/>
  <c r="P260" i="4" s="1"/>
  <c r="D13" i="4"/>
  <c r="D216" i="4" s="1"/>
  <c r="F14" i="3"/>
  <c r="E13" i="2"/>
  <c r="G13" i="2" s="1"/>
  <c r="D71" i="4"/>
  <c r="D274" i="4" s="1"/>
  <c r="E71" i="2"/>
  <c r="G71" i="2" s="1"/>
  <c r="C74" i="4"/>
  <c r="C277" i="4" s="1"/>
  <c r="D74" i="2"/>
  <c r="D12" i="2"/>
  <c r="D13" i="3"/>
  <c r="C12" i="4"/>
  <c r="C215" i="4" s="1"/>
  <c r="D26" i="3"/>
  <c r="C25" i="4"/>
  <c r="C228" i="4" s="1"/>
  <c r="D25" i="2"/>
  <c r="E14" i="6"/>
  <c r="G14" i="6" s="1"/>
  <c r="D14" i="8"/>
  <c r="D53" i="8" s="1"/>
  <c r="C19" i="8"/>
  <c r="C58" i="8" s="1"/>
  <c r="D19" i="6"/>
  <c r="E23" i="6"/>
  <c r="G23" i="6" s="1"/>
  <c r="F24" i="7"/>
  <c r="D23" i="8"/>
  <c r="D62" i="8" s="1"/>
  <c r="D28" i="8"/>
  <c r="D67" i="8" s="1"/>
  <c r="E28" i="6"/>
  <c r="G28" i="6" s="1"/>
  <c r="F29" i="7"/>
  <c r="D14" i="7"/>
  <c r="C13" i="8"/>
  <c r="C52" i="8" s="1"/>
  <c r="D13" i="6"/>
  <c r="E18" i="6"/>
  <c r="G18" i="6" s="1"/>
  <c r="D18" i="8"/>
  <c r="D57" i="8" s="1"/>
  <c r="F19" i="7"/>
  <c r="C23" i="8"/>
  <c r="C62" i="8" s="1"/>
  <c r="D24" i="7"/>
  <c r="D23" i="6"/>
  <c r="N83" i="8"/>
  <c r="H83" i="8"/>
  <c r="G826" i="4" l="1"/>
  <c r="H290" i="8"/>
  <c r="N290" i="8" s="1"/>
  <c r="H284" i="8"/>
  <c r="N284" i="8" s="1"/>
  <c r="H283" i="8"/>
  <c r="H251" i="8"/>
  <c r="N251" i="8" s="1"/>
  <c r="H224" i="8"/>
  <c r="N224" i="8" s="1"/>
  <c r="G263" i="8"/>
  <c r="H236" i="8"/>
  <c r="N236" i="8" s="1"/>
  <c r="G275" i="8"/>
  <c r="H208" i="8"/>
  <c r="N208" i="8" s="1"/>
  <c r="G247" i="8"/>
  <c r="H217" i="8"/>
  <c r="N217" i="8" s="1"/>
  <c r="G256" i="8"/>
  <c r="H220" i="8"/>
  <c r="N220" i="8" s="1"/>
  <c r="F259" i="8"/>
  <c r="H226" i="8"/>
  <c r="N226" i="8" s="1"/>
  <c r="G265" i="8"/>
  <c r="H231" i="8"/>
  <c r="N231" i="8" s="1"/>
  <c r="G270" i="8"/>
  <c r="H244" i="8"/>
  <c r="H245" i="8"/>
  <c r="N245" i="8" s="1"/>
  <c r="H215" i="8"/>
  <c r="N215" i="8" s="1"/>
  <c r="G254" i="8"/>
  <c r="H181" i="8"/>
  <c r="N181" i="8" s="1"/>
  <c r="D208" i="8"/>
  <c r="D247" i="8" s="1"/>
  <c r="D286" i="8" s="1"/>
  <c r="D222" i="8"/>
  <c r="D261" i="8" s="1"/>
  <c r="D300" i="8" s="1"/>
  <c r="C222" i="8"/>
  <c r="C261" i="8" s="1"/>
  <c r="C300" i="8" s="1"/>
  <c r="G221" i="8"/>
  <c r="G260" i="8" s="1"/>
  <c r="G299" i="8" s="1"/>
  <c r="G218" i="8"/>
  <c r="G257" i="8" s="1"/>
  <c r="C217" i="8"/>
  <c r="C256" i="8" s="1"/>
  <c r="C295" i="8" s="1"/>
  <c r="H212" i="8"/>
  <c r="N212" i="8" s="1"/>
  <c r="D212" i="8"/>
  <c r="D251" i="8" s="1"/>
  <c r="D290" i="8" s="1"/>
  <c r="H206" i="8"/>
  <c r="N206" i="8" s="1"/>
  <c r="H205" i="8"/>
  <c r="D217" i="8"/>
  <c r="D256" i="8" s="1"/>
  <c r="D295" i="8" s="1"/>
  <c r="C213" i="8"/>
  <c r="C252" i="8" s="1"/>
  <c r="C291" i="8" s="1"/>
  <c r="C207" i="8"/>
  <c r="C246" i="8" s="1"/>
  <c r="C285" i="8" s="1"/>
  <c r="H157" i="8"/>
  <c r="N157" i="8" s="1"/>
  <c r="F196" i="8"/>
  <c r="H133" i="8"/>
  <c r="N133" i="8" s="1"/>
  <c r="G172" i="8"/>
  <c r="G211" i="8" s="1"/>
  <c r="H147" i="8"/>
  <c r="N147" i="8" s="1"/>
  <c r="F186" i="8"/>
  <c r="H143" i="8"/>
  <c r="N143" i="8" s="1"/>
  <c r="F182" i="8"/>
  <c r="H167" i="8"/>
  <c r="H131" i="8"/>
  <c r="N131" i="8" s="1"/>
  <c r="F170" i="8"/>
  <c r="F209" i="8" s="1"/>
  <c r="H136" i="8"/>
  <c r="N136" i="8" s="1"/>
  <c r="G175" i="8"/>
  <c r="G214" i="8" s="1"/>
  <c r="H152" i="8"/>
  <c r="N152" i="8" s="1"/>
  <c r="G191" i="8"/>
  <c r="G230" i="8" s="1"/>
  <c r="H138" i="8"/>
  <c r="N138" i="8" s="1"/>
  <c r="G177" i="8"/>
  <c r="G216" i="8" s="1"/>
  <c r="H132" i="8"/>
  <c r="N132" i="8" s="1"/>
  <c r="G171" i="8"/>
  <c r="G210" i="8" s="1"/>
  <c r="H197" i="8"/>
  <c r="N197" i="8" s="1"/>
  <c r="H179" i="8"/>
  <c r="N179" i="8" s="1"/>
  <c r="H135" i="8"/>
  <c r="N135" i="8" s="1"/>
  <c r="G174" i="8"/>
  <c r="G213" i="8" s="1"/>
  <c r="H144" i="8"/>
  <c r="N144" i="8" s="1"/>
  <c r="F183" i="8"/>
  <c r="F222" i="8" s="1"/>
  <c r="H145" i="8"/>
  <c r="N145" i="8" s="1"/>
  <c r="G184" i="8"/>
  <c r="G223" i="8" s="1"/>
  <c r="H160" i="8"/>
  <c r="N160" i="8" s="1"/>
  <c r="G199" i="8"/>
  <c r="G238" i="8" s="1"/>
  <c r="H156" i="8"/>
  <c r="N156" i="8" s="1"/>
  <c r="G195" i="8"/>
  <c r="G234" i="8" s="1"/>
  <c r="H151" i="8"/>
  <c r="N151" i="8" s="1"/>
  <c r="F190" i="8"/>
  <c r="H185" i="8"/>
  <c r="N185" i="8" s="1"/>
  <c r="H178" i="8"/>
  <c r="N178" i="8" s="1"/>
  <c r="G161" i="8"/>
  <c r="F161" i="8"/>
  <c r="N127" i="8"/>
  <c r="H1546" i="4"/>
  <c r="N1546" i="4" s="1"/>
  <c r="H1466" i="4"/>
  <c r="N1466" i="4" s="1"/>
  <c r="H1465" i="4"/>
  <c r="N1465" i="4" s="1"/>
  <c r="H1548" i="4"/>
  <c r="N1548" i="4" s="1"/>
  <c r="H1534" i="4"/>
  <c r="N1534" i="4" s="1"/>
  <c r="H1467" i="4"/>
  <c r="N1467" i="4" s="1"/>
  <c r="H1613" i="4"/>
  <c r="N1613" i="4" s="1"/>
  <c r="H1544" i="4"/>
  <c r="N1544" i="4" s="1"/>
  <c r="D96" i="8"/>
  <c r="D135" i="8" s="1"/>
  <c r="D174" i="8" s="1"/>
  <c r="D92" i="8"/>
  <c r="D131" i="8" s="1"/>
  <c r="D170" i="8" s="1"/>
  <c r="C91" i="8"/>
  <c r="C130" i="8" s="1"/>
  <c r="C169" i="8" s="1"/>
  <c r="C208" i="8" s="1"/>
  <c r="C247" i="8" s="1"/>
  <c r="C286" i="8" s="1"/>
  <c r="C97" i="8"/>
  <c r="C136" i="8" s="1"/>
  <c r="C175" i="8" s="1"/>
  <c r="H122" i="8"/>
  <c r="N88" i="8"/>
  <c r="N122" i="8" s="1"/>
  <c r="D106" i="8"/>
  <c r="D145" i="8" s="1"/>
  <c r="D184" i="8" s="1"/>
  <c r="D223" i="8" s="1"/>
  <c r="D262" i="8" s="1"/>
  <c r="D301" i="8" s="1"/>
  <c r="C106" i="8"/>
  <c r="C145" i="8" s="1"/>
  <c r="C184" i="8" s="1"/>
  <c r="C101" i="8"/>
  <c r="C140" i="8" s="1"/>
  <c r="C179" i="8" s="1"/>
  <c r="D101" i="8"/>
  <c r="D140" i="8" s="1"/>
  <c r="D179" i="8" s="1"/>
  <c r="D218" i="8" s="1"/>
  <c r="D257" i="8" s="1"/>
  <c r="D296" i="8" s="1"/>
  <c r="H1291" i="4"/>
  <c r="N1291" i="4" s="1"/>
  <c r="F1494" i="4"/>
  <c r="H1494" i="4" s="1"/>
  <c r="N1494" i="4" s="1"/>
  <c r="H1328" i="4"/>
  <c r="N1328" i="4" s="1"/>
  <c r="F1531" i="4"/>
  <c r="H1531" i="4" s="1"/>
  <c r="N1531" i="4" s="1"/>
  <c r="H1265" i="4"/>
  <c r="N1265" i="4" s="1"/>
  <c r="F1468" i="4"/>
  <c r="H1468" i="4" s="1"/>
  <c r="N1468" i="4" s="1"/>
  <c r="H1520" i="4"/>
  <c r="N1520" i="4" s="1"/>
  <c r="H1462" i="4"/>
  <c r="N1462" i="4" s="1"/>
  <c r="H1371" i="4"/>
  <c r="N1371" i="4" s="1"/>
  <c r="F1574" i="4"/>
  <c r="H1574" i="4" s="1"/>
  <c r="N1574" i="4" s="1"/>
  <c r="H419" i="4"/>
  <c r="N419" i="4" s="1"/>
  <c r="H1611" i="4"/>
  <c r="N1611" i="4" s="1"/>
  <c r="H1529" i="4"/>
  <c r="N1529" i="4" s="1"/>
  <c r="H1437" i="4"/>
  <c r="N1437" i="4" s="1"/>
  <c r="H1442" i="4"/>
  <c r="N1442" i="4" s="1"/>
  <c r="H1379" i="4"/>
  <c r="N1379" i="4" s="1"/>
  <c r="F1582" i="4"/>
  <c r="H1582" i="4" s="1"/>
  <c r="N1582" i="4" s="1"/>
  <c r="H1339" i="4"/>
  <c r="N1339" i="4" s="1"/>
  <c r="F1542" i="4"/>
  <c r="H1542" i="4" s="1"/>
  <c r="N1542" i="4" s="1"/>
  <c r="H1431" i="4"/>
  <c r="H1289" i="4"/>
  <c r="N1289" i="4" s="1"/>
  <c r="F1492" i="4"/>
  <c r="H1492" i="4" s="1"/>
  <c r="N1492" i="4" s="1"/>
  <c r="H1362" i="4"/>
  <c r="N1362" i="4" s="1"/>
  <c r="F1565" i="4"/>
  <c r="H1565" i="4" s="1"/>
  <c r="N1565" i="4" s="1"/>
  <c r="H1273" i="4"/>
  <c r="N1273" i="4" s="1"/>
  <c r="F1476" i="4"/>
  <c r="H1476" i="4" s="1"/>
  <c r="N1476" i="4" s="1"/>
  <c r="H1257" i="4"/>
  <c r="N1257" i="4" s="1"/>
  <c r="F1460" i="4"/>
  <c r="H1460" i="4" s="1"/>
  <c r="N1460" i="4" s="1"/>
  <c r="H1314" i="4"/>
  <c r="N1314" i="4" s="1"/>
  <c r="F1517" i="4"/>
  <c r="H1517" i="4" s="1"/>
  <c r="N1517" i="4" s="1"/>
  <c r="H1292" i="4"/>
  <c r="N1292" i="4" s="1"/>
  <c r="F1495" i="4"/>
  <c r="H1495" i="4" s="1"/>
  <c r="N1495" i="4" s="1"/>
  <c r="H1532" i="4"/>
  <c r="N1532" i="4" s="1"/>
  <c r="H1267" i="4"/>
  <c r="N1267" i="4" s="1"/>
  <c r="F1470" i="4"/>
  <c r="H1470" i="4" s="1"/>
  <c r="N1470" i="4" s="1"/>
  <c r="H1522" i="4"/>
  <c r="N1522" i="4" s="1"/>
  <c r="H1524" i="4"/>
  <c r="N1524" i="4" s="1"/>
  <c r="H1325" i="4"/>
  <c r="N1325" i="4" s="1"/>
  <c r="F1528" i="4"/>
  <c r="H1528" i="4" s="1"/>
  <c r="N1528" i="4" s="1"/>
  <c r="H1393" i="4"/>
  <c r="N1393" i="4" s="1"/>
  <c r="F1596" i="4"/>
  <c r="H1596" i="4" s="1"/>
  <c r="N1596" i="4" s="1"/>
  <c r="H1538" i="4"/>
  <c r="N1538" i="4" s="1"/>
  <c r="H1464" i="4"/>
  <c r="N1464" i="4" s="1"/>
  <c r="H1506" i="4"/>
  <c r="N1506" i="4" s="1"/>
  <c r="H1583" i="4"/>
  <c r="N1583" i="4" s="1"/>
  <c r="H1235" i="4"/>
  <c r="N1235" i="4" s="1"/>
  <c r="F1438" i="4"/>
  <c r="H1438" i="4" s="1"/>
  <c r="N1438" i="4" s="1"/>
  <c r="H1319" i="4"/>
  <c r="N1319" i="4" s="1"/>
  <c r="H1410" i="4"/>
  <c r="N1410" i="4" s="1"/>
  <c r="H1321" i="4"/>
  <c r="N1321" i="4" s="1"/>
  <c r="H1262" i="4"/>
  <c r="N1262" i="4" s="1"/>
  <c r="H1074" i="4"/>
  <c r="N1074" i="4" s="1"/>
  <c r="F1277" i="4"/>
  <c r="H1335" i="4"/>
  <c r="N1335" i="4" s="1"/>
  <c r="H1261" i="4"/>
  <c r="N1261" i="4" s="1"/>
  <c r="H1303" i="4"/>
  <c r="N1303" i="4" s="1"/>
  <c r="H1380" i="4"/>
  <c r="N1380" i="4" s="1"/>
  <c r="H1165" i="4"/>
  <c r="N1165" i="4" s="1"/>
  <c r="F1368" i="4"/>
  <c r="H1317" i="4"/>
  <c r="N1317" i="4" s="1"/>
  <c r="H1341" i="4"/>
  <c r="N1341" i="4" s="1"/>
  <c r="H1259" i="4"/>
  <c r="N1259" i="4" s="1"/>
  <c r="H1102" i="4"/>
  <c r="N1102" i="4" s="1"/>
  <c r="F1305" i="4"/>
  <c r="H1150" i="4"/>
  <c r="N1150" i="4" s="1"/>
  <c r="F1353" i="4"/>
  <c r="H1408" i="4"/>
  <c r="N1408" i="4" s="1"/>
  <c r="H1326" i="4"/>
  <c r="N1326" i="4" s="1"/>
  <c r="H1234" i="4"/>
  <c r="N1234" i="4" s="1"/>
  <c r="H1239" i="4"/>
  <c r="N1239" i="4" s="1"/>
  <c r="H1228" i="4"/>
  <c r="H1263" i="4"/>
  <c r="N1263" i="4" s="1"/>
  <c r="H1343" i="4"/>
  <c r="N1343" i="4" s="1"/>
  <c r="H1345" i="4"/>
  <c r="N1345" i="4" s="1"/>
  <c r="H1331" i="4"/>
  <c r="N1331" i="4" s="1"/>
  <c r="H1329" i="4"/>
  <c r="N1329" i="4" s="1"/>
  <c r="H1264" i="4"/>
  <c r="N1264" i="4" s="1"/>
  <c r="H1138" i="4"/>
  <c r="N1138" i="4" s="1"/>
  <c r="H1168" i="4"/>
  <c r="N1168" i="4" s="1"/>
  <c r="H1176" i="4"/>
  <c r="N1176" i="4" s="1"/>
  <c r="H1136" i="4"/>
  <c r="N1136" i="4" s="1"/>
  <c r="H1159" i="4"/>
  <c r="N1159" i="4" s="1"/>
  <c r="H1116" i="4"/>
  <c r="N1116" i="4" s="1"/>
  <c r="H1207" i="4"/>
  <c r="N1207" i="4" s="1"/>
  <c r="H1061" i="4"/>
  <c r="N1061" i="4" s="1"/>
  <c r="H1205" i="4"/>
  <c r="N1205" i="4" s="1"/>
  <c r="H1123" i="4"/>
  <c r="N1123" i="4" s="1"/>
  <c r="H1060" i="4"/>
  <c r="N1060" i="4" s="1"/>
  <c r="H1111" i="4"/>
  <c r="N1111" i="4" s="1"/>
  <c r="H1118" i="4"/>
  <c r="N1118" i="4" s="1"/>
  <c r="H1088" i="4"/>
  <c r="N1088" i="4" s="1"/>
  <c r="H1064" i="4"/>
  <c r="N1064" i="4" s="1"/>
  <c r="H1031" i="4"/>
  <c r="N1031" i="4" s="1"/>
  <c r="H1114" i="4"/>
  <c r="N1114" i="4" s="1"/>
  <c r="H1100" i="4"/>
  <c r="N1100" i="4" s="1"/>
  <c r="H959" i="4"/>
  <c r="N959" i="4" s="1"/>
  <c r="F1162" i="4"/>
  <c r="H1036" i="4"/>
  <c r="N1036" i="4" s="1"/>
  <c r="H946" i="4"/>
  <c r="N946" i="4" s="1"/>
  <c r="F1149" i="4"/>
  <c r="H1059" i="4"/>
  <c r="N1059" i="4" s="1"/>
  <c r="H1070" i="4"/>
  <c r="N1070" i="4" s="1"/>
  <c r="H1132" i="4"/>
  <c r="N1132" i="4" s="1"/>
  <c r="H826" i="4"/>
  <c r="N826" i="4" s="1"/>
  <c r="G1029" i="4"/>
  <c r="H1032" i="4"/>
  <c r="N1032" i="4" s="1"/>
  <c r="H1140" i="4"/>
  <c r="N1140" i="4" s="1"/>
  <c r="H1142" i="4"/>
  <c r="N1142" i="4" s="1"/>
  <c r="H938" i="4"/>
  <c r="N938" i="4" s="1"/>
  <c r="F1141" i="4"/>
  <c r="H1089" i="4"/>
  <c r="N1089" i="4" s="1"/>
  <c r="H1056" i="4"/>
  <c r="N1056" i="4" s="1"/>
  <c r="H1128" i="4"/>
  <c r="N1128" i="4" s="1"/>
  <c r="H1177" i="4"/>
  <c r="N1177" i="4" s="1"/>
  <c r="H1122" i="4"/>
  <c r="N1122" i="4" s="1"/>
  <c r="H1125" i="4"/>
  <c r="N1125" i="4" s="1"/>
  <c r="H1086" i="4"/>
  <c r="N1086" i="4" s="1"/>
  <c r="H1062" i="4"/>
  <c r="N1062" i="4" s="1"/>
  <c r="H1054" i="4"/>
  <c r="N1054" i="4" s="1"/>
  <c r="H1058" i="4"/>
  <c r="N1058" i="4" s="1"/>
  <c r="H1126" i="4"/>
  <c r="N1126" i="4" s="1"/>
  <c r="H1025" i="4"/>
  <c r="H846" i="4"/>
  <c r="N846" i="4" s="1"/>
  <c r="F1049" i="4"/>
  <c r="H947" i="4"/>
  <c r="N947" i="4" s="1"/>
  <c r="H853" i="4"/>
  <c r="N853" i="4" s="1"/>
  <c r="H965" i="4"/>
  <c r="N965" i="4" s="1"/>
  <c r="H861" i="4"/>
  <c r="N861" i="4" s="1"/>
  <c r="H897" i="4"/>
  <c r="N897" i="4" s="1"/>
  <c r="H856" i="4"/>
  <c r="N856" i="4" s="1"/>
  <c r="H867" i="4"/>
  <c r="N867" i="4" s="1"/>
  <c r="H829" i="4"/>
  <c r="N829" i="4" s="1"/>
  <c r="H886" i="4"/>
  <c r="N886" i="4" s="1"/>
  <c r="H922" i="4"/>
  <c r="N922" i="4" s="1"/>
  <c r="H899" i="4"/>
  <c r="N899" i="4" s="1"/>
  <c r="H923" i="4"/>
  <c r="N923" i="4" s="1"/>
  <c r="H822" i="4"/>
  <c r="H962" i="4"/>
  <c r="N962" i="4" s="1"/>
  <c r="H956" i="4"/>
  <c r="N956" i="4" s="1"/>
  <c r="H919" i="4"/>
  <c r="N919" i="4" s="1"/>
  <c r="H704" i="4"/>
  <c r="N704" i="4" s="1"/>
  <c r="F907" i="4"/>
  <c r="H713" i="4"/>
  <c r="N713" i="4" s="1"/>
  <c r="F916" i="4"/>
  <c r="H1004" i="4"/>
  <c r="N1004" i="4" s="1"/>
  <c r="H883" i="4"/>
  <c r="N883" i="4" s="1"/>
  <c r="H859" i="4"/>
  <c r="N859" i="4" s="1"/>
  <c r="H915" i="4"/>
  <c r="N915" i="4" s="1"/>
  <c r="H695" i="4"/>
  <c r="N695" i="4" s="1"/>
  <c r="F898" i="4"/>
  <c r="H627" i="4"/>
  <c r="N627" i="4" s="1"/>
  <c r="G830" i="4"/>
  <c r="H639" i="4"/>
  <c r="N639" i="4" s="1"/>
  <c r="G842" i="4"/>
  <c r="H811" i="4"/>
  <c r="N811" i="4" s="1"/>
  <c r="F1014" i="4"/>
  <c r="H913" i="4"/>
  <c r="N913" i="4" s="1"/>
  <c r="H747" i="4"/>
  <c r="N747" i="4" s="1"/>
  <c r="F950" i="4"/>
  <c r="H858" i="4"/>
  <c r="N858" i="4" s="1"/>
  <c r="H1002" i="4"/>
  <c r="N1002" i="4" s="1"/>
  <c r="H920" i="4"/>
  <c r="N920" i="4" s="1"/>
  <c r="H857" i="4"/>
  <c r="N857" i="4" s="1"/>
  <c r="H749" i="4"/>
  <c r="N749" i="4" s="1"/>
  <c r="G952" i="4"/>
  <c r="H973" i="4"/>
  <c r="N973" i="4" s="1"/>
  <c r="H929" i="4"/>
  <c r="N929" i="4" s="1"/>
  <c r="H645" i="4"/>
  <c r="N645" i="4" s="1"/>
  <c r="G848" i="4"/>
  <c r="H685" i="4"/>
  <c r="N685" i="4" s="1"/>
  <c r="F888" i="4"/>
  <c r="O644" i="4"/>
  <c r="P644" i="4" s="1"/>
  <c r="G847" i="4"/>
  <c r="H634" i="4"/>
  <c r="N634" i="4" s="1"/>
  <c r="F837" i="4"/>
  <c r="H622" i="4"/>
  <c r="N622" i="4" s="1"/>
  <c r="G825" i="4"/>
  <c r="H828" i="4"/>
  <c r="N828" i="4" s="1"/>
  <c r="H911" i="4"/>
  <c r="N911" i="4" s="1"/>
  <c r="H925" i="4"/>
  <c r="N925" i="4" s="1"/>
  <c r="H721" i="4"/>
  <c r="N721" i="4" s="1"/>
  <c r="G924" i="4"/>
  <c r="H711" i="4"/>
  <c r="N711" i="4" s="1"/>
  <c r="F914" i="4"/>
  <c r="H666" i="4"/>
  <c r="N666" i="4" s="1"/>
  <c r="G869" i="4"/>
  <c r="H935" i="4"/>
  <c r="N935" i="4" s="1"/>
  <c r="H851" i="4"/>
  <c r="N851" i="4" s="1"/>
  <c r="H855" i="4"/>
  <c r="N855" i="4" s="1"/>
  <c r="H885" i="4"/>
  <c r="N885" i="4" s="1"/>
  <c r="H937" i="4"/>
  <c r="N937" i="4" s="1"/>
  <c r="H939" i="4"/>
  <c r="N939" i="4" s="1"/>
  <c r="H833" i="4"/>
  <c r="N833" i="4" s="1"/>
  <c r="H908" i="4"/>
  <c r="N908" i="4" s="1"/>
  <c r="H871" i="4"/>
  <c r="N871" i="4" s="1"/>
  <c r="H933" i="4"/>
  <c r="N933" i="4" s="1"/>
  <c r="H974" i="4"/>
  <c r="N974" i="4" s="1"/>
  <c r="H651" i="4"/>
  <c r="N651" i="4" s="1"/>
  <c r="G854" i="4"/>
  <c r="H686" i="4"/>
  <c r="N686" i="4" s="1"/>
  <c r="F889" i="4"/>
  <c r="H759" i="4"/>
  <c r="N759" i="4" s="1"/>
  <c r="H650" i="4"/>
  <c r="N650" i="4" s="1"/>
  <c r="H756" i="4"/>
  <c r="N756" i="4" s="1"/>
  <c r="H664" i="4"/>
  <c r="N664" i="4" s="1"/>
  <c r="H710" i="4"/>
  <c r="N710" i="4" s="1"/>
  <c r="H696" i="4"/>
  <c r="N696" i="4" s="1"/>
  <c r="H744" i="4"/>
  <c r="N744" i="4" s="1"/>
  <c r="H735" i="4"/>
  <c r="N735" i="4" s="1"/>
  <c r="H644" i="4"/>
  <c r="N644" i="4" s="1"/>
  <c r="H712" i="4"/>
  <c r="N712" i="4" s="1"/>
  <c r="H655" i="4"/>
  <c r="N655" i="4" s="1"/>
  <c r="H799" i="4"/>
  <c r="N799" i="4" s="1"/>
  <c r="H717" i="4"/>
  <c r="N717" i="4" s="1"/>
  <c r="H770" i="4"/>
  <c r="N770" i="4" s="1"/>
  <c r="H753" i="4"/>
  <c r="N753" i="4" s="1"/>
  <c r="H683" i="4"/>
  <c r="N683" i="4" s="1"/>
  <c r="H722" i="4"/>
  <c r="N722" i="4" s="1"/>
  <c r="H648" i="4"/>
  <c r="N648" i="4" s="1"/>
  <c r="H734" i="4"/>
  <c r="N734" i="4" s="1"/>
  <c r="H736" i="4"/>
  <c r="N736" i="4" s="1"/>
  <c r="H630" i="4"/>
  <c r="N630" i="4" s="1"/>
  <c r="H730" i="4"/>
  <c r="N730" i="4" s="1"/>
  <c r="H771" i="4"/>
  <c r="N771" i="4" s="1"/>
  <c r="H656" i="4"/>
  <c r="N656" i="4" s="1"/>
  <c r="H474" i="4"/>
  <c r="N474" i="4" s="1"/>
  <c r="F677" i="4"/>
  <c r="H600" i="4"/>
  <c r="N600" i="4" s="1"/>
  <c r="F803" i="4"/>
  <c r="H539" i="4"/>
  <c r="N539" i="4" s="1"/>
  <c r="F742" i="4"/>
  <c r="H595" i="4"/>
  <c r="N595" i="4" s="1"/>
  <c r="F798" i="4"/>
  <c r="H524" i="4"/>
  <c r="N524" i="4" s="1"/>
  <c r="G727" i="4"/>
  <c r="H430" i="4"/>
  <c r="N430" i="4" s="1"/>
  <c r="G633" i="4"/>
  <c r="H609" i="4"/>
  <c r="N609" i="4" s="1"/>
  <c r="F812" i="4"/>
  <c r="H570" i="4"/>
  <c r="N570" i="4" s="1"/>
  <c r="F773" i="4"/>
  <c r="G674" i="4"/>
  <c r="O471" i="4"/>
  <c r="P471" i="4" s="1"/>
  <c r="G670" i="4"/>
  <c r="G873" i="4" s="1"/>
  <c r="G1076" i="4" s="1"/>
  <c r="G1279" i="4" s="1"/>
  <c r="G1482" i="4" s="1"/>
  <c r="O467" i="4"/>
  <c r="P467" i="4" s="1"/>
  <c r="G642" i="4"/>
  <c r="G845" i="4" s="1"/>
  <c r="G1048" i="4" s="1"/>
  <c r="G1251" i="4" s="1"/>
  <c r="G1454" i="4" s="1"/>
  <c r="O439" i="4"/>
  <c r="P439" i="4" s="1"/>
  <c r="H466" i="4"/>
  <c r="N466" i="4" s="1"/>
  <c r="G669" i="4"/>
  <c r="O466" i="4"/>
  <c r="P466" i="4" s="1"/>
  <c r="H469" i="4"/>
  <c r="N469" i="4" s="1"/>
  <c r="F672" i="4"/>
  <c r="H610" i="4"/>
  <c r="N610" i="4" s="1"/>
  <c r="F813" i="4"/>
  <c r="H468" i="4"/>
  <c r="N468" i="4" s="1"/>
  <c r="F671" i="4"/>
  <c r="H522" i="4"/>
  <c r="N522" i="4" s="1"/>
  <c r="F725" i="4"/>
  <c r="H433" i="4"/>
  <c r="N433" i="4" s="1"/>
  <c r="F636" i="4"/>
  <c r="H564" i="4"/>
  <c r="N564" i="4" s="1"/>
  <c r="F767" i="4"/>
  <c r="H471" i="4"/>
  <c r="N471" i="4" s="1"/>
  <c r="F674" i="4"/>
  <c r="F877" i="4" s="1"/>
  <c r="F1080" i="4" s="1"/>
  <c r="F1283" i="4" s="1"/>
  <c r="F1486" i="4" s="1"/>
  <c r="H458" i="4"/>
  <c r="N458" i="4" s="1"/>
  <c r="F661" i="4"/>
  <c r="H682" i="4"/>
  <c r="N682" i="4" s="1"/>
  <c r="G660" i="4"/>
  <c r="O457" i="4"/>
  <c r="P457" i="4" s="1"/>
  <c r="H434" i="4"/>
  <c r="N434" i="4" s="1"/>
  <c r="F637" i="4"/>
  <c r="H658" i="4"/>
  <c r="N658" i="4" s="1"/>
  <c r="H421" i="4"/>
  <c r="N421" i="4" s="1"/>
  <c r="F624" i="4"/>
  <c r="H444" i="4"/>
  <c r="N444" i="4" s="1"/>
  <c r="G647" i="4"/>
  <c r="O444" i="4"/>
  <c r="P444" i="4" s="1"/>
  <c r="H536" i="4"/>
  <c r="N536" i="4" s="1"/>
  <c r="G739" i="4"/>
  <c r="H476" i="4"/>
  <c r="N476" i="4" s="1"/>
  <c r="G679" i="4"/>
  <c r="H743" i="4"/>
  <c r="N743" i="4" s="1"/>
  <c r="H525" i="4"/>
  <c r="N525" i="4" s="1"/>
  <c r="F728" i="4"/>
  <c r="H496" i="4"/>
  <c r="N496" i="4" s="1"/>
  <c r="F699" i="4"/>
  <c r="H726" i="4"/>
  <c r="N726" i="4" s="1"/>
  <c r="H460" i="4"/>
  <c r="N460" i="4" s="1"/>
  <c r="G663" i="4"/>
  <c r="H538" i="4"/>
  <c r="N538" i="4" s="1"/>
  <c r="F741" i="4"/>
  <c r="H443" i="4"/>
  <c r="N443" i="4" s="1"/>
  <c r="F646" i="4"/>
  <c r="H720" i="4"/>
  <c r="N720" i="4" s="1"/>
  <c r="H597" i="4"/>
  <c r="N597" i="4" s="1"/>
  <c r="F800" i="4"/>
  <c r="H606" i="4"/>
  <c r="N606" i="4" s="1"/>
  <c r="F809" i="4"/>
  <c r="H613" i="4"/>
  <c r="N613" i="4" s="1"/>
  <c r="F816" i="4"/>
  <c r="H562" i="4"/>
  <c r="N562" i="4" s="1"/>
  <c r="F765" i="4"/>
  <c r="H499" i="4"/>
  <c r="N499" i="4" s="1"/>
  <c r="F702" i="4"/>
  <c r="H528" i="4"/>
  <c r="N528" i="4" s="1"/>
  <c r="F731" i="4"/>
  <c r="H417" i="4"/>
  <c r="N417" i="4" s="1"/>
  <c r="F620" i="4"/>
  <c r="H557" i="4"/>
  <c r="N557" i="4" s="1"/>
  <c r="F760" i="4"/>
  <c r="H801" i="4"/>
  <c r="N801" i="4" s="1"/>
  <c r="H520" i="4"/>
  <c r="N520" i="4" s="1"/>
  <c r="F723" i="4"/>
  <c r="H475" i="4"/>
  <c r="N475" i="4" s="1"/>
  <c r="F678" i="4"/>
  <c r="H535" i="4"/>
  <c r="N535" i="4" s="1"/>
  <c r="G738" i="4"/>
  <c r="H680" i="4"/>
  <c r="N680" i="4" s="1"/>
  <c r="H625" i="4"/>
  <c r="N625" i="4" s="1"/>
  <c r="H473" i="4"/>
  <c r="N473" i="4" s="1"/>
  <c r="F676" i="4"/>
  <c r="H732" i="4"/>
  <c r="N732" i="4" s="1"/>
  <c r="H542" i="4"/>
  <c r="N542" i="4" s="1"/>
  <c r="G745" i="4"/>
  <c r="H561" i="4"/>
  <c r="N561" i="4" s="1"/>
  <c r="F764" i="4"/>
  <c r="H694" i="4"/>
  <c r="N694" i="4" s="1"/>
  <c r="H504" i="4"/>
  <c r="N504" i="4" s="1"/>
  <c r="G707" i="4"/>
  <c r="H438" i="4"/>
  <c r="N438" i="4" s="1"/>
  <c r="F641" i="4"/>
  <c r="H454" i="4"/>
  <c r="N454" i="4" s="1"/>
  <c r="G657" i="4"/>
  <c r="H534" i="4"/>
  <c r="N534" i="4" s="1"/>
  <c r="G737" i="4"/>
  <c r="H435" i="4"/>
  <c r="N435" i="4" s="1"/>
  <c r="G638" i="4"/>
  <c r="H549" i="4"/>
  <c r="N549" i="4" s="1"/>
  <c r="F752" i="4"/>
  <c r="H551" i="4"/>
  <c r="N551" i="4" s="1"/>
  <c r="F754" i="4"/>
  <c r="H543" i="4"/>
  <c r="N543" i="4" s="1"/>
  <c r="F746" i="4"/>
  <c r="H472" i="4"/>
  <c r="N472" i="4" s="1"/>
  <c r="G675" i="4"/>
  <c r="H602" i="4"/>
  <c r="N602" i="4" s="1"/>
  <c r="F805" i="4"/>
  <c r="H418" i="4"/>
  <c r="N418" i="4" s="1"/>
  <c r="F621" i="4"/>
  <c r="H512" i="4"/>
  <c r="N512" i="4" s="1"/>
  <c r="G715" i="4"/>
  <c r="H654" i="4"/>
  <c r="N654" i="4" s="1"/>
  <c r="H705" i="4"/>
  <c r="N705" i="4" s="1"/>
  <c r="H506" i="4"/>
  <c r="N506" i="4" s="1"/>
  <c r="G709" i="4"/>
  <c r="H548" i="4"/>
  <c r="N548" i="4" s="1"/>
  <c r="G751" i="4"/>
  <c r="H716" i="4"/>
  <c r="N716" i="4" s="1"/>
  <c r="H464" i="4"/>
  <c r="N464" i="4" s="1"/>
  <c r="F667" i="4"/>
  <c r="H604" i="4"/>
  <c r="N604" i="4" s="1"/>
  <c r="F807" i="4"/>
  <c r="H603" i="4"/>
  <c r="N603" i="4" s="1"/>
  <c r="F806" i="4"/>
  <c r="H530" i="4"/>
  <c r="N530" i="4" s="1"/>
  <c r="G733" i="4"/>
  <c r="H432" i="4"/>
  <c r="N432" i="4" s="1"/>
  <c r="F635" i="4"/>
  <c r="H569" i="4"/>
  <c r="N569" i="4" s="1"/>
  <c r="F772" i="4"/>
  <c r="H558" i="4"/>
  <c r="N558" i="4" s="1"/>
  <c r="F761" i="4"/>
  <c r="H545" i="4"/>
  <c r="N545" i="4" s="1"/>
  <c r="G748" i="4"/>
  <c r="H601" i="4"/>
  <c r="N601" i="4" s="1"/>
  <c r="F804" i="4"/>
  <c r="H485" i="4"/>
  <c r="N485" i="4" s="1"/>
  <c r="G688" i="4"/>
  <c r="H439" i="4"/>
  <c r="N439" i="4" s="1"/>
  <c r="F642" i="4"/>
  <c r="H719" i="4"/>
  <c r="N719" i="4" s="1"/>
  <c r="H470" i="4"/>
  <c r="N470" i="4" s="1"/>
  <c r="F673" i="4"/>
  <c r="H555" i="4"/>
  <c r="N555" i="4" s="1"/>
  <c r="F758" i="4"/>
  <c r="H484" i="4"/>
  <c r="N484" i="4" s="1"/>
  <c r="F687" i="4"/>
  <c r="H463" i="4"/>
  <c r="N463" i="4" s="1"/>
  <c r="H607" i="4"/>
  <c r="N607" i="4" s="1"/>
  <c r="F810" i="4"/>
  <c r="H462" i="4"/>
  <c r="N462" i="4" s="1"/>
  <c r="F665" i="4"/>
  <c r="H437" i="4"/>
  <c r="N437" i="4" s="1"/>
  <c r="F640" i="4"/>
  <c r="H626" i="4"/>
  <c r="N626" i="4" s="1"/>
  <c r="H497" i="4"/>
  <c r="N497" i="4" s="1"/>
  <c r="F700" i="4"/>
  <c r="H594" i="4"/>
  <c r="N594" i="4" s="1"/>
  <c r="F797" i="4"/>
  <c r="H546" i="4"/>
  <c r="N546" i="4" s="1"/>
  <c r="H486" i="4"/>
  <c r="N486" i="4" s="1"/>
  <c r="F689" i="4"/>
  <c r="H467" i="4"/>
  <c r="N467" i="4" s="1"/>
  <c r="F670" i="4"/>
  <c r="F873" i="4" s="1"/>
  <c r="F1076" i="4" s="1"/>
  <c r="H456" i="4"/>
  <c r="N456" i="4" s="1"/>
  <c r="F659" i="4"/>
  <c r="H428" i="4"/>
  <c r="N428" i="4" s="1"/>
  <c r="F631" i="4"/>
  <c r="H708" i="4"/>
  <c r="N708" i="4" s="1"/>
  <c r="H503" i="4"/>
  <c r="N503" i="4" s="1"/>
  <c r="F706" i="4"/>
  <c r="H668" i="4"/>
  <c r="N668" i="4" s="1"/>
  <c r="H554" i="4"/>
  <c r="N554" i="4" s="1"/>
  <c r="G757" i="4"/>
  <c r="H565" i="4"/>
  <c r="N565" i="4" s="1"/>
  <c r="F768" i="4"/>
  <c r="H652" i="4"/>
  <c r="N652" i="4" s="1"/>
  <c r="H762" i="4"/>
  <c r="N762" i="4" s="1"/>
  <c r="H511" i="4"/>
  <c r="N511" i="4" s="1"/>
  <c r="G714" i="4"/>
  <c r="H619" i="4"/>
  <c r="N416" i="4"/>
  <c r="H495" i="4"/>
  <c r="N495" i="4" s="1"/>
  <c r="F698" i="4"/>
  <c r="H521" i="4"/>
  <c r="N521" i="4" s="1"/>
  <c r="G724" i="4"/>
  <c r="H526" i="4"/>
  <c r="N526" i="4" s="1"/>
  <c r="F729" i="4"/>
  <c r="H515" i="4"/>
  <c r="N515" i="4" s="1"/>
  <c r="F718" i="4"/>
  <c r="H547" i="4"/>
  <c r="N547" i="4" s="1"/>
  <c r="G750" i="4"/>
  <c r="H563" i="4"/>
  <c r="N563" i="4" s="1"/>
  <c r="F766" i="4"/>
  <c r="H552" i="4"/>
  <c r="N552" i="4" s="1"/>
  <c r="F755" i="4"/>
  <c r="H537" i="4"/>
  <c r="N537" i="4" s="1"/>
  <c r="F740" i="4"/>
  <c r="H478" i="4"/>
  <c r="N478" i="4" s="1"/>
  <c r="G681" i="4"/>
  <c r="H498" i="4"/>
  <c r="N498" i="4" s="1"/>
  <c r="F701" i="4"/>
  <c r="H612" i="4"/>
  <c r="N612" i="4" s="1"/>
  <c r="F815" i="4"/>
  <c r="H500" i="4"/>
  <c r="N500" i="4" s="1"/>
  <c r="G703" i="4"/>
  <c r="H571" i="4"/>
  <c r="N571" i="4" s="1"/>
  <c r="F774" i="4"/>
  <c r="H446" i="4"/>
  <c r="N446" i="4" s="1"/>
  <c r="F649" i="4"/>
  <c r="H653" i="4"/>
  <c r="N653" i="4" s="1"/>
  <c r="G662" i="4"/>
  <c r="O459" i="4"/>
  <c r="P459" i="4" s="1"/>
  <c r="H605" i="4"/>
  <c r="N605" i="4" s="1"/>
  <c r="F808" i="4"/>
  <c r="H514" i="4"/>
  <c r="N514" i="4" s="1"/>
  <c r="H550" i="4"/>
  <c r="N550" i="4" s="1"/>
  <c r="H447" i="4"/>
  <c r="N447" i="4" s="1"/>
  <c r="H423" i="4"/>
  <c r="N423" i="4" s="1"/>
  <c r="H453" i="4"/>
  <c r="N453" i="4" s="1"/>
  <c r="H517" i="4"/>
  <c r="N517" i="4" s="1"/>
  <c r="H491" i="4"/>
  <c r="N491" i="4" s="1"/>
  <c r="H452" i="4"/>
  <c r="N452" i="4" s="1"/>
  <c r="H596" i="4"/>
  <c r="N596" i="4" s="1"/>
  <c r="H556" i="4"/>
  <c r="N556" i="4" s="1"/>
  <c r="H533" i="4"/>
  <c r="N533" i="4" s="1"/>
  <c r="H519" i="4"/>
  <c r="N519" i="4" s="1"/>
  <c r="H513" i="4"/>
  <c r="N513" i="4" s="1"/>
  <c r="H482" i="4"/>
  <c r="N482" i="4" s="1"/>
  <c r="H479" i="4"/>
  <c r="N479" i="4" s="1"/>
  <c r="H427" i="4"/>
  <c r="N427" i="4" s="1"/>
  <c r="H461" i="4"/>
  <c r="N461" i="4" s="1"/>
  <c r="H449" i="4"/>
  <c r="N449" i="4" s="1"/>
  <c r="D458" i="4"/>
  <c r="D661" i="4" s="1"/>
  <c r="D864" i="4" s="1"/>
  <c r="D1067" i="4" s="1"/>
  <c r="D1270" i="4" s="1"/>
  <c r="D1473" i="4" s="1"/>
  <c r="C480" i="4"/>
  <c r="C683" i="4" s="1"/>
  <c r="C886" i="4" s="1"/>
  <c r="C1089" i="4" s="1"/>
  <c r="C1292" i="4" s="1"/>
  <c r="C1495" i="4" s="1"/>
  <c r="F429" i="4"/>
  <c r="H509" i="4"/>
  <c r="N509" i="4" s="1"/>
  <c r="H532" i="4"/>
  <c r="N532" i="4" s="1"/>
  <c r="D447" i="4"/>
  <c r="D650" i="4" s="1"/>
  <c r="D853" i="4" s="1"/>
  <c r="D1056" i="4" s="1"/>
  <c r="D1259" i="4" s="1"/>
  <c r="D1462" i="4" s="1"/>
  <c r="C473" i="4"/>
  <c r="C676" i="4" s="1"/>
  <c r="C879" i="4" s="1"/>
  <c r="C1082" i="4" s="1"/>
  <c r="C1285" i="4" s="1"/>
  <c r="C1488" i="4" s="1"/>
  <c r="D476" i="4"/>
  <c r="D679" i="4" s="1"/>
  <c r="D882" i="4" s="1"/>
  <c r="D1085" i="4" s="1"/>
  <c r="D1288" i="4" s="1"/>
  <c r="D1491" i="4" s="1"/>
  <c r="C477" i="4"/>
  <c r="C680" i="4" s="1"/>
  <c r="C883" i="4" s="1"/>
  <c r="C1086" i="4" s="1"/>
  <c r="C1289" i="4" s="1"/>
  <c r="C1492" i="4" s="1"/>
  <c r="H507" i="4"/>
  <c r="N507" i="4" s="1"/>
  <c r="H455" i="4"/>
  <c r="N455" i="4" s="1"/>
  <c r="H505" i="4"/>
  <c r="N505" i="4" s="1"/>
  <c r="H465" i="4"/>
  <c r="N465" i="4" s="1"/>
  <c r="H523" i="4"/>
  <c r="N523" i="4" s="1"/>
  <c r="H559" i="4"/>
  <c r="N559" i="4" s="1"/>
  <c r="D464" i="4"/>
  <c r="D667" i="4" s="1"/>
  <c r="D870" i="4" s="1"/>
  <c r="D1073" i="4" s="1"/>
  <c r="D1276" i="4" s="1"/>
  <c r="D1479" i="4" s="1"/>
  <c r="C444" i="4"/>
  <c r="C647" i="4" s="1"/>
  <c r="C850" i="4" s="1"/>
  <c r="C1053" i="4" s="1"/>
  <c r="C1256" i="4" s="1"/>
  <c r="C1459" i="4" s="1"/>
  <c r="C458" i="4"/>
  <c r="C661" i="4" s="1"/>
  <c r="C864" i="4" s="1"/>
  <c r="C1067" i="4" s="1"/>
  <c r="C1270" i="4" s="1"/>
  <c r="C1473" i="4" s="1"/>
  <c r="D467" i="4"/>
  <c r="D670" i="4" s="1"/>
  <c r="D873" i="4" s="1"/>
  <c r="D1076" i="4" s="1"/>
  <c r="D1279" i="4" s="1"/>
  <c r="D1482" i="4" s="1"/>
  <c r="F425" i="4"/>
  <c r="H516" i="4"/>
  <c r="N516" i="4" s="1"/>
  <c r="H501" i="4"/>
  <c r="N501" i="4" s="1"/>
  <c r="H510" i="4"/>
  <c r="N510" i="4" s="1"/>
  <c r="H598" i="4"/>
  <c r="N598" i="4" s="1"/>
  <c r="H508" i="4"/>
  <c r="N508" i="4" s="1"/>
  <c r="H541" i="4"/>
  <c r="N541" i="4" s="1"/>
  <c r="H553" i="4"/>
  <c r="N553" i="4" s="1"/>
  <c r="H457" i="4"/>
  <c r="N457" i="4" s="1"/>
  <c r="H431" i="4"/>
  <c r="N431" i="4" s="1"/>
  <c r="H477" i="4"/>
  <c r="N477" i="4" s="1"/>
  <c r="H422" i="4"/>
  <c r="N422" i="4" s="1"/>
  <c r="H451" i="4"/>
  <c r="N451" i="4" s="1"/>
  <c r="H540" i="4"/>
  <c r="N540" i="4" s="1"/>
  <c r="H502" i="4"/>
  <c r="N502" i="4" s="1"/>
  <c r="H529" i="4"/>
  <c r="N529" i="4" s="1"/>
  <c r="H480" i="4"/>
  <c r="N480" i="4" s="1"/>
  <c r="D430" i="4"/>
  <c r="D633" i="4" s="1"/>
  <c r="D836" i="4" s="1"/>
  <c r="D1039" i="4" s="1"/>
  <c r="D1242" i="4" s="1"/>
  <c r="D1445" i="4" s="1"/>
  <c r="G425" i="4"/>
  <c r="G628" i="4" s="1"/>
  <c r="G831" i="4" s="1"/>
  <c r="G1034" i="4" s="1"/>
  <c r="G1237" i="4" s="1"/>
  <c r="G1440" i="4" s="1"/>
  <c r="D419" i="4"/>
  <c r="D622" i="4" s="1"/>
  <c r="D825" i="4" s="1"/>
  <c r="D1028" i="4" s="1"/>
  <c r="D1231" i="4" s="1"/>
  <c r="D1434" i="4" s="1"/>
  <c r="C426" i="4"/>
  <c r="C629" i="4" s="1"/>
  <c r="C832" i="4" s="1"/>
  <c r="C1035" i="4" s="1"/>
  <c r="C1238" i="4" s="1"/>
  <c r="C1441" i="4" s="1"/>
  <c r="C468" i="4"/>
  <c r="C671" i="4" s="1"/>
  <c r="C874" i="4" s="1"/>
  <c r="C1077" i="4" s="1"/>
  <c r="C1280" i="4" s="1"/>
  <c r="C1483" i="4" s="1"/>
  <c r="C430" i="4"/>
  <c r="C633" i="4" s="1"/>
  <c r="C836" i="4" s="1"/>
  <c r="C1039" i="4" s="1"/>
  <c r="C1242" i="4" s="1"/>
  <c r="C1445" i="4" s="1"/>
  <c r="H493" i="4"/>
  <c r="N493" i="4" s="1"/>
  <c r="H531" i="4"/>
  <c r="N531" i="4" s="1"/>
  <c r="H445" i="4"/>
  <c r="N445" i="4" s="1"/>
  <c r="H527" i="4"/>
  <c r="N527" i="4" s="1"/>
  <c r="H568" i="4"/>
  <c r="N568" i="4" s="1"/>
  <c r="C431" i="4"/>
  <c r="C634" i="4" s="1"/>
  <c r="C837" i="4" s="1"/>
  <c r="C1040" i="4" s="1"/>
  <c r="C1243" i="4" s="1"/>
  <c r="C1446" i="4" s="1"/>
  <c r="C418" i="4"/>
  <c r="C621" i="4" s="1"/>
  <c r="C824" i="4" s="1"/>
  <c r="C1027" i="4" s="1"/>
  <c r="C1230" i="4" s="1"/>
  <c r="C1433" i="4" s="1"/>
  <c r="D472" i="4"/>
  <c r="D675" i="4" s="1"/>
  <c r="D878" i="4" s="1"/>
  <c r="D1081" i="4" s="1"/>
  <c r="D1284" i="4" s="1"/>
  <c r="D1487" i="4" s="1"/>
  <c r="D477" i="4"/>
  <c r="D680" i="4" s="1"/>
  <c r="D883" i="4" s="1"/>
  <c r="D1086" i="4" s="1"/>
  <c r="D1289" i="4" s="1"/>
  <c r="D1492" i="4" s="1"/>
  <c r="D480" i="4"/>
  <c r="D683" i="4" s="1"/>
  <c r="D886" i="4" s="1"/>
  <c r="D1089" i="4" s="1"/>
  <c r="D1292" i="4" s="1"/>
  <c r="D1495" i="4" s="1"/>
  <c r="D469" i="4"/>
  <c r="D672" i="4" s="1"/>
  <c r="D875" i="4" s="1"/>
  <c r="D1078" i="4" s="1"/>
  <c r="D1281" i="4" s="1"/>
  <c r="D1484" i="4" s="1"/>
  <c r="D426" i="4"/>
  <c r="D629" i="4" s="1"/>
  <c r="D832" i="4" s="1"/>
  <c r="D1035" i="4" s="1"/>
  <c r="D1238" i="4" s="1"/>
  <c r="D1441" i="4" s="1"/>
  <c r="C467" i="4"/>
  <c r="C670" i="4" s="1"/>
  <c r="C873" i="4" s="1"/>
  <c r="C1076" i="4" s="1"/>
  <c r="C1279" i="4" s="1"/>
  <c r="C1482" i="4" s="1"/>
  <c r="F426" i="4"/>
  <c r="H608" i="4"/>
  <c r="N608" i="4" s="1"/>
  <c r="H544" i="4"/>
  <c r="N544" i="4" s="1"/>
  <c r="H459" i="4"/>
  <c r="N459" i="4" s="1"/>
  <c r="H441" i="4"/>
  <c r="N441" i="4" s="1"/>
  <c r="H492" i="4"/>
  <c r="N492" i="4" s="1"/>
  <c r="H567" i="4"/>
  <c r="N567" i="4" s="1"/>
  <c r="H450" i="4"/>
  <c r="N450" i="4" s="1"/>
  <c r="H208" i="4"/>
  <c r="N208" i="4"/>
  <c r="G411" i="4"/>
  <c r="H226" i="4"/>
  <c r="N226" i="4" s="1"/>
  <c r="D29" i="6"/>
  <c r="C29" i="8"/>
  <c r="C68" i="8" s="1"/>
  <c r="H223" i="4"/>
  <c r="N223" i="4" s="1"/>
  <c r="C58" i="4"/>
  <c r="C261" i="4" s="1"/>
  <c r="O222" i="4"/>
  <c r="P222" i="4" s="1"/>
  <c r="D62" i="2"/>
  <c r="H222" i="4"/>
  <c r="N222" i="4" s="1"/>
  <c r="F411" i="4"/>
  <c r="D63" i="3"/>
  <c r="D63" i="2" s="1"/>
  <c r="E21" i="2"/>
  <c r="G21" i="2" s="1"/>
  <c r="D21" i="4"/>
  <c r="D224" i="4" s="1"/>
  <c r="E63" i="2"/>
  <c r="G63" i="2" s="1"/>
  <c r="F42" i="3"/>
  <c r="E42" i="2" s="1"/>
  <c r="G42" i="2" s="1"/>
  <c r="E41" i="2"/>
  <c r="G41" i="2" s="1"/>
  <c r="N213" i="4"/>
  <c r="C21" i="4"/>
  <c r="C224" i="4" s="1"/>
  <c r="D21" i="2"/>
  <c r="D67" i="4"/>
  <c r="D270" i="4" s="1"/>
  <c r="E67" i="2"/>
  <c r="G67" i="2" s="1"/>
  <c r="C53" i="4"/>
  <c r="C256" i="4" s="1"/>
  <c r="D53" i="2"/>
  <c r="D54" i="3"/>
  <c r="D39" i="2"/>
  <c r="C39" i="4"/>
  <c r="C242" i="4" s="1"/>
  <c r="D40" i="3"/>
  <c r="D53" i="4"/>
  <c r="D256" i="4" s="1"/>
  <c r="E53" i="2"/>
  <c r="G53" i="2" s="1"/>
  <c r="F54" i="3"/>
  <c r="F26" i="3"/>
  <c r="E25" i="2"/>
  <c r="G25" i="2" s="1"/>
  <c r="D25" i="4"/>
  <c r="D228" i="4" s="1"/>
  <c r="D13" i="2"/>
  <c r="D14" i="3"/>
  <c r="C13" i="4"/>
  <c r="C216" i="4" s="1"/>
  <c r="C63" i="4"/>
  <c r="C266" i="4" s="1"/>
  <c r="D27" i="3"/>
  <c r="D26" i="2"/>
  <c r="C26" i="4"/>
  <c r="C229" i="4" s="1"/>
  <c r="D14" i="4"/>
  <c r="D217" i="4" s="1"/>
  <c r="F15" i="3"/>
  <c r="E14" i="2"/>
  <c r="G14" i="2" s="1"/>
  <c r="E24" i="6"/>
  <c r="G24" i="6" s="1"/>
  <c r="D24" i="8"/>
  <c r="D63" i="8" s="1"/>
  <c r="C24" i="8"/>
  <c r="C63" i="8" s="1"/>
  <c r="D24" i="6"/>
  <c r="D29" i="8"/>
  <c r="D68" i="8" s="1"/>
  <c r="E29" i="6"/>
  <c r="G29" i="6" s="1"/>
  <c r="D19" i="8"/>
  <c r="D58" i="8" s="1"/>
  <c r="E19" i="6"/>
  <c r="G19" i="6" s="1"/>
  <c r="D14" i="6"/>
  <c r="C14" i="8"/>
  <c r="C53" i="8" s="1"/>
  <c r="H247" i="8" l="1"/>
  <c r="N247" i="8" s="1"/>
  <c r="G286" i="8"/>
  <c r="N283" i="8"/>
  <c r="H257" i="8"/>
  <c r="N257" i="8" s="1"/>
  <c r="G296" i="8"/>
  <c r="H296" i="8" s="1"/>
  <c r="N296" i="8" s="1"/>
  <c r="H254" i="8"/>
  <c r="N254" i="8" s="1"/>
  <c r="G293" i="8"/>
  <c r="H293" i="8" s="1"/>
  <c r="N293" i="8" s="1"/>
  <c r="H259" i="8"/>
  <c r="N259" i="8" s="1"/>
  <c r="F298" i="8"/>
  <c r="H298" i="8" s="1"/>
  <c r="N298" i="8" s="1"/>
  <c r="H275" i="8"/>
  <c r="N275" i="8" s="1"/>
  <c r="G314" i="8"/>
  <c r="H314" i="8" s="1"/>
  <c r="N314" i="8" s="1"/>
  <c r="H265" i="8"/>
  <c r="N265" i="8" s="1"/>
  <c r="G304" i="8"/>
  <c r="H304" i="8" s="1"/>
  <c r="N304" i="8" s="1"/>
  <c r="H270" i="8"/>
  <c r="N270" i="8" s="1"/>
  <c r="G309" i="8"/>
  <c r="H309" i="8" s="1"/>
  <c r="N309" i="8" s="1"/>
  <c r="H256" i="8"/>
  <c r="N256" i="8" s="1"/>
  <c r="G295" i="8"/>
  <c r="H295" i="8" s="1"/>
  <c r="N295" i="8" s="1"/>
  <c r="H263" i="8"/>
  <c r="N263" i="8" s="1"/>
  <c r="G302" i="8"/>
  <c r="H302" i="8" s="1"/>
  <c r="N302" i="8" s="1"/>
  <c r="H214" i="8"/>
  <c r="N214" i="8" s="1"/>
  <c r="G253" i="8"/>
  <c r="N244" i="8"/>
  <c r="H234" i="8"/>
  <c r="N234" i="8" s="1"/>
  <c r="G273" i="8"/>
  <c r="H238" i="8"/>
  <c r="N238" i="8" s="1"/>
  <c r="G277" i="8"/>
  <c r="H213" i="8"/>
  <c r="N213" i="8" s="1"/>
  <c r="G252" i="8"/>
  <c r="H216" i="8"/>
  <c r="N216" i="8" s="1"/>
  <c r="G255" i="8"/>
  <c r="H209" i="8"/>
  <c r="N209" i="8" s="1"/>
  <c r="F248" i="8"/>
  <c r="F287" i="8" s="1"/>
  <c r="H222" i="8"/>
  <c r="N222" i="8" s="1"/>
  <c r="F261" i="8"/>
  <c r="H211" i="8"/>
  <c r="N211" i="8" s="1"/>
  <c r="G250" i="8"/>
  <c r="H210" i="8"/>
  <c r="N210" i="8" s="1"/>
  <c r="G249" i="8"/>
  <c r="G288" i="8" s="1"/>
  <c r="H288" i="8" s="1"/>
  <c r="N288" i="8" s="1"/>
  <c r="H223" i="8"/>
  <c r="N223" i="8" s="1"/>
  <c r="G262" i="8"/>
  <c r="H230" i="8"/>
  <c r="N230" i="8" s="1"/>
  <c r="G269" i="8"/>
  <c r="H218" i="8"/>
  <c r="N218" i="8" s="1"/>
  <c r="O218" i="8"/>
  <c r="P218" i="8" s="1"/>
  <c r="D213" i="8"/>
  <c r="D252" i="8" s="1"/>
  <c r="D291" i="8" s="1"/>
  <c r="G239" i="8"/>
  <c r="C218" i="8"/>
  <c r="C257" i="8" s="1"/>
  <c r="C296" i="8" s="1"/>
  <c r="C214" i="8"/>
  <c r="C253" i="8" s="1"/>
  <c r="C292" i="8" s="1"/>
  <c r="H182" i="8"/>
  <c r="N182" i="8" s="1"/>
  <c r="F221" i="8"/>
  <c r="H196" i="8"/>
  <c r="N196" i="8" s="1"/>
  <c r="F235" i="8"/>
  <c r="C223" i="8"/>
  <c r="C262" i="8" s="1"/>
  <c r="C301" i="8" s="1"/>
  <c r="H161" i="8"/>
  <c r="H186" i="8"/>
  <c r="N186" i="8" s="1"/>
  <c r="F225" i="8"/>
  <c r="N205" i="8"/>
  <c r="D209" i="8"/>
  <c r="D248" i="8" s="1"/>
  <c r="D287" i="8" s="1"/>
  <c r="H190" i="8"/>
  <c r="N190" i="8" s="1"/>
  <c r="F229" i="8"/>
  <c r="H191" i="8"/>
  <c r="N191" i="8" s="1"/>
  <c r="H199" i="8"/>
  <c r="N199" i="8" s="1"/>
  <c r="H174" i="8"/>
  <c r="N174" i="8" s="1"/>
  <c r="N161" i="8"/>
  <c r="H171" i="8"/>
  <c r="N171" i="8" s="1"/>
  <c r="H175" i="8"/>
  <c r="N175" i="8" s="1"/>
  <c r="G200" i="8"/>
  <c r="H172" i="8"/>
  <c r="N172" i="8" s="1"/>
  <c r="H184" i="8"/>
  <c r="N184" i="8" s="1"/>
  <c r="N167" i="8"/>
  <c r="H177" i="8"/>
  <c r="N177" i="8" s="1"/>
  <c r="H170" i="8"/>
  <c r="N170" i="8" s="1"/>
  <c r="F200" i="8"/>
  <c r="H195" i="8"/>
  <c r="N195" i="8" s="1"/>
  <c r="H183" i="8"/>
  <c r="N183" i="8" s="1"/>
  <c r="C92" i="8"/>
  <c r="C131" i="8" s="1"/>
  <c r="C170" i="8" s="1"/>
  <c r="C102" i="8"/>
  <c r="C141" i="8" s="1"/>
  <c r="C180" i="8" s="1"/>
  <c r="C219" i="8" s="1"/>
  <c r="C258" i="8" s="1"/>
  <c r="C297" i="8" s="1"/>
  <c r="C107" i="8"/>
  <c r="C146" i="8" s="1"/>
  <c r="C185" i="8" s="1"/>
  <c r="D107" i="8"/>
  <c r="D146" i="8" s="1"/>
  <c r="D185" i="8" s="1"/>
  <c r="D102" i="8"/>
  <c r="D141" i="8" s="1"/>
  <c r="D180" i="8" s="1"/>
  <c r="D219" i="8" s="1"/>
  <c r="D258" i="8" s="1"/>
  <c r="D297" i="8" s="1"/>
  <c r="D97" i="8"/>
  <c r="D136" i="8" s="1"/>
  <c r="D175" i="8" s="1"/>
  <c r="H1353" i="4"/>
  <c r="N1353" i="4" s="1"/>
  <c r="F1556" i="4"/>
  <c r="H1556" i="4" s="1"/>
  <c r="N1556" i="4" s="1"/>
  <c r="H1368" i="4"/>
  <c r="N1368" i="4" s="1"/>
  <c r="F1571" i="4"/>
  <c r="H1571" i="4" s="1"/>
  <c r="N1571" i="4" s="1"/>
  <c r="H1277" i="4"/>
  <c r="N1277" i="4" s="1"/>
  <c r="F1480" i="4"/>
  <c r="H1480" i="4" s="1"/>
  <c r="N1480" i="4" s="1"/>
  <c r="N1431" i="4"/>
  <c r="H1305" i="4"/>
  <c r="N1305" i="4" s="1"/>
  <c r="F1508" i="4"/>
  <c r="H1508" i="4" s="1"/>
  <c r="N1508" i="4" s="1"/>
  <c r="H1029" i="4"/>
  <c r="N1029" i="4" s="1"/>
  <c r="G1232" i="4"/>
  <c r="H1049" i="4"/>
  <c r="N1049" i="4" s="1"/>
  <c r="F1252" i="4"/>
  <c r="H1149" i="4"/>
  <c r="N1149" i="4" s="1"/>
  <c r="F1352" i="4"/>
  <c r="N1228" i="4"/>
  <c r="H1076" i="4"/>
  <c r="N1076" i="4" s="1"/>
  <c r="F1279" i="4"/>
  <c r="H1141" i="4"/>
  <c r="N1141" i="4" s="1"/>
  <c r="F1344" i="4"/>
  <c r="H1162" i="4"/>
  <c r="N1162" i="4" s="1"/>
  <c r="F1365" i="4"/>
  <c r="H914" i="4"/>
  <c r="N914" i="4" s="1"/>
  <c r="F1117" i="4"/>
  <c r="H842" i="4"/>
  <c r="N842" i="4" s="1"/>
  <c r="G1045" i="4"/>
  <c r="H889" i="4"/>
  <c r="N889" i="4" s="1"/>
  <c r="F1092" i="4"/>
  <c r="H825" i="4"/>
  <c r="N825" i="4" s="1"/>
  <c r="G1028" i="4"/>
  <c r="G1231" i="4" s="1"/>
  <c r="G1434" i="4" s="1"/>
  <c r="H888" i="4"/>
  <c r="N888" i="4" s="1"/>
  <c r="F1091" i="4"/>
  <c r="H952" i="4"/>
  <c r="N952" i="4" s="1"/>
  <c r="G1155" i="4"/>
  <c r="H950" i="4"/>
  <c r="N950" i="4" s="1"/>
  <c r="F1153" i="4"/>
  <c r="H907" i="4"/>
  <c r="N907" i="4" s="1"/>
  <c r="F1110" i="4"/>
  <c r="H847" i="4"/>
  <c r="N847" i="4" s="1"/>
  <c r="G1050" i="4"/>
  <c r="H924" i="4"/>
  <c r="N924" i="4" s="1"/>
  <c r="G1127" i="4"/>
  <c r="H830" i="4"/>
  <c r="N830" i="4" s="1"/>
  <c r="G1033" i="4"/>
  <c r="H916" i="4"/>
  <c r="N916" i="4" s="1"/>
  <c r="F1119" i="4"/>
  <c r="H854" i="4"/>
  <c r="N854" i="4" s="1"/>
  <c r="G1057" i="4"/>
  <c r="H837" i="4"/>
  <c r="N837" i="4" s="1"/>
  <c r="F1040" i="4"/>
  <c r="H848" i="4"/>
  <c r="N848" i="4" s="1"/>
  <c r="G1051" i="4"/>
  <c r="H869" i="4"/>
  <c r="N869" i="4" s="1"/>
  <c r="G1072" i="4"/>
  <c r="H1014" i="4"/>
  <c r="N1014" i="4" s="1"/>
  <c r="F1217" i="4"/>
  <c r="H898" i="4"/>
  <c r="N898" i="4" s="1"/>
  <c r="F1101" i="4"/>
  <c r="N1025" i="4"/>
  <c r="N822" i="4"/>
  <c r="H873" i="4"/>
  <c r="N873" i="4" s="1"/>
  <c r="H649" i="4"/>
  <c r="N649" i="4" s="1"/>
  <c r="F852" i="4"/>
  <c r="H815" i="4"/>
  <c r="N815" i="4" s="1"/>
  <c r="F1018" i="4"/>
  <c r="H659" i="4"/>
  <c r="N659" i="4" s="1"/>
  <c r="F862" i="4"/>
  <c r="H640" i="4"/>
  <c r="N640" i="4" s="1"/>
  <c r="F843" i="4"/>
  <c r="H673" i="4"/>
  <c r="N673" i="4" s="1"/>
  <c r="F876" i="4"/>
  <c r="H761" i="4"/>
  <c r="N761" i="4" s="1"/>
  <c r="F964" i="4"/>
  <c r="H709" i="4"/>
  <c r="N709" i="4" s="1"/>
  <c r="G912" i="4"/>
  <c r="H621" i="4"/>
  <c r="N621" i="4" s="1"/>
  <c r="F824" i="4"/>
  <c r="H746" i="4"/>
  <c r="N746" i="4" s="1"/>
  <c r="F949" i="4"/>
  <c r="H638" i="4"/>
  <c r="N638" i="4" s="1"/>
  <c r="G841" i="4"/>
  <c r="H641" i="4"/>
  <c r="N641" i="4" s="1"/>
  <c r="F844" i="4"/>
  <c r="H723" i="4"/>
  <c r="N723" i="4" s="1"/>
  <c r="F926" i="4"/>
  <c r="H663" i="4"/>
  <c r="N663" i="4" s="1"/>
  <c r="G866" i="4"/>
  <c r="H637" i="4"/>
  <c r="N637" i="4" s="1"/>
  <c r="F840" i="4"/>
  <c r="H773" i="4"/>
  <c r="N773" i="4" s="1"/>
  <c r="F976" i="4"/>
  <c r="H727" i="4"/>
  <c r="N727" i="4" s="1"/>
  <c r="G930" i="4"/>
  <c r="H803" i="4"/>
  <c r="N803" i="4" s="1"/>
  <c r="F1006" i="4"/>
  <c r="H808" i="4"/>
  <c r="N808" i="4" s="1"/>
  <c r="F1011" i="4"/>
  <c r="H740" i="4"/>
  <c r="N740" i="4" s="1"/>
  <c r="F943" i="4"/>
  <c r="H750" i="4"/>
  <c r="N750" i="4" s="1"/>
  <c r="G953" i="4"/>
  <c r="H724" i="4"/>
  <c r="N724" i="4" s="1"/>
  <c r="G927" i="4"/>
  <c r="H706" i="4"/>
  <c r="N706" i="4" s="1"/>
  <c r="F909" i="4"/>
  <c r="H797" i="4"/>
  <c r="N797" i="4" s="1"/>
  <c r="F1000" i="4"/>
  <c r="H733" i="4"/>
  <c r="N733" i="4" s="1"/>
  <c r="G936" i="4"/>
  <c r="H667" i="4"/>
  <c r="N667" i="4" s="1"/>
  <c r="F870" i="4"/>
  <c r="H745" i="4"/>
  <c r="N745" i="4" s="1"/>
  <c r="G948" i="4"/>
  <c r="H731" i="4"/>
  <c r="N731" i="4" s="1"/>
  <c r="F934" i="4"/>
  <c r="H816" i="4"/>
  <c r="N816" i="4" s="1"/>
  <c r="F1019" i="4"/>
  <c r="H647" i="4"/>
  <c r="N647" i="4" s="1"/>
  <c r="G850" i="4"/>
  <c r="H725" i="4"/>
  <c r="N725" i="4" s="1"/>
  <c r="F928" i="4"/>
  <c r="H672" i="4"/>
  <c r="N672" i="4" s="1"/>
  <c r="F875" i="4"/>
  <c r="H774" i="4"/>
  <c r="N774" i="4" s="1"/>
  <c r="F977" i="4"/>
  <c r="H768" i="4"/>
  <c r="N768" i="4" s="1"/>
  <c r="F971" i="4"/>
  <c r="H687" i="4"/>
  <c r="N687" i="4" s="1"/>
  <c r="F890" i="4"/>
  <c r="H804" i="4"/>
  <c r="N804" i="4" s="1"/>
  <c r="F1007" i="4"/>
  <c r="H772" i="4"/>
  <c r="N772" i="4" s="1"/>
  <c r="F975" i="4"/>
  <c r="H805" i="4"/>
  <c r="N805" i="4" s="1"/>
  <c r="F1008" i="4"/>
  <c r="H754" i="4"/>
  <c r="N754" i="4" s="1"/>
  <c r="F957" i="4"/>
  <c r="H737" i="4"/>
  <c r="N737" i="4" s="1"/>
  <c r="G940" i="4"/>
  <c r="H707" i="4"/>
  <c r="N707" i="4" s="1"/>
  <c r="G910" i="4"/>
  <c r="H738" i="4"/>
  <c r="N738" i="4" s="1"/>
  <c r="G941" i="4"/>
  <c r="H646" i="4"/>
  <c r="N646" i="4" s="1"/>
  <c r="F849" i="4"/>
  <c r="H679" i="4"/>
  <c r="N679" i="4" s="1"/>
  <c r="G882" i="4"/>
  <c r="H812" i="4"/>
  <c r="N812" i="4" s="1"/>
  <c r="F1015" i="4"/>
  <c r="H798" i="4"/>
  <c r="N798" i="4" s="1"/>
  <c r="F1001" i="4"/>
  <c r="H677" i="4"/>
  <c r="N677" i="4" s="1"/>
  <c r="F880" i="4"/>
  <c r="H701" i="4"/>
  <c r="N701" i="4" s="1"/>
  <c r="F904" i="4"/>
  <c r="H755" i="4"/>
  <c r="N755" i="4" s="1"/>
  <c r="F958" i="4"/>
  <c r="H718" i="4"/>
  <c r="N718" i="4" s="1"/>
  <c r="F921" i="4"/>
  <c r="H698" i="4"/>
  <c r="N698" i="4" s="1"/>
  <c r="F901" i="4"/>
  <c r="H700" i="4"/>
  <c r="N700" i="4" s="1"/>
  <c r="F903" i="4"/>
  <c r="H665" i="4"/>
  <c r="N665" i="4" s="1"/>
  <c r="F868" i="4"/>
  <c r="H642" i="4"/>
  <c r="N642" i="4" s="1"/>
  <c r="F845" i="4"/>
  <c r="H806" i="4"/>
  <c r="N806" i="4" s="1"/>
  <c r="F1009" i="4"/>
  <c r="H760" i="4"/>
  <c r="N760" i="4" s="1"/>
  <c r="F963" i="4"/>
  <c r="H702" i="4"/>
  <c r="N702" i="4" s="1"/>
  <c r="F905" i="4"/>
  <c r="H809" i="4"/>
  <c r="N809" i="4" s="1"/>
  <c r="F1012" i="4"/>
  <c r="H699" i="4"/>
  <c r="N699" i="4" s="1"/>
  <c r="F902" i="4"/>
  <c r="H624" i="4"/>
  <c r="N624" i="4" s="1"/>
  <c r="F827" i="4"/>
  <c r="H660" i="4"/>
  <c r="N660" i="4" s="1"/>
  <c r="G863" i="4"/>
  <c r="H767" i="4"/>
  <c r="N767" i="4" s="1"/>
  <c r="F970" i="4"/>
  <c r="H671" i="4"/>
  <c r="N671" i="4" s="1"/>
  <c r="F874" i="4"/>
  <c r="H662" i="4"/>
  <c r="N662" i="4" s="1"/>
  <c r="G865" i="4"/>
  <c r="H703" i="4"/>
  <c r="N703" i="4" s="1"/>
  <c r="G906" i="4"/>
  <c r="H714" i="4"/>
  <c r="N714" i="4" s="1"/>
  <c r="G917" i="4"/>
  <c r="H757" i="4"/>
  <c r="N757" i="4" s="1"/>
  <c r="G960" i="4"/>
  <c r="H631" i="4"/>
  <c r="N631" i="4" s="1"/>
  <c r="F834" i="4"/>
  <c r="H689" i="4"/>
  <c r="N689" i="4" s="1"/>
  <c r="F892" i="4"/>
  <c r="H758" i="4"/>
  <c r="N758" i="4" s="1"/>
  <c r="F961" i="4"/>
  <c r="H748" i="4"/>
  <c r="N748" i="4" s="1"/>
  <c r="G951" i="4"/>
  <c r="H635" i="4"/>
  <c r="N635" i="4" s="1"/>
  <c r="F838" i="4"/>
  <c r="H751" i="4"/>
  <c r="N751" i="4" s="1"/>
  <c r="G954" i="4"/>
  <c r="H715" i="4"/>
  <c r="N715" i="4" s="1"/>
  <c r="G918" i="4"/>
  <c r="H675" i="4"/>
  <c r="N675" i="4" s="1"/>
  <c r="G878" i="4"/>
  <c r="H752" i="4"/>
  <c r="N752" i="4" s="1"/>
  <c r="F955" i="4"/>
  <c r="H657" i="4"/>
  <c r="N657" i="4" s="1"/>
  <c r="G860" i="4"/>
  <c r="H676" i="4"/>
  <c r="N676" i="4" s="1"/>
  <c r="F879" i="4"/>
  <c r="H678" i="4"/>
  <c r="N678" i="4" s="1"/>
  <c r="F881" i="4"/>
  <c r="H741" i="4"/>
  <c r="N741" i="4" s="1"/>
  <c r="F944" i="4"/>
  <c r="H739" i="4"/>
  <c r="N739" i="4" s="1"/>
  <c r="G942" i="4"/>
  <c r="H669" i="4"/>
  <c r="N669" i="4" s="1"/>
  <c r="G872" i="4"/>
  <c r="H633" i="4"/>
  <c r="N633" i="4" s="1"/>
  <c r="G836" i="4"/>
  <c r="H742" i="4"/>
  <c r="N742" i="4" s="1"/>
  <c r="F945" i="4"/>
  <c r="H681" i="4"/>
  <c r="N681" i="4" s="1"/>
  <c r="G884" i="4"/>
  <c r="H766" i="4"/>
  <c r="N766" i="4" s="1"/>
  <c r="F969" i="4"/>
  <c r="H729" i="4"/>
  <c r="N729" i="4" s="1"/>
  <c r="F932" i="4"/>
  <c r="H810" i="4"/>
  <c r="N810" i="4" s="1"/>
  <c r="F1013" i="4"/>
  <c r="H688" i="4"/>
  <c r="N688" i="4" s="1"/>
  <c r="G891" i="4"/>
  <c r="H807" i="4"/>
  <c r="N807" i="4" s="1"/>
  <c r="F1010" i="4"/>
  <c r="H764" i="4"/>
  <c r="N764" i="4" s="1"/>
  <c r="F967" i="4"/>
  <c r="H620" i="4"/>
  <c r="N620" i="4" s="1"/>
  <c r="F823" i="4"/>
  <c r="F1026" i="4" s="1"/>
  <c r="F1229" i="4" s="1"/>
  <c r="F1432" i="4" s="1"/>
  <c r="H765" i="4"/>
  <c r="N765" i="4" s="1"/>
  <c r="F968" i="4"/>
  <c r="H800" i="4"/>
  <c r="N800" i="4" s="1"/>
  <c r="F1003" i="4"/>
  <c r="H728" i="4"/>
  <c r="N728" i="4" s="1"/>
  <c r="F931" i="4"/>
  <c r="H661" i="4"/>
  <c r="N661" i="4" s="1"/>
  <c r="F864" i="4"/>
  <c r="H636" i="4"/>
  <c r="N636" i="4" s="1"/>
  <c r="F839" i="4"/>
  <c r="H813" i="4"/>
  <c r="N813" i="4" s="1"/>
  <c r="F1016" i="4"/>
  <c r="O674" i="4"/>
  <c r="P674" i="4" s="1"/>
  <c r="G877" i="4"/>
  <c r="G817" i="4"/>
  <c r="H429" i="4"/>
  <c r="N429" i="4" s="1"/>
  <c r="F632" i="4"/>
  <c r="H425" i="4"/>
  <c r="F628" i="4"/>
  <c r="H670" i="4"/>
  <c r="N670" i="4" s="1"/>
  <c r="N619" i="4"/>
  <c r="G614" i="4"/>
  <c r="F614" i="4"/>
  <c r="H426" i="4"/>
  <c r="N426" i="4" s="1"/>
  <c r="F629" i="4"/>
  <c r="H674" i="4"/>
  <c r="N674" i="4" s="1"/>
  <c r="C432" i="4"/>
  <c r="C635" i="4" s="1"/>
  <c r="C838" i="4" s="1"/>
  <c r="C1041" i="4" s="1"/>
  <c r="C1244" i="4" s="1"/>
  <c r="C1447" i="4" s="1"/>
  <c r="D431" i="4"/>
  <c r="D634" i="4" s="1"/>
  <c r="D837" i="4" s="1"/>
  <c r="D1040" i="4" s="1"/>
  <c r="D1243" i="4" s="1"/>
  <c r="D1446" i="4" s="1"/>
  <c r="D459" i="4"/>
  <c r="D662" i="4" s="1"/>
  <c r="D865" i="4" s="1"/>
  <c r="D1068" i="4" s="1"/>
  <c r="D1271" i="4" s="1"/>
  <c r="D1474" i="4" s="1"/>
  <c r="C469" i="4"/>
  <c r="C672" i="4" s="1"/>
  <c r="C875" i="4" s="1"/>
  <c r="C1078" i="4" s="1"/>
  <c r="C1281" i="4" s="1"/>
  <c r="C1484" i="4" s="1"/>
  <c r="D473" i="4"/>
  <c r="D676" i="4" s="1"/>
  <c r="D879" i="4" s="1"/>
  <c r="D1082" i="4" s="1"/>
  <c r="D1285" i="4" s="1"/>
  <c r="D1488" i="4" s="1"/>
  <c r="C445" i="4"/>
  <c r="C648" i="4" s="1"/>
  <c r="C851" i="4" s="1"/>
  <c r="C1054" i="4" s="1"/>
  <c r="C1257" i="4" s="1"/>
  <c r="C1460" i="4" s="1"/>
  <c r="C459" i="4"/>
  <c r="C662" i="4" s="1"/>
  <c r="C865" i="4" s="1"/>
  <c r="C1068" i="4" s="1"/>
  <c r="C1271" i="4" s="1"/>
  <c r="C1474" i="4" s="1"/>
  <c r="C427" i="4"/>
  <c r="C630" i="4" s="1"/>
  <c r="C833" i="4" s="1"/>
  <c r="C1036" i="4" s="1"/>
  <c r="C1239" i="4" s="1"/>
  <c r="C1442" i="4" s="1"/>
  <c r="C464" i="4"/>
  <c r="C667" i="4" s="1"/>
  <c r="C870" i="4" s="1"/>
  <c r="C1073" i="4" s="1"/>
  <c r="C1276" i="4" s="1"/>
  <c r="C1479" i="4" s="1"/>
  <c r="D420" i="4"/>
  <c r="D623" i="4" s="1"/>
  <c r="D826" i="4" s="1"/>
  <c r="D1029" i="4" s="1"/>
  <c r="D1232" i="4" s="1"/>
  <c r="D1435" i="4" s="1"/>
  <c r="C419" i="4"/>
  <c r="C622" i="4" s="1"/>
  <c r="C825" i="4" s="1"/>
  <c r="C1028" i="4" s="1"/>
  <c r="C1231" i="4" s="1"/>
  <c r="C1434" i="4" s="1"/>
  <c r="D427" i="4"/>
  <c r="D630" i="4" s="1"/>
  <c r="D833" i="4" s="1"/>
  <c r="D1036" i="4" s="1"/>
  <c r="D1239" i="4" s="1"/>
  <c r="D1442" i="4" s="1"/>
  <c r="H411" i="4"/>
  <c r="N411" i="4"/>
  <c r="D42" i="4"/>
  <c r="D245" i="4" s="1"/>
  <c r="F43" i="3"/>
  <c r="F44" i="3" s="1"/>
  <c r="D54" i="2"/>
  <c r="C54" i="4"/>
  <c r="C257" i="4" s="1"/>
  <c r="E54" i="2"/>
  <c r="G54" i="2" s="1"/>
  <c r="D54" i="4"/>
  <c r="D257" i="4" s="1"/>
  <c r="D41" i="3"/>
  <c r="D40" i="2"/>
  <c r="C40" i="4"/>
  <c r="C243" i="4" s="1"/>
  <c r="D26" i="4"/>
  <c r="D229" i="4" s="1"/>
  <c r="E26" i="2"/>
  <c r="G26" i="2" s="1"/>
  <c r="F27" i="3"/>
  <c r="D15" i="3"/>
  <c r="D14" i="2"/>
  <c r="C14" i="4"/>
  <c r="C217" i="4" s="1"/>
  <c r="F16" i="3"/>
  <c r="E15" i="2"/>
  <c r="G15" i="2" s="1"/>
  <c r="D15" i="4"/>
  <c r="D218" i="4" s="1"/>
  <c r="D28" i="3"/>
  <c r="D27" i="2"/>
  <c r="C27" i="4"/>
  <c r="C230" i="4" s="1"/>
  <c r="E43" i="2" l="1"/>
  <c r="G43" i="2" s="1"/>
  <c r="H253" i="8"/>
  <c r="N253" i="8" s="1"/>
  <c r="G292" i="8"/>
  <c r="H292" i="8" s="1"/>
  <c r="N292" i="8" s="1"/>
  <c r="H252" i="8"/>
  <c r="N252" i="8" s="1"/>
  <c r="G291" i="8"/>
  <c r="H291" i="8" s="1"/>
  <c r="N291" i="8" s="1"/>
  <c r="H287" i="8"/>
  <c r="N287" i="8" s="1"/>
  <c r="H277" i="8"/>
  <c r="N277" i="8" s="1"/>
  <c r="G316" i="8"/>
  <c r="H316" i="8" s="1"/>
  <c r="N316" i="8" s="1"/>
  <c r="H261" i="8"/>
  <c r="N261" i="8" s="1"/>
  <c r="F300" i="8"/>
  <c r="H300" i="8" s="1"/>
  <c r="N300" i="8" s="1"/>
  <c r="H286" i="8"/>
  <c r="H262" i="8"/>
  <c r="N262" i="8" s="1"/>
  <c r="G301" i="8"/>
  <c r="H301" i="8" s="1"/>
  <c r="N301" i="8" s="1"/>
  <c r="H269" i="8"/>
  <c r="N269" i="8" s="1"/>
  <c r="G308" i="8"/>
  <c r="H308" i="8" s="1"/>
  <c r="N308" i="8" s="1"/>
  <c r="H250" i="8"/>
  <c r="N250" i="8" s="1"/>
  <c r="G289" i="8"/>
  <c r="H289" i="8" s="1"/>
  <c r="N289" i="8" s="1"/>
  <c r="H255" i="8"/>
  <c r="N255" i="8" s="1"/>
  <c r="G294" i="8"/>
  <c r="H294" i="8" s="1"/>
  <c r="N294" i="8" s="1"/>
  <c r="H273" i="8"/>
  <c r="N273" i="8" s="1"/>
  <c r="G312" i="8"/>
  <c r="H312" i="8" s="1"/>
  <c r="N312" i="8" s="1"/>
  <c r="H235" i="8"/>
  <c r="N235" i="8" s="1"/>
  <c r="F274" i="8"/>
  <c r="H229" i="8"/>
  <c r="N229" i="8" s="1"/>
  <c r="F268" i="8"/>
  <c r="H225" i="8"/>
  <c r="N225" i="8" s="1"/>
  <c r="F264" i="8"/>
  <c r="H221" i="8"/>
  <c r="N221" i="8" s="1"/>
  <c r="F260" i="8"/>
  <c r="H249" i="8"/>
  <c r="N249" i="8" s="1"/>
  <c r="G278" i="8"/>
  <c r="H248" i="8"/>
  <c r="D224" i="8"/>
  <c r="D263" i="8" s="1"/>
  <c r="D302" i="8" s="1"/>
  <c r="C224" i="8"/>
  <c r="C263" i="8" s="1"/>
  <c r="C302" i="8" s="1"/>
  <c r="C209" i="8"/>
  <c r="C248" i="8" s="1"/>
  <c r="C287" i="8" s="1"/>
  <c r="F239" i="8"/>
  <c r="D214" i="8"/>
  <c r="D253" i="8" s="1"/>
  <c r="D292" i="8" s="1"/>
  <c r="H200" i="8"/>
  <c r="N200" i="8"/>
  <c r="H1432" i="4"/>
  <c r="H1252" i="4"/>
  <c r="N1252" i="4" s="1"/>
  <c r="F1455" i="4"/>
  <c r="H1455" i="4" s="1"/>
  <c r="N1455" i="4" s="1"/>
  <c r="H1434" i="4"/>
  <c r="N1434" i="4" s="1"/>
  <c r="H1279" i="4"/>
  <c r="N1279" i="4" s="1"/>
  <c r="F1482" i="4"/>
  <c r="H1482" i="4" s="1"/>
  <c r="N1482" i="4" s="1"/>
  <c r="H1232" i="4"/>
  <c r="N1232" i="4" s="1"/>
  <c r="G1435" i="4"/>
  <c r="H1435" i="4" s="1"/>
  <c r="N1435" i="4" s="1"/>
  <c r="H1365" i="4"/>
  <c r="N1365" i="4" s="1"/>
  <c r="F1568" i="4"/>
  <c r="H1568" i="4" s="1"/>
  <c r="N1568" i="4" s="1"/>
  <c r="H1352" i="4"/>
  <c r="N1352" i="4" s="1"/>
  <c r="F1555" i="4"/>
  <c r="H1555" i="4" s="1"/>
  <c r="N1555" i="4" s="1"/>
  <c r="H1344" i="4"/>
  <c r="N1344" i="4" s="1"/>
  <c r="F1547" i="4"/>
  <c r="H1547" i="4" s="1"/>
  <c r="N1547" i="4" s="1"/>
  <c r="H1072" i="4"/>
  <c r="N1072" i="4" s="1"/>
  <c r="G1275" i="4"/>
  <c r="H1117" i="4"/>
  <c r="N1117" i="4" s="1"/>
  <c r="F1320" i="4"/>
  <c r="H1119" i="4"/>
  <c r="N1119" i="4" s="1"/>
  <c r="F1322" i="4"/>
  <c r="H1217" i="4"/>
  <c r="N1217" i="4" s="1"/>
  <c r="F1420" i="4"/>
  <c r="H1040" i="4"/>
  <c r="N1040" i="4" s="1"/>
  <c r="F1243" i="4"/>
  <c r="H1033" i="4"/>
  <c r="N1033" i="4" s="1"/>
  <c r="G1236" i="4"/>
  <c r="H1110" i="4"/>
  <c r="N1110" i="4" s="1"/>
  <c r="F1313" i="4"/>
  <c r="H1091" i="4"/>
  <c r="N1091" i="4" s="1"/>
  <c r="F1294" i="4"/>
  <c r="H1045" i="4"/>
  <c r="N1045" i="4" s="1"/>
  <c r="G1248" i="4"/>
  <c r="H1057" i="4"/>
  <c r="N1057" i="4" s="1"/>
  <c r="G1260" i="4"/>
  <c r="H1127" i="4"/>
  <c r="N1127" i="4" s="1"/>
  <c r="G1330" i="4"/>
  <c r="H1231" i="4"/>
  <c r="N1231" i="4" s="1"/>
  <c r="H1153" i="4"/>
  <c r="N1153" i="4" s="1"/>
  <c r="F1356" i="4"/>
  <c r="H1101" i="4"/>
  <c r="N1101" i="4" s="1"/>
  <c r="F1304" i="4"/>
  <c r="H1051" i="4"/>
  <c r="N1051" i="4" s="1"/>
  <c r="G1254" i="4"/>
  <c r="H1050" i="4"/>
  <c r="N1050" i="4" s="1"/>
  <c r="G1253" i="4"/>
  <c r="H1155" i="4"/>
  <c r="N1155" i="4" s="1"/>
  <c r="G1358" i="4"/>
  <c r="H1092" i="4"/>
  <c r="N1092" i="4" s="1"/>
  <c r="F1295" i="4"/>
  <c r="H1229" i="4"/>
  <c r="H839" i="4"/>
  <c r="N839" i="4" s="1"/>
  <c r="F1042" i="4"/>
  <c r="H1003" i="4"/>
  <c r="N1003" i="4" s="1"/>
  <c r="F1206" i="4"/>
  <c r="H967" i="4"/>
  <c r="N967" i="4" s="1"/>
  <c r="F1170" i="4"/>
  <c r="H1013" i="4"/>
  <c r="N1013" i="4" s="1"/>
  <c r="F1216" i="4"/>
  <c r="H884" i="4"/>
  <c r="N884" i="4" s="1"/>
  <c r="G1087" i="4"/>
  <c r="H872" i="4"/>
  <c r="N872" i="4" s="1"/>
  <c r="G1075" i="4"/>
  <c r="H881" i="4"/>
  <c r="N881" i="4" s="1"/>
  <c r="F1084" i="4"/>
  <c r="H955" i="4"/>
  <c r="N955" i="4" s="1"/>
  <c r="F1158" i="4"/>
  <c r="H954" i="4"/>
  <c r="N954" i="4" s="1"/>
  <c r="G1157" i="4"/>
  <c r="H961" i="4"/>
  <c r="N961" i="4" s="1"/>
  <c r="F1164" i="4"/>
  <c r="H960" i="4"/>
  <c r="N960" i="4" s="1"/>
  <c r="G1163" i="4"/>
  <c r="H865" i="4"/>
  <c r="N865" i="4" s="1"/>
  <c r="G1068" i="4"/>
  <c r="H863" i="4"/>
  <c r="N863" i="4" s="1"/>
  <c r="G1066" i="4"/>
  <c r="H1012" i="4"/>
  <c r="N1012" i="4" s="1"/>
  <c r="F1215" i="4"/>
  <c r="H1009" i="4"/>
  <c r="N1009" i="4" s="1"/>
  <c r="F1212" i="4"/>
  <c r="H903" i="4"/>
  <c r="N903" i="4" s="1"/>
  <c r="F1106" i="4"/>
  <c r="H958" i="4"/>
  <c r="N958" i="4" s="1"/>
  <c r="F1161" i="4"/>
  <c r="H1001" i="4"/>
  <c r="N1001" i="4" s="1"/>
  <c r="F1204" i="4"/>
  <c r="H849" i="4"/>
  <c r="N849" i="4" s="1"/>
  <c r="F1052" i="4"/>
  <c r="H940" i="4"/>
  <c r="N940" i="4" s="1"/>
  <c r="G1143" i="4"/>
  <c r="H975" i="4"/>
  <c r="N975" i="4" s="1"/>
  <c r="F1178" i="4"/>
  <c r="H971" i="4"/>
  <c r="N971" i="4" s="1"/>
  <c r="F1174" i="4"/>
  <c r="H928" i="4"/>
  <c r="N928" i="4" s="1"/>
  <c r="F1131" i="4"/>
  <c r="H934" i="4"/>
  <c r="N934" i="4" s="1"/>
  <c r="F1137" i="4"/>
  <c r="H936" i="4"/>
  <c r="N936" i="4" s="1"/>
  <c r="G1139" i="4"/>
  <c r="H927" i="4"/>
  <c r="N927" i="4" s="1"/>
  <c r="G1130" i="4"/>
  <c r="H1011" i="4"/>
  <c r="N1011" i="4" s="1"/>
  <c r="F1214" i="4"/>
  <c r="H976" i="4"/>
  <c r="N976" i="4" s="1"/>
  <c r="F1179" i="4"/>
  <c r="H926" i="4"/>
  <c r="N926" i="4" s="1"/>
  <c r="F1129" i="4"/>
  <c r="H949" i="4"/>
  <c r="N949" i="4" s="1"/>
  <c r="F1152" i="4"/>
  <c r="H964" i="4"/>
  <c r="N964" i="4" s="1"/>
  <c r="F1167" i="4"/>
  <c r="H862" i="4"/>
  <c r="N862" i="4" s="1"/>
  <c r="F1065" i="4"/>
  <c r="H877" i="4"/>
  <c r="N877" i="4" s="1"/>
  <c r="G1080" i="4"/>
  <c r="H864" i="4"/>
  <c r="N864" i="4" s="1"/>
  <c r="F1067" i="4"/>
  <c r="H968" i="4"/>
  <c r="N968" i="4" s="1"/>
  <c r="F1171" i="4"/>
  <c r="H1010" i="4"/>
  <c r="N1010" i="4" s="1"/>
  <c r="F1213" i="4"/>
  <c r="H932" i="4"/>
  <c r="N932" i="4" s="1"/>
  <c r="F1135" i="4"/>
  <c r="H945" i="4"/>
  <c r="N945" i="4" s="1"/>
  <c r="F1148" i="4"/>
  <c r="H942" i="4"/>
  <c r="N942" i="4" s="1"/>
  <c r="G1145" i="4"/>
  <c r="H879" i="4"/>
  <c r="N879" i="4" s="1"/>
  <c r="F1082" i="4"/>
  <c r="H878" i="4"/>
  <c r="N878" i="4" s="1"/>
  <c r="G1081" i="4"/>
  <c r="H838" i="4"/>
  <c r="N838" i="4" s="1"/>
  <c r="F1041" i="4"/>
  <c r="H892" i="4"/>
  <c r="N892" i="4" s="1"/>
  <c r="F1095" i="4"/>
  <c r="H917" i="4"/>
  <c r="N917" i="4" s="1"/>
  <c r="G1120" i="4"/>
  <c r="H874" i="4"/>
  <c r="N874" i="4" s="1"/>
  <c r="F1077" i="4"/>
  <c r="H827" i="4"/>
  <c r="N827" i="4" s="1"/>
  <c r="F1030" i="4"/>
  <c r="H905" i="4"/>
  <c r="N905" i="4" s="1"/>
  <c r="F1108" i="4"/>
  <c r="H845" i="4"/>
  <c r="N845" i="4" s="1"/>
  <c r="F1048" i="4"/>
  <c r="H901" i="4"/>
  <c r="N901" i="4" s="1"/>
  <c r="F1104" i="4"/>
  <c r="H904" i="4"/>
  <c r="N904" i="4" s="1"/>
  <c r="F1107" i="4"/>
  <c r="H1015" i="4"/>
  <c r="N1015" i="4" s="1"/>
  <c r="F1218" i="4"/>
  <c r="H941" i="4"/>
  <c r="N941" i="4" s="1"/>
  <c r="G1144" i="4"/>
  <c r="H957" i="4"/>
  <c r="N957" i="4" s="1"/>
  <c r="F1160" i="4"/>
  <c r="H1007" i="4"/>
  <c r="N1007" i="4" s="1"/>
  <c r="F1210" i="4"/>
  <c r="H977" i="4"/>
  <c r="N977" i="4" s="1"/>
  <c r="F1180" i="4"/>
  <c r="H850" i="4"/>
  <c r="N850" i="4" s="1"/>
  <c r="G1053" i="4"/>
  <c r="H948" i="4"/>
  <c r="N948" i="4" s="1"/>
  <c r="G1151" i="4"/>
  <c r="H1000" i="4"/>
  <c r="N1000" i="4" s="1"/>
  <c r="F1203" i="4"/>
  <c r="H953" i="4"/>
  <c r="N953" i="4" s="1"/>
  <c r="G1156" i="4"/>
  <c r="H1006" i="4"/>
  <c r="N1006" i="4" s="1"/>
  <c r="F1209" i="4"/>
  <c r="H840" i="4"/>
  <c r="N840" i="4" s="1"/>
  <c r="F1043" i="4"/>
  <c r="H844" i="4"/>
  <c r="N844" i="4" s="1"/>
  <c r="F1047" i="4"/>
  <c r="H824" i="4"/>
  <c r="N824" i="4" s="1"/>
  <c r="F1027" i="4"/>
  <c r="H876" i="4"/>
  <c r="N876" i="4" s="1"/>
  <c r="F1079" i="4"/>
  <c r="H1018" i="4"/>
  <c r="N1018" i="4" s="1"/>
  <c r="F1221" i="4"/>
  <c r="H1028" i="4"/>
  <c r="N1028" i="4" s="1"/>
  <c r="H1016" i="4"/>
  <c r="N1016" i="4" s="1"/>
  <c r="F1219" i="4"/>
  <c r="H931" i="4"/>
  <c r="N931" i="4" s="1"/>
  <c r="F1134" i="4"/>
  <c r="H1026" i="4"/>
  <c r="H891" i="4"/>
  <c r="N891" i="4" s="1"/>
  <c r="G1094" i="4"/>
  <c r="H969" i="4"/>
  <c r="N969" i="4" s="1"/>
  <c r="F1172" i="4"/>
  <c r="H836" i="4"/>
  <c r="N836" i="4" s="1"/>
  <c r="G1039" i="4"/>
  <c r="H944" i="4"/>
  <c r="N944" i="4" s="1"/>
  <c r="F1147" i="4"/>
  <c r="H860" i="4"/>
  <c r="N860" i="4" s="1"/>
  <c r="G1063" i="4"/>
  <c r="H918" i="4"/>
  <c r="N918" i="4" s="1"/>
  <c r="G1121" i="4"/>
  <c r="H951" i="4"/>
  <c r="N951" i="4" s="1"/>
  <c r="G1154" i="4"/>
  <c r="H834" i="4"/>
  <c r="N834" i="4" s="1"/>
  <c r="F1037" i="4"/>
  <c r="H906" i="4"/>
  <c r="N906" i="4" s="1"/>
  <c r="G1109" i="4"/>
  <c r="H970" i="4"/>
  <c r="N970" i="4" s="1"/>
  <c r="F1173" i="4"/>
  <c r="H902" i="4"/>
  <c r="N902" i="4" s="1"/>
  <c r="F1105" i="4"/>
  <c r="H963" i="4"/>
  <c r="N963" i="4" s="1"/>
  <c r="F1166" i="4"/>
  <c r="H868" i="4"/>
  <c r="N868" i="4" s="1"/>
  <c r="F1071" i="4"/>
  <c r="H921" i="4"/>
  <c r="N921" i="4" s="1"/>
  <c r="F1124" i="4"/>
  <c r="H880" i="4"/>
  <c r="N880" i="4" s="1"/>
  <c r="F1083" i="4"/>
  <c r="H882" i="4"/>
  <c r="N882" i="4" s="1"/>
  <c r="G1085" i="4"/>
  <c r="H910" i="4"/>
  <c r="N910" i="4" s="1"/>
  <c r="G1113" i="4"/>
  <c r="H1008" i="4"/>
  <c r="N1008" i="4" s="1"/>
  <c r="F1211" i="4"/>
  <c r="H890" i="4"/>
  <c r="N890" i="4" s="1"/>
  <c r="F1093" i="4"/>
  <c r="H875" i="4"/>
  <c r="N875" i="4" s="1"/>
  <c r="F1078" i="4"/>
  <c r="H1019" i="4"/>
  <c r="N1019" i="4" s="1"/>
  <c r="F1222" i="4"/>
  <c r="H870" i="4"/>
  <c r="N870" i="4" s="1"/>
  <c r="F1073" i="4"/>
  <c r="H909" i="4"/>
  <c r="N909" i="4" s="1"/>
  <c r="F1112" i="4"/>
  <c r="H943" i="4"/>
  <c r="N943" i="4" s="1"/>
  <c r="F1146" i="4"/>
  <c r="H930" i="4"/>
  <c r="N930" i="4" s="1"/>
  <c r="G1133" i="4"/>
  <c r="H866" i="4"/>
  <c r="N866" i="4" s="1"/>
  <c r="G1069" i="4"/>
  <c r="H841" i="4"/>
  <c r="N841" i="4" s="1"/>
  <c r="G1044" i="4"/>
  <c r="H912" i="4"/>
  <c r="N912" i="4" s="1"/>
  <c r="G1115" i="4"/>
  <c r="H843" i="4"/>
  <c r="N843" i="4" s="1"/>
  <c r="F1046" i="4"/>
  <c r="H852" i="4"/>
  <c r="N852" i="4" s="1"/>
  <c r="F1055" i="4"/>
  <c r="G1020" i="4"/>
  <c r="H823" i="4"/>
  <c r="H632" i="4"/>
  <c r="N632" i="4" s="1"/>
  <c r="F835" i="4"/>
  <c r="H629" i="4"/>
  <c r="N629" i="4" s="1"/>
  <c r="F832" i="4"/>
  <c r="H628" i="4"/>
  <c r="N628" i="4" s="1"/>
  <c r="F831" i="4"/>
  <c r="F817" i="4"/>
  <c r="N425" i="4"/>
  <c r="N614" i="4" s="1"/>
  <c r="H614" i="4"/>
  <c r="D421" i="4"/>
  <c r="D624" i="4" s="1"/>
  <c r="D827" i="4" s="1"/>
  <c r="D1030" i="4" s="1"/>
  <c r="D1233" i="4" s="1"/>
  <c r="D1436" i="4" s="1"/>
  <c r="D460" i="4"/>
  <c r="D663" i="4" s="1"/>
  <c r="D866" i="4" s="1"/>
  <c r="D1069" i="4" s="1"/>
  <c r="D1272" i="4" s="1"/>
  <c r="D1475" i="4" s="1"/>
  <c r="C460" i="4"/>
  <c r="C663" i="4" s="1"/>
  <c r="C866" i="4" s="1"/>
  <c r="C1069" i="4" s="1"/>
  <c r="C1272" i="4" s="1"/>
  <c r="C1475" i="4" s="1"/>
  <c r="C433" i="4"/>
  <c r="C636" i="4" s="1"/>
  <c r="C839" i="4" s="1"/>
  <c r="C1042" i="4" s="1"/>
  <c r="C1245" i="4" s="1"/>
  <c r="C1448" i="4" s="1"/>
  <c r="D432" i="4"/>
  <c r="D635" i="4" s="1"/>
  <c r="D838" i="4" s="1"/>
  <c r="D1041" i="4" s="1"/>
  <c r="D1244" i="4" s="1"/>
  <c r="D1447" i="4" s="1"/>
  <c r="D448" i="4"/>
  <c r="D651" i="4" s="1"/>
  <c r="D854" i="4" s="1"/>
  <c r="D1057" i="4" s="1"/>
  <c r="D1260" i="4" s="1"/>
  <c r="D1463" i="4" s="1"/>
  <c r="C446" i="4"/>
  <c r="C649" i="4" s="1"/>
  <c r="C852" i="4" s="1"/>
  <c r="C1055" i="4" s="1"/>
  <c r="C1258" i="4" s="1"/>
  <c r="C1461" i="4" s="1"/>
  <c r="C420" i="4"/>
  <c r="C623" i="4" s="1"/>
  <c r="C826" i="4" s="1"/>
  <c r="C1029" i="4" s="1"/>
  <c r="C1232" i="4" s="1"/>
  <c r="C1435" i="4" s="1"/>
  <c r="D43" i="4"/>
  <c r="D246" i="4" s="1"/>
  <c r="D27" i="4"/>
  <c r="D230" i="4" s="1"/>
  <c r="E27" i="2"/>
  <c r="G27" i="2" s="1"/>
  <c r="F28" i="3"/>
  <c r="D42" i="3"/>
  <c r="C41" i="4"/>
  <c r="C244" i="4" s="1"/>
  <c r="D41" i="2"/>
  <c r="F45" i="3"/>
  <c r="D44" i="4"/>
  <c r="D247" i="4" s="1"/>
  <c r="E44" i="2"/>
  <c r="G44" i="2" s="1"/>
  <c r="D29" i="3"/>
  <c r="C28" i="4"/>
  <c r="C231" i="4" s="1"/>
  <c r="D28" i="2"/>
  <c r="D16" i="4"/>
  <c r="D219" i="4" s="1"/>
  <c r="F17" i="3"/>
  <c r="E16" i="2"/>
  <c r="G16" i="2" s="1"/>
  <c r="D15" i="2"/>
  <c r="D16" i="3"/>
  <c r="C15" i="4"/>
  <c r="C218" i="4" s="1"/>
  <c r="F278" i="8" l="1"/>
  <c r="N239" i="8"/>
  <c r="N286" i="8"/>
  <c r="H268" i="8"/>
  <c r="N268" i="8" s="1"/>
  <c r="F307" i="8"/>
  <c r="H307" i="8" s="1"/>
  <c r="N307" i="8" s="1"/>
  <c r="H264" i="8"/>
  <c r="N264" i="8" s="1"/>
  <c r="F303" i="8"/>
  <c r="H303" i="8" s="1"/>
  <c r="N303" i="8" s="1"/>
  <c r="H260" i="8"/>
  <c r="N260" i="8" s="1"/>
  <c r="F299" i="8"/>
  <c r="H274" i="8"/>
  <c r="N274" i="8" s="1"/>
  <c r="F313" i="8"/>
  <c r="H313" i="8" s="1"/>
  <c r="N313" i="8" s="1"/>
  <c r="G317" i="8"/>
  <c r="N248" i="8"/>
  <c r="H239" i="8"/>
  <c r="H1358" i="4"/>
  <c r="N1358" i="4" s="1"/>
  <c r="G1561" i="4"/>
  <c r="H1561" i="4" s="1"/>
  <c r="N1561" i="4" s="1"/>
  <c r="H1260" i="4"/>
  <c r="N1260" i="4" s="1"/>
  <c r="G1463" i="4"/>
  <c r="H1463" i="4" s="1"/>
  <c r="N1463" i="4" s="1"/>
  <c r="H1313" i="4"/>
  <c r="N1313" i="4" s="1"/>
  <c r="F1516" i="4"/>
  <c r="H1516" i="4" s="1"/>
  <c r="N1516" i="4" s="1"/>
  <c r="H1420" i="4"/>
  <c r="N1420" i="4" s="1"/>
  <c r="F1623" i="4"/>
  <c r="H1623" i="4" s="1"/>
  <c r="N1623" i="4" s="1"/>
  <c r="H1275" i="4"/>
  <c r="N1275" i="4" s="1"/>
  <c r="G1478" i="4"/>
  <c r="H1478" i="4" s="1"/>
  <c r="N1478" i="4" s="1"/>
  <c r="N1432" i="4"/>
  <c r="H1253" i="4"/>
  <c r="N1253" i="4" s="1"/>
  <c r="G1456" i="4"/>
  <c r="H1456" i="4" s="1"/>
  <c r="N1456" i="4" s="1"/>
  <c r="H1356" i="4"/>
  <c r="N1356" i="4" s="1"/>
  <c r="F1559" i="4"/>
  <c r="H1559" i="4" s="1"/>
  <c r="N1559" i="4" s="1"/>
  <c r="H1248" i="4"/>
  <c r="N1248" i="4" s="1"/>
  <c r="G1451" i="4"/>
  <c r="H1451" i="4" s="1"/>
  <c r="N1451" i="4" s="1"/>
  <c r="H1236" i="4"/>
  <c r="N1236" i="4" s="1"/>
  <c r="G1439" i="4"/>
  <c r="H1439" i="4" s="1"/>
  <c r="N1439" i="4" s="1"/>
  <c r="H1322" i="4"/>
  <c r="N1322" i="4" s="1"/>
  <c r="F1525" i="4"/>
  <c r="H1525" i="4" s="1"/>
  <c r="N1525" i="4" s="1"/>
  <c r="H1295" i="4"/>
  <c r="N1295" i="4" s="1"/>
  <c r="F1498" i="4"/>
  <c r="H1498" i="4" s="1"/>
  <c r="N1498" i="4" s="1"/>
  <c r="H1254" i="4"/>
  <c r="N1254" i="4" s="1"/>
  <c r="G1457" i="4"/>
  <c r="H1457" i="4" s="1"/>
  <c r="N1457" i="4" s="1"/>
  <c r="H1330" i="4"/>
  <c r="N1330" i="4" s="1"/>
  <c r="G1533" i="4"/>
  <c r="H1533" i="4" s="1"/>
  <c r="N1533" i="4" s="1"/>
  <c r="H1294" i="4"/>
  <c r="N1294" i="4" s="1"/>
  <c r="F1497" i="4"/>
  <c r="H1497" i="4" s="1"/>
  <c r="N1497" i="4" s="1"/>
  <c r="H1243" i="4"/>
  <c r="N1243" i="4" s="1"/>
  <c r="F1446" i="4"/>
  <c r="H1446" i="4" s="1"/>
  <c r="N1446" i="4" s="1"/>
  <c r="H1320" i="4"/>
  <c r="N1320" i="4" s="1"/>
  <c r="F1523" i="4"/>
  <c r="H1523" i="4" s="1"/>
  <c r="N1523" i="4" s="1"/>
  <c r="H1304" i="4"/>
  <c r="N1304" i="4" s="1"/>
  <c r="F1507" i="4"/>
  <c r="H1507" i="4" s="1"/>
  <c r="N1507" i="4" s="1"/>
  <c r="H1069" i="4"/>
  <c r="N1069" i="4" s="1"/>
  <c r="G1272" i="4"/>
  <c r="H1078" i="4"/>
  <c r="N1078" i="4" s="1"/>
  <c r="F1281" i="4"/>
  <c r="H1124" i="4"/>
  <c r="N1124" i="4" s="1"/>
  <c r="F1327" i="4"/>
  <c r="H1037" i="4"/>
  <c r="N1037" i="4" s="1"/>
  <c r="F1240" i="4"/>
  <c r="H1043" i="4"/>
  <c r="N1043" i="4" s="1"/>
  <c r="F1246" i="4"/>
  <c r="H1180" i="4"/>
  <c r="N1180" i="4" s="1"/>
  <c r="F1383" i="4"/>
  <c r="H1104" i="4"/>
  <c r="N1104" i="4" s="1"/>
  <c r="F1307" i="4"/>
  <c r="H1095" i="4"/>
  <c r="N1095" i="4" s="1"/>
  <c r="F1298" i="4"/>
  <c r="H1135" i="4"/>
  <c r="N1135" i="4" s="1"/>
  <c r="F1338" i="4"/>
  <c r="H1179" i="4"/>
  <c r="N1179" i="4" s="1"/>
  <c r="F1382" i="4"/>
  <c r="H1174" i="4"/>
  <c r="N1174" i="4" s="1"/>
  <c r="F1377" i="4"/>
  <c r="H1052" i="4"/>
  <c r="N1052" i="4" s="1"/>
  <c r="F1255" i="4"/>
  <c r="H1066" i="4"/>
  <c r="N1066" i="4" s="1"/>
  <c r="G1269" i="4"/>
  <c r="H1084" i="4"/>
  <c r="N1084" i="4" s="1"/>
  <c r="F1287" i="4"/>
  <c r="H1042" i="4"/>
  <c r="N1042" i="4" s="1"/>
  <c r="F1245" i="4"/>
  <c r="H1219" i="4"/>
  <c r="N1219" i="4" s="1"/>
  <c r="F1422" i="4"/>
  <c r="H1115" i="4"/>
  <c r="N1115" i="4" s="1"/>
  <c r="G1318" i="4"/>
  <c r="H1073" i="4"/>
  <c r="N1073" i="4" s="1"/>
  <c r="F1276" i="4"/>
  <c r="H1085" i="4"/>
  <c r="N1085" i="4" s="1"/>
  <c r="G1288" i="4"/>
  <c r="H1173" i="4"/>
  <c r="N1173" i="4" s="1"/>
  <c r="F1376" i="4"/>
  <c r="H1147" i="4"/>
  <c r="N1147" i="4" s="1"/>
  <c r="F1350" i="4"/>
  <c r="H1209" i="4"/>
  <c r="N1209" i="4" s="1"/>
  <c r="F1412" i="4"/>
  <c r="H1210" i="4"/>
  <c r="N1210" i="4" s="1"/>
  <c r="F1413" i="4"/>
  <c r="H1048" i="4"/>
  <c r="N1048" i="4" s="1"/>
  <c r="F1251" i="4"/>
  <c r="H1041" i="4"/>
  <c r="N1041" i="4" s="1"/>
  <c r="F1244" i="4"/>
  <c r="H1145" i="4"/>
  <c r="N1145" i="4" s="1"/>
  <c r="G1348" i="4"/>
  <c r="H1080" i="4"/>
  <c r="N1080" i="4" s="1"/>
  <c r="G1283" i="4"/>
  <c r="H1152" i="4"/>
  <c r="N1152" i="4" s="1"/>
  <c r="F1355" i="4"/>
  <c r="H1137" i="4"/>
  <c r="N1137" i="4" s="1"/>
  <c r="F1340" i="4"/>
  <c r="H1178" i="4"/>
  <c r="N1178" i="4" s="1"/>
  <c r="F1381" i="4"/>
  <c r="H1212" i="4"/>
  <c r="N1212" i="4" s="1"/>
  <c r="F1415" i="4"/>
  <c r="H1068" i="4"/>
  <c r="N1068" i="4" s="1"/>
  <c r="G1271" i="4"/>
  <c r="H1075" i="4"/>
  <c r="N1075" i="4" s="1"/>
  <c r="G1278" i="4"/>
  <c r="H1170" i="4"/>
  <c r="N1170" i="4" s="1"/>
  <c r="F1373" i="4"/>
  <c r="N1229" i="4"/>
  <c r="H1055" i="4"/>
  <c r="N1055" i="4" s="1"/>
  <c r="F1258" i="4"/>
  <c r="H1044" i="4"/>
  <c r="N1044" i="4" s="1"/>
  <c r="G1247" i="4"/>
  <c r="H1146" i="4"/>
  <c r="N1146" i="4" s="1"/>
  <c r="F1349" i="4"/>
  <c r="H1222" i="4"/>
  <c r="N1222" i="4" s="1"/>
  <c r="F1425" i="4"/>
  <c r="H1211" i="4"/>
  <c r="N1211" i="4" s="1"/>
  <c r="F1414" i="4"/>
  <c r="H1083" i="4"/>
  <c r="N1083" i="4" s="1"/>
  <c r="F1286" i="4"/>
  <c r="H1166" i="4"/>
  <c r="N1166" i="4" s="1"/>
  <c r="F1369" i="4"/>
  <c r="H1109" i="4"/>
  <c r="N1109" i="4" s="1"/>
  <c r="G1312" i="4"/>
  <c r="H1121" i="4"/>
  <c r="N1121" i="4" s="1"/>
  <c r="G1324" i="4"/>
  <c r="H1039" i="4"/>
  <c r="N1039" i="4" s="1"/>
  <c r="G1242" i="4"/>
  <c r="G1445" i="4" s="1"/>
  <c r="H1445" i="4" s="1"/>
  <c r="N1445" i="4" s="1"/>
  <c r="H1221" i="4"/>
  <c r="N1221" i="4" s="1"/>
  <c r="F1424" i="4"/>
  <c r="H1047" i="4"/>
  <c r="N1047" i="4" s="1"/>
  <c r="F1250" i="4"/>
  <c r="H1156" i="4"/>
  <c r="N1156" i="4" s="1"/>
  <c r="G1359" i="4"/>
  <c r="H1053" i="4"/>
  <c r="N1053" i="4" s="1"/>
  <c r="G1256" i="4"/>
  <c r="H1160" i="4"/>
  <c r="N1160" i="4" s="1"/>
  <c r="F1363" i="4"/>
  <c r="H1107" i="4"/>
  <c r="N1107" i="4" s="1"/>
  <c r="F1310" i="4"/>
  <c r="H1108" i="4"/>
  <c r="N1108" i="4" s="1"/>
  <c r="F1311" i="4"/>
  <c r="H1120" i="4"/>
  <c r="N1120" i="4" s="1"/>
  <c r="G1323" i="4"/>
  <c r="H1081" i="4"/>
  <c r="N1081" i="4" s="1"/>
  <c r="G1284" i="4"/>
  <c r="H1148" i="4"/>
  <c r="N1148" i="4" s="1"/>
  <c r="F1351" i="4"/>
  <c r="H1171" i="4"/>
  <c r="N1171" i="4" s="1"/>
  <c r="F1374" i="4"/>
  <c r="H1065" i="4"/>
  <c r="N1065" i="4" s="1"/>
  <c r="F1268" i="4"/>
  <c r="H1129" i="4"/>
  <c r="N1129" i="4" s="1"/>
  <c r="F1332" i="4"/>
  <c r="H1130" i="4"/>
  <c r="N1130" i="4" s="1"/>
  <c r="G1333" i="4"/>
  <c r="H1131" i="4"/>
  <c r="N1131" i="4" s="1"/>
  <c r="F1334" i="4"/>
  <c r="H1143" i="4"/>
  <c r="N1143" i="4" s="1"/>
  <c r="G1346" i="4"/>
  <c r="H1161" i="4"/>
  <c r="N1161" i="4" s="1"/>
  <c r="F1364" i="4"/>
  <c r="H1215" i="4"/>
  <c r="N1215" i="4" s="1"/>
  <c r="F1418" i="4"/>
  <c r="H1163" i="4"/>
  <c r="N1163" i="4" s="1"/>
  <c r="G1366" i="4"/>
  <c r="H1158" i="4"/>
  <c r="N1158" i="4" s="1"/>
  <c r="F1361" i="4"/>
  <c r="H1087" i="4"/>
  <c r="N1087" i="4" s="1"/>
  <c r="G1290" i="4"/>
  <c r="H1206" i="4"/>
  <c r="N1206" i="4" s="1"/>
  <c r="F1409" i="4"/>
  <c r="H1134" i="4"/>
  <c r="N1134" i="4" s="1"/>
  <c r="F1337" i="4"/>
  <c r="H1046" i="4"/>
  <c r="N1046" i="4" s="1"/>
  <c r="F1249" i="4"/>
  <c r="H1112" i="4"/>
  <c r="N1112" i="4" s="1"/>
  <c r="F1315" i="4"/>
  <c r="H1113" i="4"/>
  <c r="N1113" i="4" s="1"/>
  <c r="G1316" i="4"/>
  <c r="H1105" i="4"/>
  <c r="N1105" i="4" s="1"/>
  <c r="F1308" i="4"/>
  <c r="H1063" i="4"/>
  <c r="N1063" i="4" s="1"/>
  <c r="G1266" i="4"/>
  <c r="H1172" i="4"/>
  <c r="N1172" i="4" s="1"/>
  <c r="F1375" i="4"/>
  <c r="H1079" i="4"/>
  <c r="N1079" i="4" s="1"/>
  <c r="F1282" i="4"/>
  <c r="H1203" i="4"/>
  <c r="N1203" i="4" s="1"/>
  <c r="F1406" i="4"/>
  <c r="H1144" i="4"/>
  <c r="N1144" i="4" s="1"/>
  <c r="G1347" i="4"/>
  <c r="H1030" i="4"/>
  <c r="N1030" i="4" s="1"/>
  <c r="F1233" i="4"/>
  <c r="H1082" i="4"/>
  <c r="N1082" i="4" s="1"/>
  <c r="F1285" i="4"/>
  <c r="H1067" i="4"/>
  <c r="N1067" i="4" s="1"/>
  <c r="F1270" i="4"/>
  <c r="H1167" i="4"/>
  <c r="N1167" i="4" s="1"/>
  <c r="F1370" i="4"/>
  <c r="H1139" i="4"/>
  <c r="N1139" i="4" s="1"/>
  <c r="G1342" i="4"/>
  <c r="H1106" i="4"/>
  <c r="N1106" i="4" s="1"/>
  <c r="F1309" i="4"/>
  <c r="H1164" i="4"/>
  <c r="N1164" i="4" s="1"/>
  <c r="F1367" i="4"/>
  <c r="H1216" i="4"/>
  <c r="N1216" i="4" s="1"/>
  <c r="F1419" i="4"/>
  <c r="H1133" i="4"/>
  <c r="N1133" i="4" s="1"/>
  <c r="G1336" i="4"/>
  <c r="H1093" i="4"/>
  <c r="N1093" i="4" s="1"/>
  <c r="F1296" i="4"/>
  <c r="H1071" i="4"/>
  <c r="N1071" i="4" s="1"/>
  <c r="F1274" i="4"/>
  <c r="H1154" i="4"/>
  <c r="N1154" i="4" s="1"/>
  <c r="G1357" i="4"/>
  <c r="H1094" i="4"/>
  <c r="N1094" i="4" s="1"/>
  <c r="G1297" i="4"/>
  <c r="H1027" i="4"/>
  <c r="N1027" i="4" s="1"/>
  <c r="F1230" i="4"/>
  <c r="F1433" i="4" s="1"/>
  <c r="H1151" i="4"/>
  <c r="N1151" i="4" s="1"/>
  <c r="G1354" i="4"/>
  <c r="H1218" i="4"/>
  <c r="N1218" i="4" s="1"/>
  <c r="F1421" i="4"/>
  <c r="H1077" i="4"/>
  <c r="N1077" i="4" s="1"/>
  <c r="F1280" i="4"/>
  <c r="H1213" i="4"/>
  <c r="N1213" i="4" s="1"/>
  <c r="F1416" i="4"/>
  <c r="H1214" i="4"/>
  <c r="N1214" i="4" s="1"/>
  <c r="F1417" i="4"/>
  <c r="H1204" i="4"/>
  <c r="N1204" i="4" s="1"/>
  <c r="F1407" i="4"/>
  <c r="H1157" i="4"/>
  <c r="N1157" i="4" s="1"/>
  <c r="G1360" i="4"/>
  <c r="H835" i="4"/>
  <c r="N835" i="4" s="1"/>
  <c r="F1038" i="4"/>
  <c r="N1026" i="4"/>
  <c r="H831" i="4"/>
  <c r="N831" i="4" s="1"/>
  <c r="F1034" i="4"/>
  <c r="H832" i="4"/>
  <c r="N832" i="4" s="1"/>
  <c r="F1035" i="4"/>
  <c r="G1223" i="4"/>
  <c r="F1020" i="4"/>
  <c r="N823" i="4"/>
  <c r="N817" i="4"/>
  <c r="H817" i="4"/>
  <c r="D449" i="4"/>
  <c r="D652" i="4" s="1"/>
  <c r="D855" i="4" s="1"/>
  <c r="D1058" i="4" s="1"/>
  <c r="D1261" i="4" s="1"/>
  <c r="D1464" i="4" s="1"/>
  <c r="C421" i="4"/>
  <c r="C624" i="4" s="1"/>
  <c r="C827" i="4" s="1"/>
  <c r="C1030" i="4" s="1"/>
  <c r="C1233" i="4" s="1"/>
  <c r="C1436" i="4" s="1"/>
  <c r="C434" i="4"/>
  <c r="C637" i="4" s="1"/>
  <c r="C840" i="4" s="1"/>
  <c r="C1043" i="4" s="1"/>
  <c r="C1246" i="4" s="1"/>
  <c r="C1449" i="4" s="1"/>
  <c r="D422" i="4"/>
  <c r="D625" i="4" s="1"/>
  <c r="D828" i="4" s="1"/>
  <c r="D1031" i="4" s="1"/>
  <c r="D1234" i="4" s="1"/>
  <c r="D1437" i="4" s="1"/>
  <c r="D433" i="4"/>
  <c r="D636" i="4" s="1"/>
  <c r="D839" i="4" s="1"/>
  <c r="D1042" i="4" s="1"/>
  <c r="D1245" i="4" s="1"/>
  <c r="D1448" i="4" s="1"/>
  <c r="C447" i="4"/>
  <c r="C650" i="4" s="1"/>
  <c r="C853" i="4" s="1"/>
  <c r="C1056" i="4" s="1"/>
  <c r="C1259" i="4" s="1"/>
  <c r="C1462" i="4" s="1"/>
  <c r="D450" i="4"/>
  <c r="D653" i="4" s="1"/>
  <c r="D856" i="4" s="1"/>
  <c r="D1059" i="4" s="1"/>
  <c r="D1262" i="4" s="1"/>
  <c r="D1465" i="4" s="1"/>
  <c r="E28" i="2"/>
  <c r="G28" i="2" s="1"/>
  <c r="D28" i="4"/>
  <c r="D231" i="4" s="1"/>
  <c r="F29" i="3"/>
  <c r="E45" i="2"/>
  <c r="G45" i="2" s="1"/>
  <c r="F46" i="3"/>
  <c r="D45" i="4"/>
  <c r="D248" i="4" s="1"/>
  <c r="C42" i="4"/>
  <c r="C245" i="4" s="1"/>
  <c r="D43" i="3"/>
  <c r="D42" i="2"/>
  <c r="D17" i="3"/>
  <c r="C16" i="4"/>
  <c r="C219" i="4" s="1"/>
  <c r="D16" i="2"/>
  <c r="D17" i="4"/>
  <c r="D220" i="4" s="1"/>
  <c r="E17" i="2"/>
  <c r="G17" i="2" s="1"/>
  <c r="D29" i="2"/>
  <c r="D30" i="3"/>
  <c r="C29" i="4"/>
  <c r="C232" i="4" s="1"/>
  <c r="N278" i="8" l="1"/>
  <c r="H299" i="8"/>
  <c r="F317" i="8"/>
  <c r="H278" i="8"/>
  <c r="H1298" i="4"/>
  <c r="N1298" i="4" s="1"/>
  <c r="F1501" i="4"/>
  <c r="H1501" i="4" s="1"/>
  <c r="N1501" i="4" s="1"/>
  <c r="H1278" i="4"/>
  <c r="N1278" i="4" s="1"/>
  <c r="G1481" i="4"/>
  <c r="H1481" i="4" s="1"/>
  <c r="N1481" i="4" s="1"/>
  <c r="H1381" i="4"/>
  <c r="N1381" i="4" s="1"/>
  <c r="F1584" i="4"/>
  <c r="H1584" i="4" s="1"/>
  <c r="N1584" i="4" s="1"/>
  <c r="H1283" i="4"/>
  <c r="N1283" i="4" s="1"/>
  <c r="G1486" i="4"/>
  <c r="H1486" i="4" s="1"/>
  <c r="N1486" i="4" s="1"/>
  <c r="H1251" i="4"/>
  <c r="N1251" i="4" s="1"/>
  <c r="F1454" i="4"/>
  <c r="H1454" i="4" s="1"/>
  <c r="N1454" i="4" s="1"/>
  <c r="H1276" i="4"/>
  <c r="N1276" i="4" s="1"/>
  <c r="F1479" i="4"/>
  <c r="H1479" i="4" s="1"/>
  <c r="N1479" i="4" s="1"/>
  <c r="H1245" i="4"/>
  <c r="N1245" i="4" s="1"/>
  <c r="F1448" i="4"/>
  <c r="H1448" i="4" s="1"/>
  <c r="N1448" i="4" s="1"/>
  <c r="H1255" i="4"/>
  <c r="N1255" i="4" s="1"/>
  <c r="F1458" i="4"/>
  <c r="H1458" i="4" s="1"/>
  <c r="N1458" i="4" s="1"/>
  <c r="H1383" i="4"/>
  <c r="N1383" i="4" s="1"/>
  <c r="F1586" i="4"/>
  <c r="H1586" i="4" s="1"/>
  <c r="N1586" i="4" s="1"/>
  <c r="H1417" i="4"/>
  <c r="N1417" i="4" s="1"/>
  <c r="F1620" i="4"/>
  <c r="H1620" i="4" s="1"/>
  <c r="N1620" i="4" s="1"/>
  <c r="H1421" i="4"/>
  <c r="N1421" i="4" s="1"/>
  <c r="F1624" i="4"/>
  <c r="H1624" i="4" s="1"/>
  <c r="N1624" i="4" s="1"/>
  <c r="H1297" i="4"/>
  <c r="N1297" i="4" s="1"/>
  <c r="G1500" i="4"/>
  <c r="H1500" i="4" s="1"/>
  <c r="N1500" i="4" s="1"/>
  <c r="H1296" i="4"/>
  <c r="N1296" i="4" s="1"/>
  <c r="F1499" i="4"/>
  <c r="H1499" i="4" s="1"/>
  <c r="N1499" i="4" s="1"/>
  <c r="H1367" i="4"/>
  <c r="N1367" i="4" s="1"/>
  <c r="F1570" i="4"/>
  <c r="H1570" i="4" s="1"/>
  <c r="N1570" i="4" s="1"/>
  <c r="H1370" i="4"/>
  <c r="N1370" i="4" s="1"/>
  <c r="F1573" i="4"/>
  <c r="H1573" i="4" s="1"/>
  <c r="N1573" i="4" s="1"/>
  <c r="H1233" i="4"/>
  <c r="N1233" i="4" s="1"/>
  <c r="F1436" i="4"/>
  <c r="H1436" i="4" s="1"/>
  <c r="N1436" i="4" s="1"/>
  <c r="H1282" i="4"/>
  <c r="N1282" i="4" s="1"/>
  <c r="F1485" i="4"/>
  <c r="H1485" i="4" s="1"/>
  <c r="N1485" i="4" s="1"/>
  <c r="H1308" i="4"/>
  <c r="N1308" i="4" s="1"/>
  <c r="F1511" i="4"/>
  <c r="H1511" i="4" s="1"/>
  <c r="N1511" i="4" s="1"/>
  <c r="H1249" i="4"/>
  <c r="N1249" i="4" s="1"/>
  <c r="F1452" i="4"/>
  <c r="H1452" i="4" s="1"/>
  <c r="N1452" i="4" s="1"/>
  <c r="H1290" i="4"/>
  <c r="N1290" i="4" s="1"/>
  <c r="G1493" i="4"/>
  <c r="H1493" i="4" s="1"/>
  <c r="N1493" i="4" s="1"/>
  <c r="H1418" i="4"/>
  <c r="N1418" i="4" s="1"/>
  <c r="F1621" i="4"/>
  <c r="H1621" i="4" s="1"/>
  <c r="N1621" i="4" s="1"/>
  <c r="H1334" i="4"/>
  <c r="N1334" i="4" s="1"/>
  <c r="F1537" i="4"/>
  <c r="H1537" i="4" s="1"/>
  <c r="N1537" i="4" s="1"/>
  <c r="H1268" i="4"/>
  <c r="N1268" i="4" s="1"/>
  <c r="F1471" i="4"/>
  <c r="H1471" i="4" s="1"/>
  <c r="N1471" i="4" s="1"/>
  <c r="H1284" i="4"/>
  <c r="N1284" i="4" s="1"/>
  <c r="G1487" i="4"/>
  <c r="H1487" i="4" s="1"/>
  <c r="N1487" i="4" s="1"/>
  <c r="H1310" i="4"/>
  <c r="N1310" i="4" s="1"/>
  <c r="F1513" i="4"/>
  <c r="H1513" i="4" s="1"/>
  <c r="N1513" i="4" s="1"/>
  <c r="H1359" i="4"/>
  <c r="N1359" i="4" s="1"/>
  <c r="G1562" i="4"/>
  <c r="H1562" i="4" s="1"/>
  <c r="N1562" i="4" s="1"/>
  <c r="H1369" i="4"/>
  <c r="N1369" i="4" s="1"/>
  <c r="F1572" i="4"/>
  <c r="H1572" i="4" s="1"/>
  <c r="N1572" i="4" s="1"/>
  <c r="H1425" i="4"/>
  <c r="N1425" i="4" s="1"/>
  <c r="F1628" i="4"/>
  <c r="H1628" i="4" s="1"/>
  <c r="N1628" i="4" s="1"/>
  <c r="H1258" i="4"/>
  <c r="N1258" i="4" s="1"/>
  <c r="F1461" i="4"/>
  <c r="H1461" i="4" s="1"/>
  <c r="N1461" i="4" s="1"/>
  <c r="H1271" i="4"/>
  <c r="N1271" i="4" s="1"/>
  <c r="G1474" i="4"/>
  <c r="H1474" i="4" s="1"/>
  <c r="N1474" i="4" s="1"/>
  <c r="H1340" i="4"/>
  <c r="N1340" i="4" s="1"/>
  <c r="F1543" i="4"/>
  <c r="H1543" i="4" s="1"/>
  <c r="N1543" i="4" s="1"/>
  <c r="H1348" i="4"/>
  <c r="N1348" i="4" s="1"/>
  <c r="G1551" i="4"/>
  <c r="H1551" i="4" s="1"/>
  <c r="N1551" i="4" s="1"/>
  <c r="H1413" i="4"/>
  <c r="N1413" i="4" s="1"/>
  <c r="F1616" i="4"/>
  <c r="H1616" i="4" s="1"/>
  <c r="N1616" i="4" s="1"/>
  <c r="H1376" i="4"/>
  <c r="N1376" i="4" s="1"/>
  <c r="F1579" i="4"/>
  <c r="H1579" i="4" s="1"/>
  <c r="N1579" i="4" s="1"/>
  <c r="H1287" i="4"/>
  <c r="N1287" i="4" s="1"/>
  <c r="F1490" i="4"/>
  <c r="H1490" i="4" s="1"/>
  <c r="N1490" i="4" s="1"/>
  <c r="H1377" i="4"/>
  <c r="N1377" i="4" s="1"/>
  <c r="F1580" i="4"/>
  <c r="H1580" i="4" s="1"/>
  <c r="N1580" i="4" s="1"/>
  <c r="H1246" i="4"/>
  <c r="N1246" i="4" s="1"/>
  <c r="F1449" i="4"/>
  <c r="H1449" i="4" s="1"/>
  <c r="N1449" i="4" s="1"/>
  <c r="H1360" i="4"/>
  <c r="N1360" i="4" s="1"/>
  <c r="G1563" i="4"/>
  <c r="H1563" i="4" s="1"/>
  <c r="N1563" i="4" s="1"/>
  <c r="H1416" i="4"/>
  <c r="N1416" i="4" s="1"/>
  <c r="F1619" i="4"/>
  <c r="H1619" i="4" s="1"/>
  <c r="N1619" i="4" s="1"/>
  <c r="H1354" i="4"/>
  <c r="N1354" i="4" s="1"/>
  <c r="G1557" i="4"/>
  <c r="H1557" i="4" s="1"/>
  <c r="N1557" i="4" s="1"/>
  <c r="H1357" i="4"/>
  <c r="N1357" i="4" s="1"/>
  <c r="G1560" i="4"/>
  <c r="H1560" i="4" s="1"/>
  <c r="N1560" i="4" s="1"/>
  <c r="H1336" i="4"/>
  <c r="N1336" i="4" s="1"/>
  <c r="G1539" i="4"/>
  <c r="H1539" i="4" s="1"/>
  <c r="N1539" i="4" s="1"/>
  <c r="H1309" i="4"/>
  <c r="N1309" i="4" s="1"/>
  <c r="F1512" i="4"/>
  <c r="H1512" i="4" s="1"/>
  <c r="N1512" i="4" s="1"/>
  <c r="H1270" i="4"/>
  <c r="N1270" i="4" s="1"/>
  <c r="F1473" i="4"/>
  <c r="H1473" i="4" s="1"/>
  <c r="N1473" i="4" s="1"/>
  <c r="H1347" i="4"/>
  <c r="N1347" i="4" s="1"/>
  <c r="G1550" i="4"/>
  <c r="H1550" i="4" s="1"/>
  <c r="N1550" i="4" s="1"/>
  <c r="H1375" i="4"/>
  <c r="N1375" i="4" s="1"/>
  <c r="F1578" i="4"/>
  <c r="H1578" i="4" s="1"/>
  <c r="N1578" i="4" s="1"/>
  <c r="H1316" i="4"/>
  <c r="N1316" i="4" s="1"/>
  <c r="G1519" i="4"/>
  <c r="H1519" i="4" s="1"/>
  <c r="N1519" i="4" s="1"/>
  <c r="H1337" i="4"/>
  <c r="N1337" i="4" s="1"/>
  <c r="F1540" i="4"/>
  <c r="H1540" i="4" s="1"/>
  <c r="N1540" i="4" s="1"/>
  <c r="H1361" i="4"/>
  <c r="N1361" i="4" s="1"/>
  <c r="F1564" i="4"/>
  <c r="H1564" i="4" s="1"/>
  <c r="N1564" i="4" s="1"/>
  <c r="H1364" i="4"/>
  <c r="N1364" i="4" s="1"/>
  <c r="F1567" i="4"/>
  <c r="H1567" i="4" s="1"/>
  <c r="N1567" i="4" s="1"/>
  <c r="H1333" i="4"/>
  <c r="N1333" i="4" s="1"/>
  <c r="G1536" i="4"/>
  <c r="H1536" i="4" s="1"/>
  <c r="N1536" i="4" s="1"/>
  <c r="H1374" i="4"/>
  <c r="N1374" i="4" s="1"/>
  <c r="F1577" i="4"/>
  <c r="H1577" i="4" s="1"/>
  <c r="N1577" i="4" s="1"/>
  <c r="H1323" i="4"/>
  <c r="N1323" i="4" s="1"/>
  <c r="G1526" i="4"/>
  <c r="H1526" i="4" s="1"/>
  <c r="N1526" i="4" s="1"/>
  <c r="H1363" i="4"/>
  <c r="N1363" i="4" s="1"/>
  <c r="F1566" i="4"/>
  <c r="H1566" i="4" s="1"/>
  <c r="N1566" i="4" s="1"/>
  <c r="H1250" i="4"/>
  <c r="N1250" i="4" s="1"/>
  <c r="F1453" i="4"/>
  <c r="H1453" i="4" s="1"/>
  <c r="N1453" i="4" s="1"/>
  <c r="H1324" i="4"/>
  <c r="N1324" i="4" s="1"/>
  <c r="G1527" i="4"/>
  <c r="H1527" i="4" s="1"/>
  <c r="N1527" i="4" s="1"/>
  <c r="H1286" i="4"/>
  <c r="N1286" i="4" s="1"/>
  <c r="F1489" i="4"/>
  <c r="H1489" i="4" s="1"/>
  <c r="N1489" i="4" s="1"/>
  <c r="H1349" i="4"/>
  <c r="N1349" i="4" s="1"/>
  <c r="F1552" i="4"/>
  <c r="H1552" i="4" s="1"/>
  <c r="N1552" i="4" s="1"/>
  <c r="H1373" i="4"/>
  <c r="N1373" i="4" s="1"/>
  <c r="F1576" i="4"/>
  <c r="H1576" i="4" s="1"/>
  <c r="N1576" i="4" s="1"/>
  <c r="H1415" i="4"/>
  <c r="N1415" i="4" s="1"/>
  <c r="F1618" i="4"/>
  <c r="H1618" i="4" s="1"/>
  <c r="N1618" i="4" s="1"/>
  <c r="H1355" i="4"/>
  <c r="N1355" i="4" s="1"/>
  <c r="F1558" i="4"/>
  <c r="H1558" i="4" s="1"/>
  <c r="N1558" i="4" s="1"/>
  <c r="H1244" i="4"/>
  <c r="N1244" i="4" s="1"/>
  <c r="F1447" i="4"/>
  <c r="H1447" i="4" s="1"/>
  <c r="N1447" i="4" s="1"/>
  <c r="H1412" i="4"/>
  <c r="N1412" i="4" s="1"/>
  <c r="F1615" i="4"/>
  <c r="H1615" i="4" s="1"/>
  <c r="N1615" i="4" s="1"/>
  <c r="H1288" i="4"/>
  <c r="N1288" i="4" s="1"/>
  <c r="G1491" i="4"/>
  <c r="H1491" i="4" s="1"/>
  <c r="N1491" i="4" s="1"/>
  <c r="H1422" i="4"/>
  <c r="N1422" i="4" s="1"/>
  <c r="F1625" i="4"/>
  <c r="H1625" i="4" s="1"/>
  <c r="N1625" i="4" s="1"/>
  <c r="H1269" i="4"/>
  <c r="N1269" i="4" s="1"/>
  <c r="G1472" i="4"/>
  <c r="H1472" i="4" s="1"/>
  <c r="N1472" i="4" s="1"/>
  <c r="H1382" i="4"/>
  <c r="N1382" i="4" s="1"/>
  <c r="F1585" i="4"/>
  <c r="H1585" i="4" s="1"/>
  <c r="N1585" i="4" s="1"/>
  <c r="H1307" i="4"/>
  <c r="N1307" i="4" s="1"/>
  <c r="F1510" i="4"/>
  <c r="H1510" i="4" s="1"/>
  <c r="N1510" i="4" s="1"/>
  <c r="H1240" i="4"/>
  <c r="N1240" i="4" s="1"/>
  <c r="F1443" i="4"/>
  <c r="H1443" i="4" s="1"/>
  <c r="N1443" i="4" s="1"/>
  <c r="H1272" i="4"/>
  <c r="N1272" i="4" s="1"/>
  <c r="G1475" i="4"/>
  <c r="H1475" i="4" s="1"/>
  <c r="N1475" i="4" s="1"/>
  <c r="H1318" i="4"/>
  <c r="N1318" i="4" s="1"/>
  <c r="G1521" i="4"/>
  <c r="H1521" i="4" s="1"/>
  <c r="N1521" i="4" s="1"/>
  <c r="H1407" i="4"/>
  <c r="N1407" i="4" s="1"/>
  <c r="F1610" i="4"/>
  <c r="H1610" i="4" s="1"/>
  <c r="N1610" i="4" s="1"/>
  <c r="H1280" i="4"/>
  <c r="N1280" i="4" s="1"/>
  <c r="F1483" i="4"/>
  <c r="H1483" i="4" s="1"/>
  <c r="N1483" i="4" s="1"/>
  <c r="H1433" i="4"/>
  <c r="H1274" i="4"/>
  <c r="N1274" i="4" s="1"/>
  <c r="F1477" i="4"/>
  <c r="H1477" i="4" s="1"/>
  <c r="N1477" i="4" s="1"/>
  <c r="H1419" i="4"/>
  <c r="N1419" i="4" s="1"/>
  <c r="F1622" i="4"/>
  <c r="H1622" i="4" s="1"/>
  <c r="N1622" i="4" s="1"/>
  <c r="H1342" i="4"/>
  <c r="N1342" i="4" s="1"/>
  <c r="G1545" i="4"/>
  <c r="H1545" i="4" s="1"/>
  <c r="N1545" i="4" s="1"/>
  <c r="H1285" i="4"/>
  <c r="N1285" i="4" s="1"/>
  <c r="F1488" i="4"/>
  <c r="H1488" i="4" s="1"/>
  <c r="N1488" i="4" s="1"/>
  <c r="H1406" i="4"/>
  <c r="N1406" i="4" s="1"/>
  <c r="F1609" i="4"/>
  <c r="H1609" i="4" s="1"/>
  <c r="N1609" i="4" s="1"/>
  <c r="H1266" i="4"/>
  <c r="N1266" i="4" s="1"/>
  <c r="G1469" i="4"/>
  <c r="H1469" i="4" s="1"/>
  <c r="N1469" i="4" s="1"/>
  <c r="H1315" i="4"/>
  <c r="N1315" i="4" s="1"/>
  <c r="F1518" i="4"/>
  <c r="H1518" i="4" s="1"/>
  <c r="N1518" i="4" s="1"/>
  <c r="H1409" i="4"/>
  <c r="N1409" i="4" s="1"/>
  <c r="F1612" i="4"/>
  <c r="H1612" i="4" s="1"/>
  <c r="N1612" i="4" s="1"/>
  <c r="H1366" i="4"/>
  <c r="N1366" i="4" s="1"/>
  <c r="G1569" i="4"/>
  <c r="H1569" i="4" s="1"/>
  <c r="N1569" i="4" s="1"/>
  <c r="H1346" i="4"/>
  <c r="N1346" i="4" s="1"/>
  <c r="G1549" i="4"/>
  <c r="H1549" i="4" s="1"/>
  <c r="N1549" i="4" s="1"/>
  <c r="H1332" i="4"/>
  <c r="N1332" i="4" s="1"/>
  <c r="F1535" i="4"/>
  <c r="H1535" i="4" s="1"/>
  <c r="N1535" i="4" s="1"/>
  <c r="H1351" i="4"/>
  <c r="N1351" i="4" s="1"/>
  <c r="F1554" i="4"/>
  <c r="H1554" i="4" s="1"/>
  <c r="N1554" i="4" s="1"/>
  <c r="H1311" i="4"/>
  <c r="N1311" i="4" s="1"/>
  <c r="F1514" i="4"/>
  <c r="H1514" i="4" s="1"/>
  <c r="N1514" i="4" s="1"/>
  <c r="H1256" i="4"/>
  <c r="N1256" i="4" s="1"/>
  <c r="G1459" i="4"/>
  <c r="H1459" i="4" s="1"/>
  <c r="N1459" i="4" s="1"/>
  <c r="H1424" i="4"/>
  <c r="N1424" i="4" s="1"/>
  <c r="F1627" i="4"/>
  <c r="H1627" i="4" s="1"/>
  <c r="N1627" i="4" s="1"/>
  <c r="H1312" i="4"/>
  <c r="N1312" i="4" s="1"/>
  <c r="G1515" i="4"/>
  <c r="H1515" i="4" s="1"/>
  <c r="N1515" i="4" s="1"/>
  <c r="H1414" i="4"/>
  <c r="N1414" i="4" s="1"/>
  <c r="F1617" i="4"/>
  <c r="H1617" i="4" s="1"/>
  <c r="N1617" i="4" s="1"/>
  <c r="H1247" i="4"/>
  <c r="N1247" i="4" s="1"/>
  <c r="G1450" i="4"/>
  <c r="H1281" i="4"/>
  <c r="N1281" i="4" s="1"/>
  <c r="F1484" i="4"/>
  <c r="H1484" i="4" s="1"/>
  <c r="N1484" i="4" s="1"/>
  <c r="H1350" i="4"/>
  <c r="N1350" i="4" s="1"/>
  <c r="F1553" i="4"/>
  <c r="H1553" i="4" s="1"/>
  <c r="N1553" i="4" s="1"/>
  <c r="H1338" i="4"/>
  <c r="N1338" i="4" s="1"/>
  <c r="F1541" i="4"/>
  <c r="H1541" i="4" s="1"/>
  <c r="N1541" i="4" s="1"/>
  <c r="H1327" i="4"/>
  <c r="N1327" i="4" s="1"/>
  <c r="F1530" i="4"/>
  <c r="H1530" i="4" s="1"/>
  <c r="N1530" i="4" s="1"/>
  <c r="H1038" i="4"/>
  <c r="N1038" i="4" s="1"/>
  <c r="F1241" i="4"/>
  <c r="H1242" i="4"/>
  <c r="N1242" i="4" s="1"/>
  <c r="G1426" i="4"/>
  <c r="H1035" i="4"/>
  <c r="N1035" i="4" s="1"/>
  <c r="F1238" i="4"/>
  <c r="H1034" i="4"/>
  <c r="N1034" i="4" s="1"/>
  <c r="F1237" i="4"/>
  <c r="H1230" i="4"/>
  <c r="N1020" i="4"/>
  <c r="H1020" i="4"/>
  <c r="F1223" i="4"/>
  <c r="C435" i="4"/>
  <c r="C638" i="4" s="1"/>
  <c r="C841" i="4" s="1"/>
  <c r="C1044" i="4" s="1"/>
  <c r="C1247" i="4" s="1"/>
  <c r="C1450" i="4" s="1"/>
  <c r="C422" i="4"/>
  <c r="C625" i="4" s="1"/>
  <c r="C828" i="4" s="1"/>
  <c r="C1031" i="4" s="1"/>
  <c r="C1234" i="4" s="1"/>
  <c r="C1437" i="4" s="1"/>
  <c r="D434" i="4"/>
  <c r="D637" i="4" s="1"/>
  <c r="D840" i="4" s="1"/>
  <c r="D1043" i="4" s="1"/>
  <c r="D1246" i="4" s="1"/>
  <c r="D1449" i="4" s="1"/>
  <c r="D451" i="4"/>
  <c r="D654" i="4" s="1"/>
  <c r="D857" i="4" s="1"/>
  <c r="D1060" i="4" s="1"/>
  <c r="D1263" i="4" s="1"/>
  <c r="D1466" i="4" s="1"/>
  <c r="D423" i="4"/>
  <c r="D626" i="4" s="1"/>
  <c r="D829" i="4" s="1"/>
  <c r="D1032" i="4" s="1"/>
  <c r="D1235" i="4" s="1"/>
  <c r="D1438" i="4" s="1"/>
  <c r="C448" i="4"/>
  <c r="C651" i="4" s="1"/>
  <c r="C854" i="4" s="1"/>
  <c r="C1057" i="4" s="1"/>
  <c r="C1260" i="4" s="1"/>
  <c r="C1463" i="4" s="1"/>
  <c r="E29" i="2"/>
  <c r="G29" i="2" s="1"/>
  <c r="D29" i="4"/>
  <c r="D232" i="4" s="1"/>
  <c r="F30" i="3"/>
  <c r="D46" i="4"/>
  <c r="D249" i="4" s="1"/>
  <c r="E46" i="2"/>
  <c r="G46" i="2" s="1"/>
  <c r="F47" i="3"/>
  <c r="D43" i="2"/>
  <c r="C43" i="4"/>
  <c r="C246" i="4" s="1"/>
  <c r="D44" i="3"/>
  <c r="C30" i="4"/>
  <c r="C233" i="4" s="1"/>
  <c r="D31" i="3"/>
  <c r="D30" i="2"/>
  <c r="C17" i="4"/>
  <c r="C220" i="4" s="1"/>
  <c r="D17" i="2"/>
  <c r="N1223" i="4" l="1"/>
  <c r="N299" i="8"/>
  <c r="N317" i="8" s="1"/>
  <c r="H317" i="8"/>
  <c r="N1433" i="4"/>
  <c r="H1223" i="4"/>
  <c r="H1238" i="4"/>
  <c r="N1238" i="4" s="1"/>
  <c r="F1441" i="4"/>
  <c r="H1441" i="4" s="1"/>
  <c r="N1441" i="4" s="1"/>
  <c r="H1450" i="4"/>
  <c r="N1450" i="4" s="1"/>
  <c r="G1629" i="4"/>
  <c r="H1237" i="4"/>
  <c r="N1237" i="4" s="1"/>
  <c r="F1440" i="4"/>
  <c r="H1241" i="4"/>
  <c r="N1241" i="4" s="1"/>
  <c r="F1444" i="4"/>
  <c r="H1444" i="4" s="1"/>
  <c r="N1444" i="4" s="1"/>
  <c r="N1230" i="4"/>
  <c r="F1426" i="4"/>
  <c r="C449" i="4"/>
  <c r="C652" i="4" s="1"/>
  <c r="C855" i="4" s="1"/>
  <c r="C1058" i="4" s="1"/>
  <c r="C1261" i="4" s="1"/>
  <c r="C1464" i="4" s="1"/>
  <c r="D435" i="4"/>
  <c r="D638" i="4" s="1"/>
  <c r="D841" i="4" s="1"/>
  <c r="D1044" i="4" s="1"/>
  <c r="D1247" i="4" s="1"/>
  <c r="D1450" i="4" s="1"/>
  <c r="C423" i="4"/>
  <c r="C626" i="4" s="1"/>
  <c r="C829" i="4" s="1"/>
  <c r="C1032" i="4" s="1"/>
  <c r="C1235" i="4" s="1"/>
  <c r="C1438" i="4" s="1"/>
  <c r="C436" i="4"/>
  <c r="C639" i="4" s="1"/>
  <c r="C842" i="4" s="1"/>
  <c r="C1045" i="4" s="1"/>
  <c r="C1248" i="4" s="1"/>
  <c r="C1451" i="4" s="1"/>
  <c r="D452" i="4"/>
  <c r="D655" i="4" s="1"/>
  <c r="D858" i="4" s="1"/>
  <c r="D1061" i="4" s="1"/>
  <c r="D1264" i="4" s="1"/>
  <c r="D1467" i="4" s="1"/>
  <c r="D44" i="2"/>
  <c r="C44" i="4"/>
  <c r="C247" i="4" s="1"/>
  <c r="D45" i="3"/>
  <c r="E30" i="2"/>
  <c r="G30" i="2" s="1"/>
  <c r="F31" i="3"/>
  <c r="D30" i="4"/>
  <c r="D233" i="4" s="1"/>
  <c r="E47" i="2"/>
  <c r="G47" i="2" s="1"/>
  <c r="F48" i="3"/>
  <c r="D47" i="4"/>
  <c r="D250" i="4" s="1"/>
  <c r="D31" i="2"/>
  <c r="C31" i="4"/>
  <c r="C234" i="4" s="1"/>
  <c r="H1440" i="4" l="1"/>
  <c r="F1629" i="4"/>
  <c r="H1426" i="4"/>
  <c r="N1426" i="4"/>
  <c r="D453" i="4"/>
  <c r="D656" i="4" s="1"/>
  <c r="D859" i="4" s="1"/>
  <c r="D1062" i="4" s="1"/>
  <c r="D1265" i="4" s="1"/>
  <c r="D1468" i="4" s="1"/>
  <c r="C450" i="4"/>
  <c r="C653" i="4" s="1"/>
  <c r="C856" i="4" s="1"/>
  <c r="C1059" i="4" s="1"/>
  <c r="C1262" i="4" s="1"/>
  <c r="C1465" i="4" s="1"/>
  <c r="D436" i="4"/>
  <c r="D639" i="4" s="1"/>
  <c r="D842" i="4" s="1"/>
  <c r="D1045" i="4" s="1"/>
  <c r="D1248" i="4" s="1"/>
  <c r="D1451" i="4" s="1"/>
  <c r="C437" i="4"/>
  <c r="C640" i="4" s="1"/>
  <c r="C843" i="4" s="1"/>
  <c r="C1046" i="4" s="1"/>
  <c r="C1249" i="4" s="1"/>
  <c r="C1452" i="4" s="1"/>
  <c r="E31" i="2"/>
  <c r="G31" i="2" s="1"/>
  <c r="D31" i="4"/>
  <c r="D234" i="4" s="1"/>
  <c r="D46" i="3"/>
  <c r="D45" i="2"/>
  <c r="C45" i="4"/>
  <c r="C248" i="4" s="1"/>
  <c r="F49" i="3"/>
  <c r="D48" i="4"/>
  <c r="D251" i="4" s="1"/>
  <c r="E48" i="2"/>
  <c r="G48" i="2" s="1"/>
  <c r="N1440" i="4" l="1"/>
  <c r="N1629" i="4" s="1"/>
  <c r="H1629" i="4"/>
  <c r="D437" i="4"/>
  <c r="D640" i="4" s="1"/>
  <c r="D843" i="4" s="1"/>
  <c r="D1046" i="4" s="1"/>
  <c r="D1249" i="4" s="1"/>
  <c r="D1452" i="4" s="1"/>
  <c r="C451" i="4"/>
  <c r="C654" i="4" s="1"/>
  <c r="C857" i="4" s="1"/>
  <c r="C1060" i="4" s="1"/>
  <c r="C1263" i="4" s="1"/>
  <c r="C1466" i="4" s="1"/>
  <c r="D454" i="4"/>
  <c r="D657" i="4" s="1"/>
  <c r="D860" i="4" s="1"/>
  <c r="D1063" i="4" s="1"/>
  <c r="D1266" i="4" s="1"/>
  <c r="D1469" i="4" s="1"/>
  <c r="E49" i="2"/>
  <c r="G49" i="2" s="1"/>
  <c r="D49" i="4"/>
  <c r="D252" i="4" s="1"/>
  <c r="C46" i="4"/>
  <c r="C249" i="4" s="1"/>
  <c r="D47" i="3"/>
  <c r="D46" i="2"/>
  <c r="C452" i="4" l="1"/>
  <c r="C655" i="4" s="1"/>
  <c r="C858" i="4" s="1"/>
  <c r="C1061" i="4" s="1"/>
  <c r="C1264" i="4" s="1"/>
  <c r="C1467" i="4" s="1"/>
  <c r="D455" i="4"/>
  <c r="D658" i="4" s="1"/>
  <c r="D861" i="4" s="1"/>
  <c r="D1064" i="4" s="1"/>
  <c r="D1267" i="4" s="1"/>
  <c r="D1470" i="4" s="1"/>
  <c r="D47" i="2"/>
  <c r="D48" i="3"/>
  <c r="C47" i="4"/>
  <c r="C250" i="4" s="1"/>
  <c r="C453" i="4" l="1"/>
  <c r="C656" i="4" s="1"/>
  <c r="C859" i="4" s="1"/>
  <c r="C1062" i="4" s="1"/>
  <c r="C1265" i="4" s="1"/>
  <c r="C1468" i="4" s="1"/>
  <c r="C48" i="4"/>
  <c r="C251" i="4" s="1"/>
  <c r="D48" i="2"/>
  <c r="D49" i="3"/>
  <c r="C454" i="4" l="1"/>
  <c r="C657" i="4" s="1"/>
  <c r="C860" i="4" s="1"/>
  <c r="C1063" i="4" s="1"/>
  <c r="C1266" i="4" s="1"/>
  <c r="C1469" i="4" s="1"/>
  <c r="D49" i="2"/>
  <c r="C49" i="4"/>
  <c r="C252" i="4" s="1"/>
  <c r="C455" i="4" l="1"/>
  <c r="C658" i="4" s="1"/>
  <c r="C861" i="4" s="1"/>
  <c r="C1064" i="4" s="1"/>
  <c r="C1267" i="4" s="1"/>
  <c r="C1470" i="4" s="1"/>
</calcChain>
</file>

<file path=xl/comments1.xml><?xml version="1.0" encoding="utf-8"?>
<comments xmlns="http://schemas.openxmlformats.org/spreadsheetml/2006/main">
  <authors>
    <author>00003235</author>
  </authors>
  <commentList>
    <comment ref="G5" authorId="0" shapeId="0">
      <text>
        <r>
          <rPr>
            <b/>
            <sz val="9"/>
            <color indexed="81"/>
            <rFont val="Tahoma"/>
            <family val="2"/>
          </rPr>
          <t>MERC Approval date</t>
        </r>
      </text>
    </comment>
    <comment ref="H5" authorId="0" shapeId="0">
      <text>
        <r>
          <rPr>
            <b/>
            <sz val="9"/>
            <color indexed="81"/>
            <rFont val="Tahoma"/>
            <family val="2"/>
          </rPr>
          <t>7 months after MERC approval date. i.e. scheduled PO placed date as per implementation plan</t>
        </r>
      </text>
    </comment>
    <comment ref="I5" authorId="0" shapeId="0">
      <text>
        <r>
          <rPr>
            <b/>
            <sz val="9"/>
            <color indexed="81"/>
            <rFont val="Tahoma"/>
            <family val="2"/>
          </rPr>
          <t>Actual PO placed date</t>
        </r>
      </text>
    </comment>
    <comment ref="J5" authorId="0" shapeId="0">
      <text>
        <r>
          <rPr>
            <b/>
            <sz val="9"/>
            <color indexed="81"/>
            <rFont val="Tahoma"/>
            <family val="2"/>
          </rPr>
          <t>Work completion date as per implementation plan from MERC approval date</t>
        </r>
        <r>
          <rPr>
            <sz val="9"/>
            <color indexed="81"/>
            <rFont val="Tahoma"/>
            <family val="2"/>
          </rPr>
          <t xml:space="preserve">
</t>
        </r>
      </text>
    </comment>
    <comment ref="K5" authorId="0" shapeId="0">
      <text>
        <r>
          <rPr>
            <b/>
            <sz val="9"/>
            <color indexed="81"/>
            <rFont val="Tahoma"/>
            <family val="2"/>
          </rPr>
          <t>Date as per implementation plan after actual PO placed</t>
        </r>
        <r>
          <rPr>
            <sz val="9"/>
            <color indexed="81"/>
            <rFont val="Tahoma"/>
            <family val="2"/>
          </rPr>
          <t xml:space="preserve">
</t>
        </r>
      </text>
    </comment>
    <comment ref="L5" authorId="0" shapeId="0">
      <text>
        <r>
          <rPr>
            <b/>
            <sz val="9"/>
            <color indexed="81"/>
            <rFont val="Tahoma"/>
            <family val="2"/>
          </rPr>
          <t>Actual capitalization date taken from account section</t>
        </r>
      </text>
    </comment>
  </commentList>
</comments>
</file>

<file path=xl/comments2.xml><?xml version="1.0" encoding="utf-8"?>
<comments xmlns="http://schemas.openxmlformats.org/spreadsheetml/2006/main">
  <authors>
    <author>00003235</author>
    <author>HP</author>
    <author>SSP-RCD</author>
  </authors>
  <commentList>
    <comment ref="L4" authorId="0" shapeId="0">
      <text>
        <r>
          <rPr>
            <b/>
            <sz val="9"/>
            <color indexed="81"/>
            <rFont val="Tahoma"/>
            <family val="2"/>
          </rPr>
          <t>Actual PO placed date</t>
        </r>
      </text>
    </comment>
    <comment ref="M4" authorId="1" shapeId="0">
      <text>
        <r>
          <rPr>
            <b/>
            <sz val="9"/>
            <color indexed="81"/>
            <rFont val="Tahoma"/>
            <family val="2"/>
          </rPr>
          <t xml:space="preserve">SSP-RCD
</t>
        </r>
        <r>
          <rPr>
            <sz val="9"/>
            <color indexed="81"/>
            <rFont val="Tahoma"/>
            <family val="2"/>
          </rPr>
          <t>As per the implementation plan submitted in the DPR/ Approved by MERC</t>
        </r>
      </text>
    </comment>
    <comment ref="N4" authorId="0" shapeId="0">
      <text>
        <r>
          <rPr>
            <b/>
            <sz val="9"/>
            <color indexed="81"/>
            <rFont val="Tahoma"/>
            <family val="2"/>
          </rPr>
          <t>Date of capitalization as per account section</t>
        </r>
        <r>
          <rPr>
            <sz val="9"/>
            <color indexed="81"/>
            <rFont val="Tahoma"/>
            <family val="2"/>
          </rPr>
          <t xml:space="preserve">
</t>
        </r>
      </text>
    </comment>
    <comment ref="G53" authorId="2" shapeId="0">
      <text>
        <r>
          <rPr>
            <b/>
            <sz val="9"/>
            <color indexed="81"/>
            <rFont val="Tahoma"/>
            <family val="2"/>
          </rPr>
          <t>SSP-RCD:</t>
        </r>
        <r>
          <rPr>
            <sz val="9"/>
            <color indexed="81"/>
            <rFont val="Tahoma"/>
            <family val="2"/>
          </rPr>
          <t xml:space="preserve">
P&amp;F, Insurance charges were shown separately in the DPR</t>
        </r>
      </text>
    </comment>
    <comment ref="H53" authorId="2" shapeId="0">
      <text>
        <r>
          <rPr>
            <b/>
            <sz val="9"/>
            <color indexed="81"/>
            <rFont val="Tahoma"/>
            <family val="2"/>
          </rPr>
          <t>SSP-RCD:</t>
        </r>
        <r>
          <rPr>
            <sz val="9"/>
            <color indexed="81"/>
            <rFont val="Tahoma"/>
            <family val="2"/>
          </rPr>
          <t xml:space="preserve">
P&amp;F, Insurance charges were shown separately in the DPR</t>
        </r>
      </text>
    </comment>
  </commentList>
</comments>
</file>

<file path=xl/comments3.xml><?xml version="1.0" encoding="utf-8"?>
<comments xmlns="http://schemas.openxmlformats.org/spreadsheetml/2006/main">
  <authors>
    <author>HP</author>
    <author>SSP-RCD</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 ref="P11" authorId="1" shapeId="0">
      <text>
        <r>
          <rPr>
            <b/>
            <sz val="9"/>
            <color indexed="81"/>
            <rFont val="Tahoma"/>
            <family val="2"/>
          </rPr>
          <t>SSP-RCD:</t>
        </r>
        <r>
          <rPr>
            <sz val="9"/>
            <color indexed="81"/>
            <rFont val="Tahoma"/>
            <family val="2"/>
          </rPr>
          <t xml:space="preserve">
FY 2013-14</t>
        </r>
      </text>
    </comment>
    <comment ref="AM11" authorId="1" shapeId="0">
      <text>
        <r>
          <rPr>
            <b/>
            <sz val="9"/>
            <color indexed="81"/>
            <rFont val="Tahoma"/>
            <family val="2"/>
          </rPr>
          <t>SSP-RCD:</t>
        </r>
        <r>
          <rPr>
            <sz val="9"/>
            <color indexed="81"/>
            <rFont val="Tahoma"/>
            <family val="2"/>
          </rPr>
          <t xml:space="preserve">
FY 2013-14</t>
        </r>
      </text>
    </comment>
    <comment ref="P12" authorId="1" shapeId="0">
      <text>
        <r>
          <rPr>
            <b/>
            <sz val="9"/>
            <color indexed="81"/>
            <rFont val="Tahoma"/>
            <family val="2"/>
          </rPr>
          <t>SSP-RCD:</t>
        </r>
        <r>
          <rPr>
            <sz val="9"/>
            <color indexed="81"/>
            <rFont val="Tahoma"/>
            <family val="2"/>
          </rPr>
          <t xml:space="preserve">
FY 2013-14</t>
        </r>
      </text>
    </comment>
    <comment ref="AM12" authorId="1" shapeId="0">
      <text>
        <r>
          <rPr>
            <b/>
            <sz val="9"/>
            <color indexed="81"/>
            <rFont val="Tahoma"/>
            <family val="2"/>
          </rPr>
          <t>SSP-RCD:</t>
        </r>
        <r>
          <rPr>
            <sz val="9"/>
            <color indexed="81"/>
            <rFont val="Tahoma"/>
            <family val="2"/>
          </rPr>
          <t xml:space="preserve">
FY 2013-14</t>
        </r>
      </text>
    </comment>
  </commentList>
</comments>
</file>

<file path=xl/sharedStrings.xml><?xml version="1.0" encoding="utf-8"?>
<sst xmlns="http://schemas.openxmlformats.org/spreadsheetml/2006/main" count="2428" uniqueCount="692">
  <si>
    <t>MSPGCL: KGSC, Pophali</t>
  </si>
  <si>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</si>
  <si>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</si>
  <si>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</si>
  <si>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</si>
  <si>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</si>
  <si>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</si>
  <si>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</si>
  <si>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</si>
  <si>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</si>
  <si>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</si>
  <si>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</si>
  <si>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</si>
  <si>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</si>
  <si>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</si>
  <si>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</si>
  <si>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</si>
  <si>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</si>
  <si>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</si>
  <si>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</si>
  <si>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</si>
  <si>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</si>
  <si>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</si>
  <si>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</si>
  <si>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</si>
  <si>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(g)</t>
  </si>
  <si>
    <t>(h)</t>
  </si>
  <si>
    <t>Capital Expenditure</t>
  </si>
  <si>
    <t>Capitalisation</t>
  </si>
  <si>
    <t>IDC</t>
  </si>
  <si>
    <t>Capitalisation + IDC</t>
  </si>
  <si>
    <t>Detailed Justification shall be provided for variation in approved capital expenditure and capitalisation vis-a-vis actual capital expenditure and capitalisation</t>
  </si>
  <si>
    <t>MSPGCL:  KGSC, Pophali</t>
  </si>
  <si>
    <t>Project Details</t>
  </si>
  <si>
    <t xml:space="preserve">Form 4.1: Capital Expenditure Plan </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</si>
  <si>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</si>
  <si>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</si>
  <si>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</si>
  <si>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</si>
  <si>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</si>
  <si>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</si>
  <si>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</si>
  <si>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</si>
  <si>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</si>
  <si>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</si>
  <si>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</si>
  <si>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</si>
  <si>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</si>
  <si>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</si>
  <si>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</si>
  <si>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</si>
  <si>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</si>
  <si>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</si>
  <si>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</si>
  <si>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</si>
  <si>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Reliable, faster and improved communication system with better voice quality</t>
  </si>
  <si>
    <t>The problems due to obsolete governing system will be eliminated</t>
  </si>
  <si>
    <t>100% of the machine stator winding, including the star point, is protected under all operating modes, even at machine standstill. The innovative filtering technique enables high sensitivity for both stator and rotor protection, which enables early detection of faults</t>
  </si>
  <si>
    <t>Online testing facility with PC for testing of relay without disturbing the Generator and Offline testing facility with PC for secondary injection test including trip status.</t>
  </si>
  <si>
    <t xml:space="preserve">Accurate measurement &amp; preciseness in reading </t>
  </si>
  <si>
    <t>Better Carrier Communication &amp; to avoid unit trippings</t>
  </si>
  <si>
    <t>Major Outage and generation loss can be avoided due to failure of Battery Set.</t>
  </si>
  <si>
    <t>Existing system- electronic cards are obsolete</t>
  </si>
  <si>
    <t xml:space="preserve">Speedy &amp; Safety Movement </t>
  </si>
  <si>
    <t>Better control of temperature, humidity in control-room.</t>
  </si>
  <si>
    <t>Increased reliability of system</t>
  </si>
  <si>
    <t>CEA mandatory features such as FGMO and RGMO will be available, which are not possible in old system. This will helps to maintain the grid stability.</t>
  </si>
  <si>
    <t xml:space="preserve">It will increase the life of 24 KV LT synchronous Generator </t>
  </si>
  <si>
    <t>DPR</t>
  </si>
  <si>
    <t>Not Initiated</t>
  </si>
  <si>
    <t>Scheme</t>
  </si>
  <si>
    <t>WIP</t>
  </si>
  <si>
    <t xml:space="preserve">Form 4.2: Capitalisation Plan </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</si>
  <si>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</si>
  <si>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</si>
  <si>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</si>
  <si>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</si>
  <si>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</si>
  <si>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</si>
  <si>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</si>
  <si>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</si>
  <si>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</si>
  <si>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</si>
  <si>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</si>
  <si>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Old Asset retired against capitalised item (in Rs. Cr)</t>
  </si>
  <si>
    <t>Current Status</t>
  </si>
  <si>
    <t>Non-DPR</t>
  </si>
  <si>
    <t>Capitalised</t>
  </si>
  <si>
    <t>Actual Capex till FY 2018-19</t>
  </si>
  <si>
    <t>Revised Projected</t>
  </si>
  <si>
    <t>Actual Progress till FY 2018-19</t>
  </si>
  <si>
    <t>Actual Capitalization till FY 2018-19</t>
  </si>
  <si>
    <t>Cancelled</t>
  </si>
  <si>
    <t>To be cancelled</t>
  </si>
  <si>
    <t>N.A.</t>
  </si>
  <si>
    <t>A) DPR Schemes</t>
  </si>
  <si>
    <t>To be confirmed</t>
  </si>
  <si>
    <t>(i) Submitted to MERC</t>
  </si>
  <si>
    <t>Various improvement schemes at Pophali Hydro Power Station</t>
  </si>
  <si>
    <t>MERC/TECH 1/CAPEX/20142015/00086</t>
  </si>
  <si>
    <t>ALSPA HMI Series 6  Centralog System</t>
  </si>
  <si>
    <t>Increase the unit availability due to improved reliability of the electronic equipments, resulting in the Grid stability</t>
  </si>
  <si>
    <t>1 X 525 Tr chiller unit</t>
  </si>
  <si>
    <t>Increase the life of the electronic equipments and auxiliaries</t>
  </si>
  <si>
    <t>Micom P343 Numerical generator protection relay with 24 DI &amp; 24 DO with CLIO input. (5 Nos)</t>
  </si>
  <si>
    <t>Mar-15</t>
  </si>
  <si>
    <t>More reliable and faster protection system for Generator and Transformer.</t>
  </si>
  <si>
    <t>Security Building at Stage-IV</t>
  </si>
  <si>
    <t>Due to recent threats causes by the anti national activities and as per directives by the IB the security measures are being tightens.</t>
  </si>
  <si>
    <t>Construction of recreation club building</t>
  </si>
  <si>
    <t>24.09.2012</t>
  </si>
  <si>
    <t>Good recreation is apparently generates lively and healthy atmosphere for achieving harmony among the whole community.</t>
  </si>
  <si>
    <t>Security Building for Stage-IV at EVT</t>
  </si>
  <si>
    <r>
      <t>Various DPR Schemes for Civil Section,</t>
    </r>
    <r>
      <rPr>
        <b/>
        <sz val="11"/>
        <color indexed="10"/>
        <rFont val="Calibri"/>
        <family val="2"/>
      </rPr>
      <t xml:space="preserve"> KGSC Pophali</t>
    </r>
  </si>
  <si>
    <t>MERC/CAPEX/20152016/00907</t>
  </si>
  <si>
    <t>Providing Road Network at KGSC, Pophali</t>
  </si>
  <si>
    <t>Safety and smooth movement of vehicles and avoid accidents.</t>
  </si>
  <si>
    <t>Modernisation &amp; Refurbishing of Residential Complex</t>
  </si>
  <si>
    <t>Conveniency  for day to day work in the room</t>
  </si>
  <si>
    <t>Water Supply &amp; Sanitory Works</t>
  </si>
  <si>
    <t>Clean and portable water to employees residence in colony &amp; to  Avoid leakages and save in water</t>
  </si>
  <si>
    <t>Various Performance Improvement related schemes at KGSC, Pophali</t>
  </si>
  <si>
    <t>MERC/CAPEX/20162017/01018</t>
  </si>
  <si>
    <t>Up gradation of 245 kV CTs at Stage-I&amp;II SY</t>
  </si>
  <si>
    <t xml:space="preserve">Improved accuracy class of CTs i.e. from 0.5S class to 0.2S class, and to accurate measurement &amp; preciseness in reading </t>
  </si>
  <si>
    <t>Up gradation of 245 kV PTs at Stage-I&amp;II SY</t>
  </si>
  <si>
    <t>Up gradation of CW system of Stage-I&amp;II Units</t>
  </si>
  <si>
    <t>Aassured no any generation loss due the cooling water bus leakages   and /or break down</t>
  </si>
  <si>
    <t>Up gradation of Intercom Exchange System between Stage-I&amp;II PH &amp; Admin. Bldg &amp; Staff Colony.</t>
  </si>
  <si>
    <t>Up gradation of 220 kV Breakers at KDPH SY</t>
  </si>
  <si>
    <t>Increase the unit availability due to improved
 reliability of SF6 Breakers</t>
  </si>
  <si>
    <t>Procurement of Governing Oil Pumps for Stage-III Units.</t>
  </si>
  <si>
    <t>Avoided reduction in generation of Stage-III due to failure of G.O. Pump. As stage-III Units are operated on tailrace water of Stage-I&amp;II and Stage-IV, the operation of these Units will not be affected</t>
  </si>
  <si>
    <t>Up gradation of TG Governing system of Stage-IV Units.</t>
  </si>
  <si>
    <t>Up gradation of Numerical Protection system of Stage-IV Units.</t>
  </si>
  <si>
    <t>Replacement of Generator Stator of unit No. 11 (80 MW), Stage III, KGSC Pophali</t>
  </si>
  <si>
    <t>MERC/CAPEX/20172018/04592</t>
  </si>
  <si>
    <t>Avoid the Generation loss due to unavailability of units</t>
  </si>
  <si>
    <t>Procurement of new pelton wheel runners (2 Nos.) for Stage II at KGSC, Pophali</t>
  </si>
  <si>
    <t>MERC/CAPEX/20172018/04421</t>
  </si>
  <si>
    <t>PO not placed</t>
  </si>
  <si>
    <t>Implementation of 12 Nos. of various schemes at KGSC, Pophali.</t>
  </si>
  <si>
    <t>MERC/CAPEX/2019-2020/01</t>
  </si>
  <si>
    <t>Replacement of  UGB (8 Nos), LGB (8 Nos) &amp; Generator air coolers (8 Nos) for Stage-I</t>
  </si>
  <si>
    <t>Better performance of Units</t>
  </si>
  <si>
    <t>Retrofitting of Generator &amp; Gen-Transformer relays by new numerical protection system at Koyna Dam Power House (KDPH) Koynanagar</t>
  </si>
  <si>
    <t>Replacement of two 220V Battery chargers with 220V dual float cum boost (60A) battery Charger including DCDB at KDPH, Koynanagar</t>
  </si>
  <si>
    <t>Increase the unit availability due to improved reliability of the 220 V D.C. Power Supply, resulting in the Grid stability.</t>
  </si>
  <si>
    <t>Replacement of 220KV current transformer (54 Nos), Potential transformer (13 Nos),110KV Current Transformer (14 Nos)&amp; Potential Transformer (4 Nos),Stage-III.</t>
  </si>
  <si>
    <t>Replacement of Generator Air Cooler (32 Nos), St-III</t>
  </si>
  <si>
    <t>Replacement of 48 Volt, 1000 AH tubular battery set with 48 Volt, 750AH Plante type battery set at KGSC, Stage-III</t>
  </si>
  <si>
    <t>Replacement of 220V-150AH Battery set with Ni-Cad type, along with standard accessories for UPS scheme at Stage-IV</t>
  </si>
  <si>
    <t>Reliability enhancement of Gas Insulated Switchyard Stage-IV.</t>
  </si>
  <si>
    <t xml:space="preserve">Increase the life of the Gas Insulated Switchyard equipments  and auxiliaries like Circuit Breaker, Disconnectors &amp; Earth Switch etc. </t>
  </si>
  <si>
    <t>Up-gradation of Vibration system at all units of Stage-IV:Stage-IV, KGSC, Pophali</t>
  </si>
  <si>
    <t>11.10</t>
  </si>
  <si>
    <t>Replacement of station battery set of 220V, 2000Ah capacity at Stage-IV.</t>
  </si>
  <si>
    <t>Not replaced from installation.Battery life cycle  improved</t>
  </si>
  <si>
    <t>Renovations and modernization of 1500kg capacity passenger cum goods lifts (2 Nos) for KGSC, Stage-IV</t>
  </si>
  <si>
    <t>Replacement of existing 3x7.5 TR Air conditioning package units at Stage-I&amp;II control room by new 3x11 TR Air conditioning package units</t>
  </si>
  <si>
    <t>Upgradation of Governing System at Stage-I, KDPH&amp; Stage-III at KGSC, Pophali</t>
  </si>
  <si>
    <t>MERC/CAPEX/2019-2020/0134</t>
  </si>
  <si>
    <t>Up gradation of DIGIPID1500 governing system with new governor (TSLG) for all units of stage-I</t>
  </si>
  <si>
    <t>Up-gradation of governing system at Koyna Dam Power House (KDPH) Koynanagar</t>
  </si>
  <si>
    <t>Up-gradation of the Governing system at Stage-III
&amp; Other Charges (P&amp;F, Insurance etc)</t>
  </si>
  <si>
    <t>Refurbishment of 24 KV Generator Circuit Breakers (ABB Make) for four units at stage-IV, KGSC, Pophali</t>
  </si>
  <si>
    <t>MERC/CAPEX/2019-2020/388</t>
  </si>
  <si>
    <t>Supply  spares for 24KV Generator Circuit Breaker System refurbishment (For 4 Units)</t>
  </si>
  <si>
    <t>Supervision charges for 24 KV Generator Circuit Breaker System Unit. Preparation charges, Travel &amp; transportation charges, local conveyance.
 Lumpsum rental charges of necessary tools &amp; tackles required during O/H work charges</t>
  </si>
  <si>
    <t>Up-gradation of Excitation system at Stage-I&amp;II, PLC &amp; SCADA system at Stage-II and DG Set at Stage-IV at KGSC, Pophali</t>
  </si>
  <si>
    <t>MERC/CAPEX/2019-2020/800</t>
  </si>
  <si>
    <t>Up gradation of Stage-I&amp;II(4x70MW+4x80 MW) Static Semipol Excitation System with Latest Advanced Excitation System</t>
  </si>
  <si>
    <t>Up gradation of existing unit PLC and SCADA automation of 4x80 MW Koyna stage-II units</t>
  </si>
  <si>
    <t>Up gradation of one 1500 KVA DG set, at KGSC, Stage-IV</t>
  </si>
  <si>
    <t>Repair works in Emergency Valve Tunnel (EVT) and surge well at Stage I/II, KGSC, Pophali</t>
  </si>
  <si>
    <t>MERC/CAPEX/2020-2021/WFH/18</t>
  </si>
  <si>
    <t>Sealing and stabilization of EVT Tunnel left side wall and carven portion of EVT and Ventilation Tunnel.</t>
  </si>
  <si>
    <t>Avoid huge loss of power generations due to risk of major rock fall</t>
  </si>
  <si>
    <t>Advanced payment given plz check</t>
  </si>
  <si>
    <t>Structural Strengthening and Sealing Cracks and Cavities in Surge Shaft RCC Staining Wall from inside</t>
  </si>
  <si>
    <t>HO
DPR-8</t>
  </si>
  <si>
    <t>Replacement of Fire Tenders at Various Power Stations of Mahagenco</t>
  </si>
  <si>
    <t>MERC/CAPEX/20172018/4653</t>
  </si>
  <si>
    <t>HO
DPR-8.1</t>
  </si>
  <si>
    <t>Advance Multipurpose Fire Tender</t>
  </si>
  <si>
    <t>HO
DPR-8.2</t>
  </si>
  <si>
    <t>Normal Multipurpose Fire Tender</t>
  </si>
  <si>
    <t>(ii) Yet to be submitted to MERC</t>
  </si>
  <si>
    <t>B) Non-DPR Schemes</t>
  </si>
  <si>
    <t>Total</t>
  </si>
  <si>
    <t>Form 4.3:  Capital Work-in-progress - Project-wise details</t>
  </si>
  <si>
    <t>Approved Project Cost</t>
  </si>
  <si>
    <t>Cumulative Expenditure Incurred till beginning of the Year</t>
  </si>
  <si>
    <t>Capital Expenditure Capitalised</t>
  </si>
  <si>
    <t>Opening CWIP</t>
  </si>
  <si>
    <t>Investment during the year</t>
  </si>
  <si>
    <t>Capitalization</t>
  </si>
  <si>
    <t>Closing CWIP</t>
  </si>
  <si>
    <t>Works Capitalised</t>
  </si>
  <si>
    <t>Interest Capitalised</t>
  </si>
  <si>
    <t>Expenses Capitalised</t>
  </si>
  <si>
    <t>Total Capitalisation</t>
  </si>
  <si>
    <t>a) DPR Schemes</t>
  </si>
  <si>
    <t>Completed</t>
  </si>
  <si>
    <t xml:space="preserve"> &lt;Auto Transformer Oil Insulation Test kit (BDV Kit)&gt;</t>
  </si>
  <si>
    <t>02.05.2019</t>
  </si>
  <si>
    <t>&lt;Man coolers pedestal fans at KGSC,Pophali&gt;</t>
  </si>
  <si>
    <t>07.10.2019</t>
  </si>
  <si>
    <t>&lt; 5 KV Digital Insulation Tester&gt;</t>
  </si>
  <si>
    <t>15.07.2019</t>
  </si>
  <si>
    <t>&lt;Split AC Unit,Window AC  Unit,Refrigerator,Ped&gt;</t>
  </si>
  <si>
    <t>02.07.2019</t>
  </si>
  <si>
    <t>&lt;Earth Resistance Tester at ,Pophali. TIC STAGE IV&gt;</t>
  </si>
  <si>
    <t>21.09.2019</t>
  </si>
  <si>
    <t>&lt;Tools and Tackles at St-IV,KGSC,Pophali&gt;</t>
  </si>
  <si>
    <t>16.12.2019</t>
  </si>
  <si>
    <t>&lt;New portable Fire Fighting Diesel Pumps for Dewatering&gt;</t>
  </si>
  <si>
    <t>30.01.2020</t>
  </si>
  <si>
    <t>&lt;Visitors chairs for, Pophali KGSC&gt;</t>
  </si>
  <si>
    <t>18.07.2019</t>
  </si>
  <si>
    <t>&lt;Installation of new racks inside various/new slotted angle racks &gt;</t>
  </si>
  <si>
    <t>15.01.2020</t>
  </si>
  <si>
    <t>&lt;Supply of chairs for KGSC, Pophali&gt;</t>
  </si>
  <si>
    <t>20.05.2019</t>
  </si>
  <si>
    <t>&lt;Laser Jet NetwoksPrinters at KGSC, Pophali&gt;</t>
  </si>
  <si>
    <t>12.04.2019</t>
  </si>
  <si>
    <t>&lt;Night Vision Binoculars&gt;</t>
  </si>
  <si>
    <t>05.02.2020</t>
  </si>
  <si>
    <t>&lt;TATA Star Bus-32 seater LCV MH08-9358&gt;</t>
  </si>
  <si>
    <t>&lt;TATA Star Bus-32 seater LCV MH08-9359&gt;</t>
  </si>
  <si>
    <t>&lt;Vehicle No.MH 08-9401 TATA Star Bus 32 seater&gt;</t>
  </si>
  <si>
    <t xml:space="preserve"> &lt;Not in use DCM Toyato Bus MH-1&gt;</t>
  </si>
  <si>
    <t xml:space="preserve"> &lt;Not in use DCM Toyato Mini Bus&gt;</t>
  </si>
  <si>
    <t>01.04.2008</t>
  </si>
  <si>
    <t>01.04.1993</t>
  </si>
  <si>
    <t>Asset Withdrawn</t>
  </si>
  <si>
    <t>25.02.2021</t>
  </si>
  <si>
    <t>&lt;Digital Multimeters, Clamp Meter &amp; Insulation resistance tester for TIC, Stage I&amp;II, Pophali&gt;</t>
  </si>
  <si>
    <t>27.07.2020</t>
  </si>
  <si>
    <t>&lt;Transformer Winding resistance measurement kit at Stage-III,  Alore&gt;</t>
  </si>
  <si>
    <t>29.07.2020</t>
  </si>
  <si>
    <t>&lt;Multifunc A3 Scanner &amp; all in one A4 laser printer Technical Purchase , Account Section, H.R. ,MPD&gt;</t>
  </si>
  <si>
    <t>01.07.2020</t>
  </si>
  <si>
    <t>&lt;Temperature Calibrator at St-IV, KGSC,Pophali&gt;</t>
  </si>
  <si>
    <t>30.09.2020</t>
  </si>
  <si>
    <t>&lt; 1 no. new departmental car Maruti Sweft Desire for conveyance of Chief Engr&gt;</t>
  </si>
  <si>
    <t>23.02.2021</t>
  </si>
  <si>
    <t>&lt;Hitachi A/c Two.NO.VIP Rest House&gt;</t>
  </si>
  <si>
    <t>09.12.2020</t>
  </si>
  <si>
    <t>&lt;Inverter Split AC Unit, Desert Coolers Water Coolers for KGSC, Pophali&gt;</t>
  </si>
  <si>
    <t>31.03.2021</t>
  </si>
  <si>
    <t>&lt;Advanced ISDN EPABX system for Koyna Generating St ntercom Telephone Advanced ISDN EPABX system for Koyna Generating Station Complex&gt;</t>
  </si>
  <si>
    <t>&lt;TATA Sumo MH-14/9763 1 No&gt;</t>
  </si>
  <si>
    <t>&lt;Ambulance TATA make MH-31/4475 1 No&gt;</t>
  </si>
  <si>
    <t>&lt;Supply of 1 No of Ambulance Vane for Pophali&gt;</t>
  </si>
  <si>
    <t>07.12.2020</t>
  </si>
  <si>
    <t>&lt;HITACHI Make 2 TR non inverter split Air conditioner&gt;</t>
  </si>
  <si>
    <t>30.06.2021</t>
  </si>
  <si>
    <t>&lt;250 KVA D.G. Set Model KG1-250WS&gt;</t>
  </si>
  <si>
    <t>07.08.2021</t>
  </si>
  <si>
    <t>&lt;Dell laptops at KGSC Pophali&gt;</t>
  </si>
  <si>
    <t>13.10.2021</t>
  </si>
  <si>
    <t>&lt;A.C. Plant chiller 515 to 535 TRx2 at kgsc,Pophali&gt;</t>
  </si>
  <si>
    <t>12.01.2022</t>
  </si>
  <si>
    <t>07.02.2022</t>
  </si>
  <si>
    <t>12.07.2021</t>
  </si>
  <si>
    <t>&lt;Material handling trolley for Majot store&gt;</t>
  </si>
  <si>
    <t>&lt;Supply of RDP make Computers at KGSC&gt;</t>
  </si>
  <si>
    <t>&lt;Welding Machine for KDPH&gt;</t>
  </si>
  <si>
    <t>&lt;Canon  LiDe 300 IN Scanner&gt;</t>
  </si>
  <si>
    <t>25.08.2021</t>
  </si>
  <si>
    <t>01.07.2021</t>
  </si>
  <si>
    <t>&lt;HEAVY DUTY AIR PURIFIURE 230V,50HZ&gt;</t>
  </si>
  <si>
    <t>&lt;Supply of Pedestal fan at KDPH&gt;</t>
  </si>
  <si>
    <t>30.04.2021</t>
  </si>
  <si>
    <t>&lt;Supply of Refrigerator 290 LTR double door capacity&gt;</t>
  </si>
  <si>
    <t>01.02.2022</t>
  </si>
  <si>
    <t>&lt;Redmi 10 prime Mobile Black for Chief Engineer&gt;</t>
  </si>
  <si>
    <t>05.01.2022</t>
  </si>
  <si>
    <t>31.03.2000</t>
  </si>
  <si>
    <t>31.03.1991</t>
  </si>
  <si>
    <t>Transfer from Bhira Power Station, Now scrapped</t>
  </si>
  <si>
    <t>Not pertains to Pophali</t>
  </si>
  <si>
    <t>Partially Capitalised</t>
  </si>
  <si>
    <t>Allowable Capitalisation</t>
  </si>
  <si>
    <t>Probable Disallowance</t>
  </si>
  <si>
    <t>Refurbishment of cooling and drainage water system along with replacement of 5 no's of cooling water pumps by new stage -IV KGSC Pophali</t>
  </si>
  <si>
    <t>MERC/CAPEX/2023-2024/MSPGCL/0201</t>
  </si>
  <si>
    <t>Refurbishment of GIS T155 as per M4 Schedule at KGSC Stage-IV, Pophali</t>
  </si>
  <si>
    <t>Yet to be approved</t>
  </si>
  <si>
    <t>Yet Not submitted</t>
  </si>
  <si>
    <t>Present Status: DPR preparation at KGSC level is in progress.
DPR cost is Rs.49.08 Cr. The estmate amount is required in FY 2026-27</t>
  </si>
  <si>
    <t>Various Civil work as per IB recommendation at KGSC, Pophali</t>
  </si>
  <si>
    <t>Submitted to HO</t>
  </si>
  <si>
    <t>DPR sent to HO for aaproval of Competent authority.
DPR cost is Rs.14.98 Cr. The balance amount of Rs.4.49 Cr. is required in FY 2025-26.</t>
  </si>
  <si>
    <t>Stabilization and Mitigation of Landslide Prone Areas at KGSC, Mahagenco, Pophali</t>
  </si>
  <si>
    <t>Various Performance Improvement related schemes for FY 2026-27 at KGSC, Pophali</t>
  </si>
  <si>
    <t>Supply of New Runner for Francis Turbine 80 MW at KGSC Stage-III</t>
  </si>
  <si>
    <t>Supply of 2 Nos. injector along with injector shaft for Stage-I Units (70 MW) at Stage I &amp; II  KGSC, Pophali .</t>
  </si>
  <si>
    <t>Supply of 1 No. injector  for Stage-II Units (80 MW) at Stage I &amp; II  KGSC, Pophali .</t>
  </si>
  <si>
    <t>Upgradation of AC Chiiler system at Stage I &amp; II</t>
  </si>
  <si>
    <t>Design, manufacturing, supply, erection, testing and commissioning of LGB and UGB cooler modifications at KGSC Stage I&amp;II</t>
  </si>
  <si>
    <t xml:space="preserve">Replacement of existing Generator transformer of all units (04 x 80 MW) in phase manner (one unit per year) at Stage-III, KGSC </t>
  </si>
  <si>
    <t>Implementation of PLC &amp; SCADA system (DSC based) for all units (04 x 80 MW) units in phase manner (two unit per year) at Stage-III, KGSC</t>
  </si>
  <si>
    <t>Various Performance Improvement related schemes for FY 2027-28 at KGSC, Pophali</t>
  </si>
  <si>
    <t xml:space="preserve">Refurbishment of Stage-1, Unit No-1,2,3 &amp; 4 PLC System and Implementation of SCADA System. </t>
  </si>
  <si>
    <t>Supply, installation &amp; commissioning of New PLC &amp; Centralog system for all four units at St-IV, KGSC</t>
  </si>
  <si>
    <t>Supply, installation &amp; commissioning of New excitation system for all four units at St-IV, KGSC</t>
  </si>
  <si>
    <t>Various Performance Improvement related schemes for FY 2028-29 at KGSC, Pophali</t>
  </si>
  <si>
    <t>Upgradation of 11 KV Auxiliary breaker at St-I&amp;II</t>
  </si>
  <si>
    <t>Supply of Dry Type, 630 KVA 16 KV / 570 V Single Phase Excitation Transformers (Qty. 12 Nos.) at KGSC Stage-IV, Pophali.</t>
  </si>
  <si>
    <t xml:space="preserve">Supply, Installation &amp; Commissioning of 16.5 KV / 433 V, 5MVA Unit Auxiliary Transformers (Qty. 02) at KGSC Stage-IV. </t>
  </si>
  <si>
    <t>Upgradation of 2.2 KV Auxiliary Breaker with 3.3 KV Breaker along with Auxiliary Transformers at St-I&amp;II.</t>
  </si>
  <si>
    <t>Supply of 11KV Cable alongwith Breaker Panels for Auxiliary Supply from 8-Pole Switchyard Stage- I and II to Stage-IV Powerhouse at KGSC Stage-IV, Pophali.</t>
  </si>
  <si>
    <t>Replacement of 220 KV isolator of Stage II bay at 220 KV Stage I &amp; II Switchyard</t>
  </si>
  <si>
    <t>Various Performance Improvement related schemes for FY 2029-30 at KGSC, Pophali</t>
  </si>
  <si>
    <t>Design Engineering and manufacturing, supply, erection, commissioning &amp; testing of New Pelton runner for Stage-I units (70 MW) at Stage-I&amp;II, KGSC, Pophali.</t>
  </si>
  <si>
    <t xml:space="preserve">Upgradation of Generator and Generator transformer electromagnetic protection relays with numeric relays for Stage 1 &amp; 2. </t>
  </si>
  <si>
    <t>Renovation of old system by full proof modern digital governing system, static/brushless excitation system and  generator stator and rotor winding by class 'F' insulation at St-I&amp;II</t>
  </si>
  <si>
    <t>Design, manufacturing, supply, erection, testing and commissioning of Hydrostatic lubrication system for Units at KGSC Stage I &amp; II, Pophali.</t>
  </si>
  <si>
    <t>Replacement of CW pumps and Motors along with starter pannel at St-I&amp;II</t>
  </si>
  <si>
    <t>Supply of Generator air coolers (16 Nos) for Stage II Units (80 MW) at KGSC, Pophali.</t>
  </si>
  <si>
    <t>Conversion of Stator Core Insulation &amp; Stator Winding from Class ‘B’ to Class ‘F’ for Unit No. 8 (80MW, 11KV, 375RPM, AEG Germany make) of Stage II, KGSC, Pophali on Turnkey Basis.</t>
  </si>
  <si>
    <t>Up-gradation of existing 'B' class insulation of Generator stator to 'F' class insulation of 2X18MW Koyna Dam Power House, Koynanagar.</t>
  </si>
  <si>
    <t>Supply and replacement of Generator air cooler system by new higher efficiency coolers for 2X18MW Koyna Dam Power House, Koynanagar.</t>
  </si>
  <si>
    <t xml:space="preserve">     &lt;Supply of Two Post Lift (4 Ton) for Vehicle Maint.&gt;</t>
  </si>
  <si>
    <t>Supply,Installation, commissioning and testing of 415V, 3 Phase diesel 
generating setof 125 KVA capacity for Admin building emergency power 
supply backup at KGSC,Pophali.</t>
  </si>
  <si>
    <t>Design,Manufacturing, supply erriction and commissioning of 60 MT surface mounted (pit type/ platform type) weighbridge at major stores 'c' pophali</t>
  </si>
  <si>
    <t>Supply of Hydraulically operated manual stacker for Material Handling at Major Store "C", KGSC, Pophali</t>
  </si>
  <si>
    <t>Supply of Indef makes Chain Pulley Blocks</t>
  </si>
  <si>
    <t>Supply of  Motwane Make ‘Digital Multimeter and AC Multimeter</t>
  </si>
  <si>
    <t>Supply 1 Ton split AC Daiken make for control room cabin Operation Stage III</t>
  </si>
  <si>
    <t>Emer Rescue cum Multipurpose Fire Tender</t>
  </si>
  <si>
    <t>Procurement of portable chairs for training sub centre</t>
  </si>
  <si>
    <t>Procurement of portable computer tables</t>
  </si>
  <si>
    <t>Purchase of High back chair (3 Nos.) in conferenc hall</t>
  </si>
  <si>
    <t>Supply of Water Purifier at MSPGCL KGSC Pophali.</t>
  </si>
  <si>
    <t>Interactive Digital LV SCREEN  6.56 FT X 3.28 FT</t>
  </si>
  <si>
    <t>Network Attached Storage Server at KGSC, Pophali.</t>
  </si>
  <si>
    <t>Supply of A4 Printer at KGSC, Pophali.</t>
  </si>
  <si>
    <t>Supply of A4 Scanner, A3 &amp; MF Printer at KGSC, Pop</t>
  </si>
  <si>
    <t>Supply of Various Hard Disks for Network Attached</t>
  </si>
  <si>
    <t>Supply of Video conference Microphone at KGSC,</t>
  </si>
  <si>
    <t>Supply of Video Conference Screen at KGSC Pophali</t>
  </si>
  <si>
    <t>Supply of Video conference Screen at KGSC, Pophali</t>
  </si>
  <si>
    <t>Supply of Kelvinator / Godrej / Croma Make Refrigerator</t>
  </si>
  <si>
    <t>supply of Bosch make High Pressure Washer at Mecha</t>
  </si>
  <si>
    <t>Supply of Pneumatic Tools for Mechanical Maintenan</t>
  </si>
  <si>
    <t>Low BACK Revolving Chairs 45 No &amp; Desk Chair 2 No</t>
  </si>
  <si>
    <t>Supply of Tables at KGSC</t>
  </si>
  <si>
    <t>Supply of Visitor Chairs &amp; Office chairs at KGSC,</t>
  </si>
  <si>
    <t>water purifier for colony electrical maintenance</t>
  </si>
  <si>
    <t>Projectors and Motorized Projector Screens (2+2)</t>
  </si>
  <si>
    <t>Acer make Computers at KGSC Pophali.21 No.</t>
  </si>
  <si>
    <t>Acer make Laptops at KGSC Pophali.</t>
  </si>
  <si>
    <t>APS Smart UPS Xl 2200 VA RM 3U 230</t>
  </si>
  <si>
    <t>BATRY 12V 75 AH BATTREY 11 PLATE</t>
  </si>
  <si>
    <t>Supply &amp; installation of IP Camera System and network spare</t>
  </si>
  <si>
    <t>Gym Equipments at MSPGCL Recreation club , 33 Item</t>
  </si>
  <si>
    <t>Non-DPR schemes (3 Nos) for FY 2024-25 at KGSC Pophali</t>
  </si>
  <si>
    <t>Board Resolution No-MSPGCL/BM-219/Item 219.7 dtd.24.07.2023</t>
  </si>
  <si>
    <t xml:space="preserve">Up-gradation of thyristor based 48V Battery Chargers (4 nos)  by SMPS Microprocessor based dual float cum boost Battery Chargers at Stage-III, Stage-I&amp;II and KDPH at KGSC, Pophali </t>
  </si>
  <si>
    <t>Tender under publication</t>
  </si>
  <si>
    <t xml:space="preserve">Up-gradation of thyristor based 220V Battery Chargers (4 nos)  by SMPS Microprocessor based dual float cum boost Battery Chargers at Stage-III and Stage-I&amp;II at KGSC, Pophali </t>
  </si>
  <si>
    <t>Retrofitting of Generator and Gen. Transformer protection relay by Numerical protection system at KGSC stage III, Alore</t>
  </si>
  <si>
    <t>TC bid under scrutiny</t>
  </si>
  <si>
    <t>Non-DPR schemes (2 Nos) for FY 2025-26 at KGSC Pophali</t>
  </si>
  <si>
    <t>Yet Not Submitted</t>
  </si>
  <si>
    <t>Supply, Erection, Commissioning &amp; Retrofitting of 220 VDC Ni-cadmium type Battery set    (4 Nos) having different ampere hour capacity at Stage-I&amp;II and Stage-IV</t>
  </si>
  <si>
    <t>Under Non-DPR preparation</t>
  </si>
  <si>
    <t>Supply, Erection, Commissioning &amp; Retrofitting of 48VDC, 300AH Ni-cadmium type Battery set at Stage-I&amp;II switchyard</t>
  </si>
  <si>
    <t>08.09.2023</t>
  </si>
  <si>
    <t> The Response and Characteristics of this Digital Governing System will be Very Fast and Accurate.</t>
  </si>
  <si>
    <t xml:space="preserve">     Improved reliability.  </t>
  </si>
  <si>
    <t>Projected</t>
  </si>
  <si>
    <t>FY2025-26</t>
  </si>
  <si>
    <t>FY2026-27</t>
  </si>
  <si>
    <t>FY2027-28</t>
  </si>
  <si>
    <t>FY2028-29</t>
  </si>
  <si>
    <t>FY2029-30</t>
  </si>
  <si>
    <t xml:space="preserve">Completed.
</t>
  </si>
  <si>
    <t>Completed.</t>
  </si>
  <si>
    <t>DPR proposed for cancellation.
Note send to HO on dt.21.12.2021.
New DPR proposal preparation is in process.</t>
  </si>
  <si>
    <t>Completed.
-PR 1100066699 created on 01.09.2016, approved on 30.11.2016
-Tender published in 25.05.2017, Vendor quoted 51% higher on 17.08.2017
-Price escaltion note put to HO on 03.10.2017
-1st P.O. No. 4370001746 created on dtd.04.12.2018 and send for approval
-Query from CPA dtd.09.01.2019, compliance in Feb 2019
-Query from CPA dtd.25.03.2019, compliance on 24.04.2019
-Query from CPA dtd.06.05.2019, compliance on 13.05.2019
-Query from CPA dtd.03.05.2020, compliance on 08.07.2020
-Query from CPA dtd.20.08.2020, compliance with revised --Revised PO no-4370002555 dtd.23.10.2020 made by end Oct 2020 due revision in rates
-Query from CPA dtd.03.11.2020, compliance on 03.11.2020
-PO aaproval received on dtd.27.01.2021, PO placed on agency on 11.02.2021
-Drawing approval received in Dec 2021
Work started as per LDK in June 2022</t>
  </si>
  <si>
    <t>Completed
-PR 1100081776 created on 12.01.2018, after number of compliance approved on 13.08.2019
-1st PO No-4385000126 send for approval on 18.03.2020, approval received on 07.12.2020.
-Again proposal returened to CPA for review, query generated, compliance made on 16.01.2021.
-Email for refloat of Tender from CPA on 24.02.2021, after all compliance refloated on 18.06.2021
-Revised PO 4385000514 placed on 10.11.2021, approval received on 16.12.2021
-Delivery period was 1 year 
- SLDC, denied outage due to high grid demand in year 2022</t>
  </si>
  <si>
    <t>Present Status: UGB, LGB coolers are received and Generator cooler is awaited
History:
-Due to Covid pandemic delyed
-PR No-1100109096 created on 08.02.2020, approved on 14.01.2021
-Tender extended 3 times
-PO No-4385000527 is placed on M/s. Laxmi Engineering Industries, Bhopal on dt.19.01.2022.
-Supply delivery period is 6 months</t>
  </si>
  <si>
    <t>Present Status: Completed
History
-Due to Covid pandemic situation work delayed
-PR No-1100109088 send for approval on 23.04.2020
Query complied on 10.11.2020, PR approved on 11.01.2021
-Tender extended 3-4 times, deviation in bid 3 times
-PO No-4385000574 send for aaproval on 07.04.2022, approved on 10.08.2022.</t>
  </si>
  <si>
    <t>Completed.
-PR 1100109691 send for approval on 19.03.2020
-Query on 17.07.2020, complied on 21.07.2020, PR approved
-Tender refloated due to single participation, again extended 4 times
-PO No-4385000558 send for approval on 11.03.2022
-Due to budget issue new PO 4385000572 send to HO, approved on 23.04.2022.</t>
  </si>
  <si>
    <t>Completed
Histrory:
 -PR No-1100116308 created on 09.11.2020
-Due to Covid pandemic situation work delayed
-PR send for approval on 12.03.2021, approved on 23.04.2021
-Tender published, extended 3 times
-Refloated due to single paticipated, again extended 2 times
-Again refloated due to single paticipated, PO No-4385000592 sent to HO for approval.
-PO No- 4385000592 is dispatched on 24.11.22 to M/s. Maknet Ind. Pvt. Ltd.</t>
  </si>
  <si>
    <t>Completed
For this DPR proposal two PO created. PO No-438500072 for 2 units and PO no-4385000442 is for remaining 2 units.
Work is complited on dtd. 03.09.2022
Will be capitalized in FY 2022-23</t>
  </si>
  <si>
    <t>MYT Order
(227 of 2022)</t>
  </si>
  <si>
    <t>(i)</t>
  </si>
  <si>
    <t>(j) = (h )+ (i)</t>
  </si>
  <si>
    <t>(k) = (j) - (g)</t>
  </si>
  <si>
    <t>MSPGCL: Tillari HPS</t>
  </si>
  <si>
    <t>Toup rate the capcity of thr turbine from 60 to 66 MW</t>
  </si>
  <si>
    <t>1. Existing Oil Filled Cables have Oil Leakages.
2. Better Technology and Maintenance free Cables.</t>
  </si>
  <si>
    <t>1. AVR is obsolete
2. Spares are not available.
3. Advanced Technology</t>
  </si>
  <si>
    <t>1. To Provoide healty envoirnment in Colony
2.Better appearance in colony premises
3. To increase life of buildings</t>
  </si>
  <si>
    <t>1. For Safe and economical Transportstion
2. To prevent accidents and ensure safety</t>
  </si>
  <si>
    <t>1. To provide clesr &amp; potable drinking water
2. To avoid water loss due to lekages</t>
  </si>
  <si>
    <t>1. To avoid encronchment &amp; security of residaence</t>
  </si>
  <si>
    <t>1. Improvement in performance of Governor
2. Reduce forced outages</t>
  </si>
  <si>
    <t>1. Centralized AC Plant is obsolete &amp; Spares are not available.
2. Replacement by Advanced Technology.
3. Increase in life of electronic equipments &amp; auxiliaries.
4. Comfortable working environment in underground Tillari HPS</t>
  </si>
  <si>
    <t>1. Spares / Services providers are not available.
2. Replacement of existing one</t>
  </si>
  <si>
    <t>1. Existing Coolers beyond repairs.
2. Spares/services  are not available.
3. Maintenance is Expensive</t>
  </si>
  <si>
    <t>1. Life is expected to over.
2. Replacement of existing one</t>
  </si>
  <si>
    <t>Partially Capitalized</t>
  </si>
  <si>
    <t xml:space="preserve"> Actual </t>
  </si>
  <si>
    <t xml:space="preserve"> Revised Projected </t>
  </si>
  <si>
    <t>Various schemes of Hydro Power Stations at HPC Pune &amp; HPC Nasik</t>
  </si>
  <si>
    <t>MERC/TECH 12/CAPEX/20142015/00876</t>
  </si>
  <si>
    <t xml:space="preserve"> Replacement of Runner at Tillari Hydro Power Station for up rating Capacity from 60 MW to 66 MW.</t>
  </si>
  <si>
    <t>1. Runner at Tillari HPS has been replaced to up rate Turbine Capacity from 60 to 66 MW.
2.  Since Quantum of Water available for generation is not changed, Benefit cannot be quantified. However, Machine Life is extended</t>
  </si>
  <si>
    <t>Replacement of 235 KV Oil Filled Cables by 235 KV XLPE Cables at Tillari Hydro Power Station.</t>
  </si>
  <si>
    <t>1. No routine maintenance is required – As XLPE Cables are Maintenance Free.
2. Avoid probable Major Forced Outage and Generation Loss thereof, in case of failure of existing Cables in future.</t>
  </si>
  <si>
    <t>Replacement of existing AVR by SEE DVR system for Tillari Hydro Power Station.</t>
  </si>
  <si>
    <t>1. Increase in Availability by reduction in Outage Period due to less Maintenance requirement compared to old AVR.
2. Avoid probable Major Forced Outage &amp; Generation Loss thereof, in case of non-availability of AVR in future.</t>
  </si>
  <si>
    <t>-</t>
  </si>
  <si>
    <t>Various Civil schemes for Modernisations of colonies at Various Locations under Pune HPC</t>
  </si>
  <si>
    <t>MERC/CAPEX/20162017/01745</t>
  </si>
  <si>
    <t>Refurbishing of Residential complex</t>
  </si>
  <si>
    <t>Internal Roads</t>
  </si>
  <si>
    <t>Water supply, filteration &amp;  Sanitary works</t>
  </si>
  <si>
    <t>1. To provide clear &amp; potable drinking water
2. To avoid water loss due to lekages</t>
  </si>
  <si>
    <t>Compound walls</t>
  </si>
  <si>
    <t>Various 14 Nos. of schemes for Hydro Power Stations under Renewable Energy Circle, Pune &amp; Nasik</t>
  </si>
  <si>
    <t>MERC/CAPEX/2020-21/WFH/SBR/ 19</t>
  </si>
  <si>
    <t>Schme-C :Replacement of existing Energy meters by 0.2S Class Energy meters at various HPS.</t>
  </si>
  <si>
    <t>Not for Tillari HPS</t>
  </si>
  <si>
    <t>Schme-D: Providing Oil Filtration Machines for all Divisions of REC, Pune</t>
  </si>
  <si>
    <t>Schme-E: Replacement of existing Centralized Air Conditioning System with new at Tillari Hydro Power Stn.</t>
  </si>
  <si>
    <t>Various 6 Nos. Schemes for Hydro Power Stations under Renewable Energy Circle, Pune</t>
  </si>
  <si>
    <t>MERC/CAPEX/2020-2021/WFH/ SBR/22</t>
  </si>
  <si>
    <t>Replacement of existing Air Compressors at Bhira, Tilari, Pawana and Ujjani Hydro Power Stations under REC, Pune</t>
  </si>
  <si>
    <t>Replacement of Generator Air Coolers at Tilari HPS.</t>
  </si>
  <si>
    <t>Replacement of 220 V, 400/300 AH Battery set with Tubular type Battery Banks at Bhira, Tilari, Kanher, Dimbhe and Ujani Hydro Power Stations.</t>
  </si>
  <si>
    <t>Furniture &amp; Fixture General Asset</t>
  </si>
  <si>
    <t>Electrical General Asset</t>
  </si>
  <si>
    <t>Electronics General Asset</t>
  </si>
  <si>
    <t>MSPGCL: Bhira HPS</t>
  </si>
  <si>
    <t>1. More accurate Energy Accounting 
2. Avoid forced outages</t>
  </si>
  <si>
    <t>1. Existing Protection is obsolete/outdated.
2. Spares are not available.
3. Replacement by Advanced Technology
4. Electrical Protection Committee suggessions</t>
  </si>
  <si>
    <t>(i) In principally Approved by MERC</t>
  </si>
  <si>
    <r>
      <t xml:space="preserve">Various Civil schemes for Modernisations of colonies at Various Locations under Pune HPC </t>
    </r>
    <r>
      <rPr>
        <b/>
        <sz val="11"/>
        <color rgb="FFFF0000"/>
        <rFont val="Calibri"/>
        <family val="2"/>
        <scheme val="minor"/>
      </rPr>
      <t>(Considered for Bhira HPS Only)</t>
    </r>
  </si>
  <si>
    <t>2017-18</t>
  </si>
  <si>
    <t>2018-19</t>
  </si>
  <si>
    <t>Schme-B :Replacement of 220 kV Line CTs &amp; PTs of Bhira Tail Race Hydro Power Station.</t>
  </si>
  <si>
    <t>Not for Bhira HPS</t>
  </si>
  <si>
    <r>
      <t xml:space="preserve">Replacement of existing Air Compressors at Bhira, Tilari, Pawana and Ujjani Hydro Power Stations under REC, Pune </t>
    </r>
    <r>
      <rPr>
        <sz val="11"/>
        <color rgb="FFFF0000"/>
        <rFont val="Calibri"/>
        <family val="2"/>
        <scheme val="minor"/>
      </rPr>
      <t>(2 Nos for Bhira HPS)</t>
    </r>
  </si>
  <si>
    <t>Replacement of existing Protection Systems with Numerical Protection system at Bhira, Panshet, Varasgaon, Dimbhe &amp; Manikdoh HPS.</t>
  </si>
  <si>
    <t>Essential for General Administration</t>
  </si>
  <si>
    <t>MSPGCL: Pune HPC</t>
  </si>
  <si>
    <t>1. For convenience of Staff visiting Dimbhe HPS for  Office Work</t>
  </si>
  <si>
    <t>Augst-18</t>
  </si>
  <si>
    <t>1. Breakers are obsolete
2. Spares are not available
3. Replacement by Advanced Technology</t>
  </si>
  <si>
    <t>1. More accurate Energy Accounting 
2. Avoid forced outages
3. Replacement by Advanced Technology</t>
  </si>
  <si>
    <t>1. Existing A/C system is obsolete
2. Spares are not available.
3. Replacement by Advanced Technology</t>
  </si>
  <si>
    <t>1. Repaired blades are in service which is not reliable.
2. Spare blades are not available.</t>
  </si>
  <si>
    <t>Replacement of existing AVR by SEE DVR system for Varasgaon Hydro Power Station.</t>
  </si>
  <si>
    <t xml:space="preserve"> Construction of Resthouse at Dimbhe HPS</t>
  </si>
  <si>
    <t>For convenience of Staff visiting Dimbhe HPS for  Office Work</t>
  </si>
  <si>
    <t>1. To Provoide healty envoirnment in Colony
2. Better appearance in colony premises
3. To increase life of buildings</t>
  </si>
  <si>
    <t>Schme-A: Retrofitting of 12 KV Breakers at Ujjani Hydro Power Station</t>
  </si>
  <si>
    <t>Replacement of existing Air conditioners of Plant Control Rooms at Ujjani, Warna, Kanher, Dhom, Dimbhe &amp; Dudhganga
HPS.</t>
  </si>
  <si>
    <t>Supply, installation and commissioning of Kaplan Turbine Runner Blades from BHEL (OEM) for Dudhganga U#1.</t>
  </si>
  <si>
    <t xml:space="preserve">Fortification near Panshet hydro power station for arresting rock falling on HPS Building at panshet . </t>
  </si>
  <si>
    <t xml:space="preserve">Not approved </t>
  </si>
  <si>
    <t>For HPS Safety</t>
  </si>
  <si>
    <t>1.  Advanced control algorithm using PID control with feed forward 
2.  High Availability &amp; Reliability
3. Availability of Spares.
4. Replacement by Advanced Technology</t>
  </si>
  <si>
    <t>Replacement of 220V/300 AH Tubular type Battery Set at Manikdoh HPS</t>
  </si>
  <si>
    <t xml:space="preserve">1. Battery voltage &amp; protection system accuracy is improved.
2. Maintenance cost will be reduced. 
3. Breakdown and plant tripping event also reduced.
</t>
  </si>
  <si>
    <t>Replacement of existing AVR by DAVR for Static Excitation System at Pawana HPS.</t>
  </si>
  <si>
    <t>Retrofitting of 415 V LT Breakers at Kanher &amp; Dhom HPS.</t>
  </si>
  <si>
    <t xml:space="preserve">1. Reduced size and Compact.
2. Improves the reliability 
3. Avoid unwanted tripping of units.
4. New technology Breakers
</t>
  </si>
  <si>
    <t>Vehicle General Asset</t>
  </si>
  <si>
    <t>Numerical protection system at Pawana Hydro Power Station</t>
  </si>
  <si>
    <t>MSPGCL: Nasik HPC</t>
  </si>
  <si>
    <t>Supply, testing, installation and commissioning of Exide make 300 AH 220 V Lead acid stationary Plante type station battery set for Vaitarna HPS</t>
  </si>
  <si>
    <t>Supply, testing, installation and commissioning of Exide make 300 AH 220 V Lead acid stationary Plante type station battery set for Bhatsa HPS</t>
  </si>
  <si>
    <t>Upgradation of Protection Systems at Ghatghar (2x125MW) and Bhatsa (1x15MW) HPS under HPC Nasik</t>
  </si>
  <si>
    <t>MERC/CAPEX/20172018/04220</t>
  </si>
  <si>
    <t>Up gradation of Protection System &amp;unitrol excitation system at Ghatghar Hydro Power Station.</t>
  </si>
  <si>
    <t>Up gradation of ABB Make Protection System &amp; Automatic Voltage Regulator, Relay Based Unit &amp; Auxiliary control for Bhatsa Hydro Power Station(1 X 15MW).</t>
  </si>
  <si>
    <t>Various Civil schemes for Modernisations of colonies at Various Locations under Nasik HPC</t>
  </si>
  <si>
    <t>MERC/CAPEX/20162017/04757</t>
  </si>
  <si>
    <t>Part A: Refurbishment of quarters in colony, administartive buidings club building, guest house at various HPS under Nashik HPS</t>
  </si>
  <si>
    <t>Part B: Providing and laying water supply lines within colony and power house area at various HPS under Nashik HPS</t>
  </si>
  <si>
    <t>Part C: Construction of compund wall/chainlink fencing around colony and power house area at various HPS under Nashik HPS.</t>
  </si>
  <si>
    <t>Part D: Providing &amp; relaying of existing internal roads within colony area and approach roads to power house &amp; construction of storm water gutter along road at various HPS under HPC Nashik</t>
  </si>
  <si>
    <t>Upgradation of existing PLC system to latest symphony plus SCADA &amp; DCS system of Ghatghar HPS (2x125 MW) under HPS Nasik</t>
  </si>
  <si>
    <t>MERC/CAPEX/20172018/0198</t>
  </si>
  <si>
    <t>Schme-F: Replacement of 220V / 300AH Float cum boost charger with integrated DCDB for Bhatsa Hydro Power Stn.</t>
  </si>
  <si>
    <t>Schme-G: Replacement of 220V / 300AH Float cum boost charger with integrated DCDB for Surya Hydro Power Stn.</t>
  </si>
  <si>
    <t>Schme-H: Supply 24 point Chartless recorder for Bhatsa HPS.</t>
  </si>
  <si>
    <t>Schme-I: Supply Erection, testing &amp; commissioning of Digital governing system for 06MW Surya HPS.</t>
  </si>
  <si>
    <t>Schme-J: Supply, Erection, testing &amp; commissioning of Digital governing system and Hydraulic oil pressure unit for 15 MW Bhatsa HPS.</t>
  </si>
  <si>
    <t>Schme-K: Supply, Retrofitting, up gradation, Commissioning of Generator protection system at Paithan HPS.</t>
  </si>
  <si>
    <t>Schme-L: Replacement of existing compressor with new compressor (1 Nos.) at Paithan HPS</t>
  </si>
  <si>
    <t>Schme-M: Retrofitting, up gradation &amp; Commissioning of Protection System for Generator, Transformer and Line at Surya Hydro Power Station</t>
  </si>
  <si>
    <t>Schme-N: Procurement of Static excitation system at Surya Hydro Power Station.</t>
  </si>
  <si>
    <t>Office Equipment</t>
  </si>
  <si>
    <t>Furniture &amp; Fixtures</t>
  </si>
  <si>
    <t xml:space="preserve">Replacement of existing 300AH/220VDC &amp; 200AH/220VDC Battery Set with new Lead acid Tubular Battery Set along with Design, manufacture, supply, installation, commissioning &amp; testing at Yeldari &amp; Paithan HPS </t>
  </si>
  <si>
    <t>Vehicle (Fire Tender )</t>
  </si>
  <si>
    <t>FY 2025-26</t>
  </si>
  <si>
    <t>FY 2026-27</t>
  </si>
  <si>
    <t>Vehicle</t>
  </si>
  <si>
    <t>construction of chainlink caging along entrance of St-I&amp;II, St-III &amp; St-IV</t>
  </si>
  <si>
    <t>Stabilization and Mitigation of Landslide Prone Areas</t>
  </si>
  <si>
    <t>DPR sent to HO for aaproval of Competent authority on dtd.12.06.2024</t>
  </si>
  <si>
    <t>Construction of retaining wall</t>
  </si>
  <si>
    <t>Dredging river and nallah</t>
  </si>
  <si>
    <t>Part A : upgradation of unitrol excitation system for both units at GHPS</t>
  </si>
  <si>
    <t>Part B : upgradation of Protection system for both units at GHPS</t>
  </si>
  <si>
    <t xml:space="preserve"> Protection system Part A:- Restoration and up-gradation of electromechanical and static relays with numerical relays along with installation, testing, commissioning, and misc. allied works </t>
  </si>
  <si>
    <t>Protection system Part B:- Procure of redundant &amp; spare Numerical relays for Generator and G T Protection system.</t>
  </si>
  <si>
    <t>C- Supply erection, testing and Commissioning and supervision of dismantling and erection of static excitation system and control system along with field instrumentation at Bhatsa HPS</t>
  </si>
  <si>
    <t>FY 2027-28</t>
  </si>
  <si>
    <t>FY 2028-29</t>
  </si>
  <si>
    <t>(ii) Yet to be submitted to MERC(F Y 2025-26)</t>
  </si>
  <si>
    <t>DPR 1</t>
  </si>
  <si>
    <t xml:space="preserve">Procurement &amp; commissioning of Battery bank, 55 cells of 2V  2035AH YHP39 Exide make at Ghatghar HPS </t>
  </si>
  <si>
    <t>DPR Yet to be submitted</t>
  </si>
  <si>
    <t xml:space="preserve">Complete refurbishment of Stator frame , core &amp; winding of 01 No generator stator at Ghatghar HPS. </t>
  </si>
  <si>
    <t xml:space="preserve">Generator Circuit breaker Electrical OH at Ghatghar HPS. </t>
  </si>
  <si>
    <t xml:space="preserve">Water filter treatment plant and pipeline at Ghatghar HPS. </t>
  </si>
  <si>
    <t>DPR 2</t>
  </si>
  <si>
    <t xml:space="preserve">Design,Supply ,testing ,erection and commissioing of DAVR system at Paithan HPS.                                                     </t>
  </si>
  <si>
    <r>
      <t xml:space="preserve">Design,supply,testing ,erection and commissioing of DCS control system at Paithan HPS.                                                       </t>
    </r>
    <r>
      <rPr>
        <b/>
        <sz val="14"/>
        <color indexed="8"/>
        <rFont val="Bookman Old Style"/>
        <family val="1"/>
      </rPr>
      <t/>
    </r>
  </si>
  <si>
    <t xml:space="preserve">Design,supply ,testing ,erection and commissioing of Automated Co2 fire extinguishers system  at Paithan HPS.                                         </t>
  </si>
  <si>
    <r>
      <t xml:space="preserve">Design,Supply ,testing ,erection and commissioing of Numerical protection system at Yeldari HPS.                                        </t>
    </r>
    <r>
      <rPr>
        <b/>
        <sz val="14"/>
        <color indexed="8"/>
        <rFont val="Bookman Old Style"/>
        <family val="1"/>
      </rPr>
      <t/>
    </r>
  </si>
  <si>
    <r>
      <t xml:space="preserve">Design,Supply ,testing ,erection and commissioing of C&amp;I control &amp; measurement with SCADA at Yeldari HPS.                                                           </t>
    </r>
    <r>
      <rPr>
        <b/>
        <sz val="14"/>
        <color indexed="8"/>
        <rFont val="Bookman Old Style"/>
        <family val="1"/>
      </rPr>
      <t/>
    </r>
  </si>
  <si>
    <t xml:space="preserve">Design,Supply ,testing ,erection and commissioing of DAVR system at Yeldari HPS                                                        </t>
  </si>
  <si>
    <t xml:space="preserve">Design,supply,errection,testing &amp; commissioning of  digital governing system at Yeldari HPS.                                           </t>
  </si>
  <si>
    <r>
      <t xml:space="preserve">Comprehensive work of redesign,manufacture, supply erection, testing &amp; commissioning of Digital Governing, Protection  and control system Consisting of SCADA on single point responsibility at 60 MW Vaitarna HPS.                                                                 </t>
    </r>
    <r>
      <rPr>
        <b/>
        <sz val="14"/>
        <color indexed="8"/>
        <rFont val="Bookman Old Style"/>
        <family val="1"/>
      </rPr>
      <t/>
    </r>
  </si>
  <si>
    <t xml:space="preserve">Comprehensive work of Replacement, Modification,upgradation of cooling water system along with replacement of pipeline,pumps,panel etc at 60 MW Vaitarna HPS.                                           </t>
  </si>
  <si>
    <t xml:space="preserve"> Design, Manufacture, Supply, Erection, Testing and commissioning of 1000 KVA UAT &amp; EAT at 60MW Vaitarna HPS.                                                                  </t>
  </si>
  <si>
    <t xml:space="preserve">Supply, Erection, Testing &amp; Commissioning of 500 KVA DG set along with cable and changeover system at 60 MW Vaitarna HPS                                          </t>
  </si>
  <si>
    <t xml:space="preserve"> Supply, erection, testing and commissioning of 132kV Single core 300sqmm copper conductor XLPE insulated Lead sheathed power cable from Portal switchyard to Main switchyard along with fabrication of cable trays and misc. allied works at 60 MW Vaitarna HPS                                          </t>
  </si>
  <si>
    <t>Fortification and Rock fall protection Measures in Vaitarna Hydro Electric Power Project  Premises ,Tal- Igatpuri , Dist-Nashik.</t>
  </si>
  <si>
    <t>Work of construction of Bituminous approach road to Portal Switchyard at Vaitarna HPS.</t>
  </si>
  <si>
    <t>Work of construction of Gabion wall structure on down stream of nallah near Tunnel  at Vaitarna HPS.</t>
  </si>
  <si>
    <t>(ii) Yet to be submitted to MERC(F Y 2026-27)</t>
  </si>
  <si>
    <t>DPR 5</t>
  </si>
  <si>
    <t>UPGRADATION OF SFC &amp; DDC PANEL at Ghatghar HPS</t>
  </si>
  <si>
    <t>BATTERY CHARGER PROCUREMENT at Ghatghar HPS</t>
  </si>
  <si>
    <t xml:space="preserve"> PHASE REVERSAL SWITCH PROCUREMENT at Ghatghar HPS</t>
  </si>
  <si>
    <t xml:space="preserve"> PROCUREMENT OF SPARES FOR 220kV GIS at Ghatghar HPS</t>
  </si>
  <si>
    <t xml:space="preserve"> PROCUREMENT OF RBDV at Ghatghar HPS</t>
  </si>
  <si>
    <r>
      <t xml:space="preserve">Upgradation of Insulation class Yeldari HPS                                                       </t>
    </r>
    <r>
      <rPr>
        <b/>
        <sz val="14"/>
        <color indexed="8"/>
        <rFont val="Bookman Old Style"/>
        <family val="1"/>
      </rPr>
      <t/>
    </r>
  </si>
  <si>
    <t xml:space="preserve">Design,Supply ,testing ,erection and commissioing of  with modification of HT power circuit from 66KV to 132 KV by providing 03 Nos GT of 6.6/132 KV capcity 10 MVA with allied compatible aux. equipments  &amp; 01 Aux X`mer  2MVA of 132/11 KV at Yeldari HPS                                                         </t>
  </si>
  <si>
    <t xml:space="preserve">Design,supply ,testing ,erection and commissioing of Automated Co2 fire extinguishers system including supply of Co2 cylinder banks,detectors accessories and associated work at Yeldari HPS                                          </t>
  </si>
  <si>
    <t xml:space="preserve"> Design,supply ,testing ,erection and commissioing of UAT capacity 250 KVA ration 6.6KV/415V with ACDB, DCDB , auto change over system                                </t>
  </si>
  <si>
    <r>
      <t xml:space="preserve">Design,supply ,testing ,erection and commissioing of  Power cables for GT and control cables at Yeldari HPS                                            </t>
    </r>
    <r>
      <rPr>
        <b/>
        <sz val="14"/>
        <color indexed="8"/>
        <rFont val="Bookman Old Style"/>
        <family val="1"/>
      </rPr>
      <t/>
    </r>
  </si>
  <si>
    <r>
      <t xml:space="preserve">Design,supply ,testing ,erection and commissioing of  Power cables for GT and control cables at Yeldari HPS                                              </t>
    </r>
    <r>
      <rPr>
        <b/>
        <sz val="14"/>
        <color indexed="8"/>
        <rFont val="Bookman Old Style"/>
        <family val="1"/>
      </rPr>
      <t/>
    </r>
  </si>
  <si>
    <t xml:space="preserve">Comprehensive work of Renovation, Modification, Design, Manufacture, Supply, Erection, Testing &amp; Commissioning of new Generator  on single point responsibility at 60 MW Vaitarna HPS.                          </t>
  </si>
  <si>
    <t>Package shade roof change at Ghatghar HPS</t>
  </si>
  <si>
    <t>PROCUREMENT OF MOBILE RACKS FOR STORES atGhatghar HPS</t>
  </si>
  <si>
    <t>Wall compound Rising of height and Wire fence on wall at package shade  at Ghatghar HPS</t>
  </si>
  <si>
    <t>Wall compound colony UCR at Ghatghar HPS</t>
  </si>
  <si>
    <t>Colony and office Road asphalting at Ghatghar HPS</t>
  </si>
  <si>
    <t xml:space="preserve"> Road colony to power house at Ghatghar HPS</t>
  </si>
  <si>
    <t>DPR-5</t>
  </si>
  <si>
    <t>Supply,Errection &amp; Commissioning of DigitalGoverner at Bhira HPS</t>
  </si>
  <si>
    <t>DPR-6</t>
  </si>
  <si>
    <t>Auto sequencer for Bhira HPS unit 1 &amp; 2</t>
  </si>
  <si>
    <t>DPR-7</t>
  </si>
  <si>
    <t>Generator Transformer at Bira HPS</t>
  </si>
  <si>
    <t>Upgradation of prortection system for Generator &amp; generator transformer for Tillari HPS</t>
  </si>
  <si>
    <t>Supply &amp; installation of one set ( 04 nos) of new nozzles assembly with deflector and new digital governer along with hydraulic pumping unit for Tillari HPS</t>
  </si>
  <si>
    <t>Generator Transformer for Tillari HPS</t>
  </si>
  <si>
    <t>Supply, erection &amp; commissioning of Digital Governor and DAVR for Panshet HPS under REC, Pune</t>
  </si>
  <si>
    <t xml:space="preserve">Supply, erection &amp; commissioning of Digital Governor, Excitation system (DAVR) at Warana &amp; Dudhganga HPS </t>
  </si>
  <si>
    <t>Supply,erection &amp; commissioningof Governor, Excitation System (DAVR) and Autosequencer for Manikdoh, Kanher &amp; Dimbhe HPS.</t>
  </si>
  <si>
    <t>Supply, erection &amp; commissioning of Digital Governor Pawana &amp; Varasgaon HPS</t>
  </si>
  <si>
    <t>Upgradation of Protection system for Generator and Generator transformer at bhatghar,Dudhganga,Ujani,Warana,Kanher &amp; Dhom</t>
  </si>
  <si>
    <t>Synchronising &amp; Line Breakers at HPS under REC, Pune</t>
  </si>
  <si>
    <t>Digital Governor, Excitation (DAVR) with Auto sequencer at Ujjani HPS</t>
  </si>
  <si>
    <t>Supply of station battery sets at Panshet, Varasgaon, Pawana, Dhom, Terwanmedhe</t>
  </si>
  <si>
    <t>Digital Governor, Excitation (DAVR) with Auto sequencer at Dhom HPS</t>
  </si>
  <si>
    <t>R &amp; M of Bhatghar HPS</t>
  </si>
  <si>
    <t>DPR-8</t>
  </si>
  <si>
    <t>Gen. transformers for Dudhganga, Warana, Ujjani, Panshet, Varasgaon &amp; Pawana HPS</t>
  </si>
  <si>
    <t>Improving efficiency, reliability &amp; adequate capacity of cooling water.
Improve the availability of 4 X 250 MW generating sets</t>
  </si>
  <si>
    <t>By refurbishing GIS units as per the M4 Schedule, critical components such as circuit breakers, disconnectors, and earth switches undergo necessary maintenance, repairs, and replacements, thereby extending their operational lifespan and optimizing performance.
Refurbished GIS units operate more efficiently and reliably, contributing to overall system performance and stability. This optimization translates into improved power generation output, grid stability, and operational efficiency</t>
  </si>
  <si>
    <t>The important IB recommendations in view of security of plant shall be implemented. 
Incidence of thefts shall be minimized almost to NIL. 
Facilitate to restrict any illicit entry in plant . 
It shall act as a preventive measure to control any naxalite/terrorist attack on plant</t>
  </si>
  <si>
    <t>Protection of life and property.
Reduced risk of future landslides
Preservation of powerhouse allied structures
Reduced costs of disaster response
Increased communication resilience</t>
  </si>
  <si>
    <t>Avoid the generation loss due to unavailability of runner</t>
  </si>
  <si>
    <t>For smooth operation of injector for smooth load variation. Problem of stuck up of Injector avoid the hampering of generation.</t>
  </si>
  <si>
    <t>maintaining healthiness of all electrical and electronic cards, advance systems and also for maintaining healthiness of working staff in power house who works round the clock</t>
  </si>
  <si>
    <t>To avoid power losses occurred due to detoriation of existing transformer</t>
  </si>
  <si>
    <t>Improved reliability with advanced system</t>
  </si>
  <si>
    <t>Avoid generation loss due to failure of auxiliary supply</t>
  </si>
  <si>
    <t>Improved reliability with improved power transmission</t>
  </si>
  <si>
    <t>Improved reliability with stable supply.</t>
  </si>
  <si>
    <t>Smooth operation of Isolator, avoid further damges to equipment of switchyard in the vicinity of them</t>
  </si>
  <si>
    <t>Upgradation of system improves reliability</t>
  </si>
  <si>
    <t>Minimization of starting time from dead stop</t>
  </si>
  <si>
    <t>Improved reliability with upgradation of better class insulation.</t>
  </si>
  <si>
    <t>Service reliability &amp; avoid generation loss due to failure of charger</t>
  </si>
  <si>
    <t xml:space="preserve">Present Status: Material Awaited
History:
Tender published.
-PR No-1100084118 created on 16.01.2018, approved on 22.06.2018
-Due to Covid pandemic situation delayed.
-PO send for approval on 06.12.2021.
-Bid validity not extended by bidder, hence refloated with changed QR
-Tender published and extende 4 times.
- PO No-4385000623 dtd.01.12.2022 is placed on M/s.Flovel Energy Pvt. Ltd on dt.03.03.2023.
-The supply period is @ 16 Months.
-Bidder requested for delivery extension.
</t>
  </si>
  <si>
    <t>Present Status: Completed
History:
PO placed on dtd.04.08.2022.
-PR No-1100104562 created on 24.08.2019, approved on 29.01.2020.
-Due to Covid pandemic situation work delayed
-PO No-4385000593 send for approval on 08.07.2022, approved on 02.08.2022</t>
  </si>
  <si>
    <t xml:space="preserve">Present Status: Tender under deviation  Bid scrutiny
-The estimated amount of Rs.5.28 Cr. is required in FY 2025-26
History:
Tender published. Poor Vendor response
-Due to Covid pandemic situation work delayed
--PR approved on 18.03.2021
-First Tenderization: Tender 3000018324 was published on 03.06.2021 and extended 5 times due to vendor request, even after prolonged publication, no any bidder submitted the bid. Tender is refloated with same specifications and Terms &amp; Conditions with mail to prospective vendors for participation request.
-Second tenderization: The New tender No. 3000031088 was published. Extended 2 times. It was found that tender was purchased by 4 bidders &amp; submitted by two bidder. It was found that documents submitted by both the bidders against deviation raised by KGSC are not as per Q.R. Hence as per remarks of Tender committee tender is refloated after review.
-Third tenderization: The tender No. 3000035712 was published. Extended 5 times. After opening of price bid, the L1 M/s. Punjab Machine Tools with 147.25 % higher than the estimate. Further, proposes to process the tender with revised estimate with due permission of C.A. After approval tenderization is in process.
</t>
  </si>
  <si>
    <t>Present Status: Completed
-Due to Covid pandemic situation work delayed
-PR No-1100126032 created on 16.09.2021
-Tender Published on 08.04.2022, extended 3 times
-Again refloted due to poor response
-PO No- 4385000650 is dispatched on dt.28.03.23 to M/s.GE Power India Ltd.</t>
  </si>
  <si>
    <t>Present Status: Material received.Expected date of completion of work by Dec-2024
-PR No-1100095348 send for aaproval on 18.09.2019
-Query on 02.01.2019, complied one by one up to 20.07.2019
-Query on 13.11.2019, compliance not done &amp; proposed for cancellation of DPR scheme.
-As per discussion with C.A. case revoked
-PR send for approval on 09.11.2020, query on 18.11.2020, complied on 20.11.2020
-Final query complied on 08.01.2021, PR approved on 10.02.2021
-Tender published, extended 5-6 times
-After receiving approval for limitation of liability, tender republished, again extended 5 times, poor response of vendor.
-PO No-4385000633 dispatched on 17.02.23 to M/s. Andriz Hydro Pvt. Ltd.</t>
  </si>
  <si>
    <t>Present Status: Material received.   Probable completion of scheme by March-2025.
-PR No-1100096525 send for approval on 18.09.2019
-EST, HO represntative visted at site, corresponding compliance made on 01.01.2021
-Query on 26.02.2021, complied on 09.03.2021
-PR approved on 23.04.2021
-Email regarding Change in Standard QR send to HO on 14.07.2021, after all queries &amp; compliance change in QR approved on 15.03.2022
-Tender published, extended 5 times, present submission date 26.09.2022
- PO No-4385000625 is dispatched on 17.02.23 to M/s. Andriz Hydro PVT. Ltd.</t>
  </si>
  <si>
    <t>Present Status: DPR was for 8 units (4 units of Stage I &amp; 4 units of Stage II). The 7 Units work is completed. Remaining one unit work will be completed by Oct.-2024. 
History:
-PR No-1100104683 send for approval
-Query on 05.12.2019, complied on 03.01.2020, approved on 21.12.2020
-Tender published, extended 2 times
-PO No-4385000564 send for approval on 22.03.2022
-due to budget issue new PO created 4385000575 , approved on 23.04.2022.
- PO No-4385000575 is dispatched on dt.25.04.2022 to M/s. Andriz Hydro PVT. LTD.</t>
  </si>
  <si>
    <t>Present Status: TDPR was for 4 units  of Stage II. The 3 Units work is completed. Remaining one unit work will be completed by Oct.-2024.
History:
-PR No-1100104744 send for approval on 28.11.2019
-Query on 05.12.2019, complied on 17.01.2020, 
-Query on 15.05.2020, complied on 14.05.2020
-Email from CPA to process in open tender, send to user for review
-Letter to to process through OEM send to HO on 18.11.2021, approved on 26.11.2021
-PO No-4385000562 send for approval on 22.03.2022
-due to budget issue new PO 4385000573 created, approved on 29.04.2022.
-PO No- 4385000573 is dispatched on dt.30.04.2022 to M/s. Andriz Hydro PVT. Ltd.</t>
  </si>
  <si>
    <t>Present Status: Material received. Expected date of completion Dec-2024.
History:
-Due to Covid pandemic situation work delayed
-PR No-1100124695 send to HO on 28.09.2021, approved on 24.01.2022
-Tender published, extended two times
-Due to single participation, refloated, extended 3 times, now under TC bid scruitiny.
-PO No-4385000652 is dispatched on 22.05.2023 to M/s. Vitrus Techno</t>
  </si>
  <si>
    <t>Present status: The work execution is on depository basis to WRD. The PO placed by WRD.
Work in progress. Probable date of completion- July 2025
-25% Advance payment done.
Proposal processed at CE (Civil-III).</t>
  </si>
  <si>
    <t>Present status: The work execution is on depository basis to WRD. The PO placed by WRD.
Work in progress. Probable date of completion- July 2025
-Advance payment done
Proposal processed at CE (Civil-III)</t>
  </si>
  <si>
    <t xml:space="preserve">Material awaited.
The PO No. 4385000760/ 2919 dtd.21/08/2024  
is placed to M/s.Ajay Industries, Chiplun. </t>
  </si>
  <si>
    <t xml:space="preserve">BR approval received. BR: MSPGCL /BM-226/Item 226.9 dtd. 23.09.2024 Resolution No.:2024/3927. MERC approval awaited. Tenderization is initiated. </t>
  </si>
  <si>
    <t>Submitted to HO(CE Civil 3) on Dt.12.06.2024 for approval</t>
  </si>
  <si>
    <t>Tender under price bid scrutiny.</t>
  </si>
  <si>
    <t xml:space="preserve">Material awaited.
The PO No. 4385000774/ 2890 dtd.20/08/2024  is placed to M/s. Super Spare </t>
  </si>
  <si>
    <t>DPR submitted to HO (works) for approval on 30.08.2024</t>
  </si>
  <si>
    <t>Actual Capex till FY 2021-22</t>
  </si>
  <si>
    <t>Actual Capitalization till FY 2021-22</t>
  </si>
  <si>
    <t>Yet to be approved by MERC (F Y 2024-25)</t>
  </si>
  <si>
    <t>Life enhancement of unit 1 generator and increase availability of unit.</t>
  </si>
  <si>
    <t>Dismantling and assembly of Unit-2 stator and other allied works at Ghatghar HPS</t>
  </si>
  <si>
    <t>Life enhancement of unit 2 generator and increase availability of unit.</t>
  </si>
  <si>
    <t>Urgent restoration and Life Enhancement of Unit-2, 125MW M/s Fuji make Hydro Generator for prolonged efficient operation at Ghatghar HPS</t>
  </si>
  <si>
    <t>Work of unit 2 stator core top lamination replacement work of GHPS</t>
  </si>
  <si>
    <t xml:space="preserve">Shall reduce downtime &amp; increase availability </t>
  </si>
  <si>
    <t>Shall increase availability, improve system performance</t>
  </si>
  <si>
    <t>Provide potable water to employees at Ghatghar HPS</t>
  </si>
  <si>
    <t xml:space="preserve">1)Transidyn tyepe analog cards used in governing ssytem are absolete            2)Spares are not available 3)Existing cards are prone to maifunction &amp; temds to probem in system.                        4)Replacement by highly efficient electronic digital governor.                                        5)  In order to implement Free Governing Mode of operation (FGMO) as per CERC directives </t>
  </si>
  <si>
    <t>1. AVR is obsolete
2. Spares are not available.
3. Advanced control capabilities                    4.Voltage sag mitigation</t>
  </si>
  <si>
    <t>1)Existing system of Electromechnaical relay is obsolete.                                          2)Spares are not avialble in market                                                3)Advanced technology</t>
  </si>
  <si>
    <t>1)Currently only smoke detectors are provided at Generator barrel2)Automated Co2 system will ensure safety of generator from fire</t>
  </si>
  <si>
    <t>1. Real-Time monitoring &amp; Control.                                     2. Enhanced data accuracy.      3.Improved data management.  4.Remote access. 5. Alarm &amp; Event management.  6. Enhanced security</t>
  </si>
  <si>
    <t>1. AVR is obsolete
2. Spares are not available.
3. Advanced control capabilities                                      4.Voltage sag mitigation</t>
  </si>
  <si>
    <t>1. Enhanced Precision and Control
2. Spares are not available.
3. Advanced Technology                                                4.Improved diagnostics</t>
  </si>
  <si>
    <t>DPR 3 (CIVIL)</t>
  </si>
  <si>
    <t xml:space="preserve">1) To increase stability &amp; life of hydro pow station Structures/buildings.
2) To protect the portal switchyard area and electrical equipment such as support insulator for cable joints and tunnel area. 
3) To safeguard the assets Hydro power station.
4) To  protect  health of the staff working Power Station
5) To enhance the stability of Structures/ Building.
</t>
  </si>
  <si>
    <t>DPR submitted</t>
  </si>
  <si>
    <t xml:space="preserve">1) To avoid frequent maintenance of road. 
2) To avoid any unwanted accident on road during rainy season.
3)  To flush out the rain water smoothly in concrete drain
</t>
  </si>
  <si>
    <t>1) Gabions offer  an easy-to-use method for decreasing water velocity and protecting    
      slopes from erosion. 
2)  Speed of construction is fast.
3)   Gabion wall has good Permeability to  water  
     (Good drainage)</t>
  </si>
  <si>
    <t>DPR 4</t>
  </si>
  <si>
    <t>1. Major Outages and generation loss avaoided due to less failure and malfunctioning of Governor and Protection Relays will ensure maximum availability.     2. Faster response to load variations and faults minimises consequences of tripings.</t>
  </si>
  <si>
    <t>Cooling water system healthiness will be ensured and less breakdown of pump and pipelines avoiding generation loss.</t>
  </si>
  <si>
    <t>Air conditioning in power house will be achieved as current transformers not sufficient for running both chiller units and any other extra auxilaries.</t>
  </si>
  <si>
    <t>Generation loss on account of AC supply failure will be avoided and downtime will be reduced.</t>
  </si>
  <si>
    <t>Portal Switch yard will be eliminated in future and risk of portal switch yard failure due to land sliding will be avoided. Also generation loss on this scenario will be avoided.</t>
  </si>
  <si>
    <t xml:space="preserve">1. Increased thermal Endurance                                  2.Extended lifespan                                                              3. Enhanced reliability                                                          4. Better performance in Harsh condition.                            </t>
  </si>
  <si>
    <t xml:space="preserve">1. Improved reliability .2. Reduce maint cost                  3. Energy Aefficiency    4. Avoiding downtime      </t>
  </si>
  <si>
    <t>1. Rapid fire supression  2. No Residue.                             3. Enhanced safety     4. Compliance with standards</t>
  </si>
  <si>
    <t xml:space="preserve">1. Improved reliability              2. Reduce maint cost         3. Energy Efficiency                  4. Avoiding downtime      </t>
  </si>
  <si>
    <t xml:space="preserve">1. Improved reliability              2. Reduce maint cost        3. Improved safety                    4. Avoiding downtime      </t>
  </si>
  <si>
    <t>DPR 6(CIVIL)</t>
  </si>
  <si>
    <t>1)Necessary for maintainng spares/inventories at package shed in good condition by avoiding leakages from old roofshed.</t>
  </si>
  <si>
    <t>Maintain and arrange spares/inventories efficiently</t>
  </si>
  <si>
    <t>Improve safety of colony and package shed.</t>
  </si>
  <si>
    <t>Improve safety of colony and avoid theft incident.</t>
  </si>
  <si>
    <t>Improve safety, health &amp; avoid accidents of employees travelling to Power house, office etc.</t>
  </si>
  <si>
    <t>(ii) Yet to be submitted to MERC(F Y 2027-28)</t>
  </si>
  <si>
    <t>DPR 7</t>
  </si>
  <si>
    <t>DPR 8</t>
  </si>
  <si>
    <t xml:space="preserve">New Generator with higher class insulation will increase life of genrator and will generate power continuously. </t>
  </si>
  <si>
    <t>FY 2029-30</t>
  </si>
  <si>
    <t>6+6+6+6+6+6+</t>
  </si>
  <si>
    <t xml:space="preserve"> </t>
  </si>
  <si>
    <r>
      <t>Post-facto DPR for “Urgent restoration and Life Enhancement
of Unit-1, 125MW M/s Fuji make Hydro Generator for
prolonged efficient operation at Ghatghar HPS</t>
    </r>
    <r>
      <rPr>
        <b/>
        <sz val="12"/>
        <color indexed="8"/>
        <rFont val="Bookman Old Style"/>
        <family val="1"/>
      </rPr>
      <t xml:space="preserve">                                            </t>
    </r>
  </si>
  <si>
    <r>
      <rPr>
        <sz val="12"/>
        <color indexed="8"/>
        <rFont val="Calibri"/>
        <family val="2"/>
      </rPr>
      <t xml:space="preserve">Design,supply,errection,testing &amp; commissioning of  digital governing system at Paithan HPS.  </t>
    </r>
    <r>
      <rPr>
        <b/>
        <sz val="12"/>
        <color indexed="8"/>
        <rFont val="Calibri"/>
        <family val="2"/>
      </rPr>
      <t xml:space="preserve">    </t>
    </r>
    <r>
      <rPr>
        <b/>
        <sz val="12"/>
        <color indexed="8"/>
        <rFont val="Bookman Old Style"/>
        <family val="1"/>
      </rPr>
      <t xml:space="preserve">                  </t>
    </r>
  </si>
  <si>
    <t>Ensuing Years</t>
  </si>
  <si>
    <r>
      <t>Note: * - Truing Up for FY 2022-23 &amp; FY 2023-24</t>
    </r>
    <r>
      <rPr>
        <b/>
        <sz val="11"/>
        <rFont val="Times New Roman"/>
        <family val="1"/>
      </rPr>
      <t xml:space="preserve"> </t>
    </r>
    <r>
      <rPr>
        <sz val="11"/>
        <rFont val="Times New Roman"/>
        <family val="1"/>
      </rPr>
      <t>to be done under MERC MYT Regulations 2019 with reference to amounts approved in the MERC Order on approval of Mid-Term Review for 4th MYT Control Period</t>
    </r>
  </si>
  <si>
    <t>Life is expected to over,replacement of existing one</t>
  </si>
  <si>
    <t>Life is expected to over, replacement of existing one</t>
  </si>
  <si>
    <t>With advanced microprocessor based digital governor, accurate speed control can be achieved during starting and stopping of unit.</t>
  </si>
  <si>
    <t>1.  Advanced control algorithm using PID control with feed forward 
2.  High Reliability
3. Replacement by Advanced Technology</t>
  </si>
  <si>
    <t>1. Reduced size and Compact.
2. Improves the reliability 
3. Avoid unwanted tripping of units.
4. New technology Breakers</t>
  </si>
  <si>
    <t>1. Battery voltage &amp; protection system accuracy is improved.
2. Maintenance cost will be reduced. 
3. Breakdown and plant tripping event also reduced.</t>
  </si>
  <si>
    <t>Safe, healthy and reliable DC supply available for control circuit and protections</t>
  </si>
  <si>
    <t>To obtain fast, accurate, protection &amp; control system with long term technical support. Was obsolete, absence of critical and lack of assistance from OEM in supply. Hecne upgradation will help in ensuring reliability, reduction is system down time and faster restoration of system.</t>
  </si>
  <si>
    <t>1. Generation loss of 0.35 MU’s per day from this plant due to outage on accounts of submergence has been nullified.                                                                                                    2. Installation of latest relays enabled, settings of alarm and tripping as per requirement, customized modifications for getting desired protections, easy trouble shooting and fault diagnosis.</t>
  </si>
  <si>
    <t>1. Generation loss of 0.35 MU’s per day from this plant due to outage on accounts of submergence has been nullified.                                                                                                               2. Redundancy increases reliability and availability even in case of failure of one of the redundant relay.        3. Spare availibility is essential to restore unit in case of failure within minimum downtime.</t>
  </si>
  <si>
    <t>1. Generation loss of 0.35 MU’s per day from this plant due to outage on accounts of submergence has been nullified.                                                                                                         2. Current scheme is not directly linked to improvement in technical performance however essential to ensure reliability of system.                                                                                  3. As AVR, excitation system and control system are the major part of any Generation process, ensuring their healthiness is of utmost importance to avoid any unseen emergency and to avoid probable Generation loss.</t>
  </si>
  <si>
    <t xml:space="preserve">1) Provided pleasant and healthy enviroment in quarters.
2) Better apperence of colony premises has achieved.
3) We had provided better services to employee with minimum effort by reducing maintance cost. 4)Maintanance of quarters,Club House and Admin.Building  are reduced and All building life has increased.
</t>
  </si>
  <si>
    <t>)1Easy Installation. Galvanised iron pipes are effortless to install and have a sturdy protective covering that boosts resistance to corrosion and stress. 
2)Corrosion Resistance.
3)Long Lifespan. 
4)Easy Maintenance.
5)Eco-Friendly.
6)Cost-Friendly.</t>
  </si>
  <si>
    <t>1)provided security, privacy TO COLONY PREMISES.                                                                            2) It provided a physical barrier that enhances safety, reduces noise                                                         3)It provided barrier for animals to enter into colony and power house premises</t>
  </si>
  <si>
    <t xml:space="preserve">1) Reduced frequent maintenance of road. 
                   2)  Avoided  any unwanted accident on road during rainy season.
                 3)  To flush out the rain water on road surface and water from hillock side smoothly   
                       into nallah.
</t>
  </si>
  <si>
    <t>Avoiding possible generation loss with reduced fault attending time, fast &amp; assured protection, improvement in capacityutilization factor</t>
  </si>
  <si>
    <t>Increase in Availability Factor and Reduction in Outage Period, less maintenance require and healthy DC supply available.</t>
  </si>
  <si>
    <t>System updating essential to maintain system healthiness</t>
  </si>
  <si>
    <t>1. Major Outages and generation loss avaoided due to less failure and malfunctioning of Governor enabling maximum availability.                                                                                  2. Faster response to load variations minimises consequences of faults.</t>
  </si>
  <si>
    <t>1. Enhamced protection   .                                                2.Multi functionalility.                             3.Improved accuracy               4. Data logging and Analysis    5. Reduced maintenance           6. Flexibility and Scalability</t>
  </si>
  <si>
    <t>1. Energy efficiency                     2. Reliability                                     3. Advance technology better performance.                               4. Reduce emissions and improve environmental compliance</t>
  </si>
  <si>
    <t>1. Major Outages and generation loss avaoided due to less failure and malfunctioning of Protection Relays enabling maximum availability.                                                                                  2. Faster response to faults ensures safety of man and machine.</t>
  </si>
  <si>
    <t>1.  Increased continuous generation, Major outage and generation loss due to failure or malfunctionining of AVR avoided.                                                                                       2. Fast response to grid voltage fluctuations and corrective voltage balancing ensures minimum fault triping and generation loss.                                                                     3. FGMO scheme implemntation ensured.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</si>
</sst>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 #,##0.00_ ;_ * \-#,##0.00_ ;_ * &quot;-&quot;??_ ;_ @_ "/>
    <numFmt numFmtId="164" formatCode="_-* #,##0.00_-;\-* #,##0.00_-;_-* &quot;-&quot;??_-;_-@_-"/>
    <numFmt numFmtId="165" formatCode="_(* #,##0.00_);_(* \(#,##0.00\);_(* &quot;-&quot;??_);_(@_)"/>
    <numFmt numFmtId="166" formatCode="&quot;ß&quot;#,##0.00_);\(&quot;ß&quot;#,##0.00\)"/>
    <numFmt numFmtId="167" formatCode="0.00_)"/>
    <numFmt numFmtId="168" formatCode="_ * #,##0.0_ ;_ * \-#,##0.0_ ;_ * &quot;-&quot;??_ ;_ @_ "/>
    <numFmt numFmtId="169" formatCode="[$-14009]dd/mm/yy;@"/>
    <numFmt numFmtId="170" formatCode="[$-14009]dd\-mm\-yy;@"/>
    <numFmt numFmtId="171" formatCode="[$-14009]dd/mm/yyyy;@"/>
    <numFmt numFmtId="172" formatCode="dd/mm/yy;@"/>
    <numFmt numFmtId="173" formatCode="_ * #,##0.000_ ;_ * \-#,##0.000_ ;_ * &quot;-&quot;??_ ;_ @_ "/>
    <numFmt numFmtId="174" formatCode="#,##0.000"/>
    <numFmt numFmtId="175" formatCode="0.000"/>
    <numFmt numFmtId="176" formatCode="[$-409]mmm/yy;@"/>
    <numFmt numFmtId="177" formatCode="_ * #,##0.0000000_ ;_ * \-#,##0.0000000_ ;_ * &quot;-&quot;??_ ;_ @_ "/>
    <numFmt numFmtId="178" formatCode="_ * #,##0.000000_ ;_ * \-#,##0.000000_ ;_ * &quot;-&quot;??_ ;_ @_ "/>
    <numFmt numFmtId="179" formatCode="_ * #,##0.00000_ ;_ * \-#,##0.00000_ ;_ * &quot;-&quot;??_ ;_ @_ "/>
    <numFmt numFmtId="180" formatCode="_ * #,##0.0000_ ;_ * \-#,##0.0000_ ;_ * &quot;-&quot;??_ ;_ @_ "/>
    <numFmt numFmtId="181" formatCode="[$-409]mmm\-yy;@"/>
    <numFmt numFmtId="182" formatCode="_(* #,##0.0000_);_(* \(#,##0.0000\);_(* &quot;-&quot;????_);_(@_)"/>
  </numFmts>
  <fonts count="69">
    <font>
      <sz val="11"/>
      <color theme="1"/>
      <name val="Calibri"/>
      <family val="2"/>
      <scheme val="minor"/>
    </font>
    <font>
      <sz val="11"/>
      <color indexed="8"/>
      <name val="Calibri"/>
      <family val="2"/>
    </font>
    <font>
      <sz val="10"/>
      <name val="Arial"/>
      <family val="2"/>
    </font>
    <font>
      <sz val="11"/>
      <name val="Times New Roman"/>
      <family val="1"/>
    </font>
    <font>
      <b/>
      <sz val="11"/>
      <name val="Times New Roman"/>
      <family val="1"/>
    </font>
    <font>
      <sz val="11"/>
      <name val="Arial"/>
      <family val="2"/>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9"/>
      <color indexed="81"/>
      <name val="Tahoma"/>
      <family val="2"/>
    </font>
    <font>
      <b/>
      <sz val="9"/>
      <color indexed="81"/>
      <name val="Tahoma"/>
      <family val="2"/>
    </font>
    <font>
      <b/>
      <sz val="11"/>
      <color indexed="10"/>
      <name val="Calibri"/>
      <family val="2"/>
    </font>
    <font>
      <sz val="11"/>
      <name val="Calibri"/>
      <family val="2"/>
    </font>
    <font>
      <b/>
      <sz val="11"/>
      <name val="Calibri"/>
      <family val="2"/>
    </font>
    <font>
      <sz val="11"/>
      <color theme="1"/>
      <name val="Calibri"/>
      <family val="2"/>
      <scheme val="minor"/>
    </font>
    <font>
      <sz val="11"/>
      <color theme="1"/>
      <name val="Book Antiqua"/>
      <family val="2"/>
    </font>
    <font>
      <sz val="11"/>
      <color theme="1"/>
      <name val="Calibri"/>
      <family val="2"/>
    </font>
    <font>
      <sz val="11"/>
      <name val="Calibri"/>
      <family val="2"/>
      <scheme val="minor"/>
    </font>
    <font>
      <b/>
      <sz val="11"/>
      <name val="Calibri"/>
      <family val="2"/>
      <scheme val="minor"/>
    </font>
    <font>
      <b/>
      <u/>
      <sz val="11"/>
      <color rgb="FFFF0000"/>
      <name val="Calibri"/>
      <family val="2"/>
      <scheme val="minor"/>
    </font>
    <font>
      <u/>
      <sz val="11"/>
      <name val="Calibri"/>
      <family val="2"/>
      <scheme val="minor"/>
    </font>
    <font>
      <b/>
      <sz val="11"/>
      <color indexed="36"/>
      <name val="Calibri"/>
      <family val="2"/>
      <scheme val="minor"/>
    </font>
    <font>
      <sz val="11"/>
      <color indexed="8"/>
      <name val="Calibri"/>
      <family val="2"/>
      <scheme val="minor"/>
    </font>
    <font>
      <b/>
      <sz val="11"/>
      <color indexed="30"/>
      <name val="Calibri"/>
      <family val="2"/>
      <scheme val="minor"/>
    </font>
    <font>
      <sz val="11"/>
      <color indexed="13"/>
      <name val="Calibri"/>
      <family val="2"/>
      <scheme val="minor"/>
    </font>
    <font>
      <b/>
      <sz val="11"/>
      <color indexed="8"/>
      <name val="Calibri"/>
      <family val="2"/>
      <scheme val="minor"/>
    </font>
    <font>
      <sz val="11"/>
      <color theme="1"/>
      <name val="Cambria"/>
      <family val="1"/>
      <scheme val="major"/>
    </font>
    <font>
      <sz val="11"/>
      <color rgb="FF000000"/>
      <name val="Calibri"/>
      <family val="2"/>
    </font>
    <font>
      <sz val="12"/>
      <color rgb="FF000000"/>
      <name val="Calibri"/>
      <family val="2"/>
    </font>
    <font>
      <b/>
      <sz val="11"/>
      <color rgb="FF800080"/>
      <name val="Calibri"/>
      <family val="2"/>
    </font>
    <font>
      <sz val="11"/>
      <color rgb="FFFF0000"/>
      <name val="Calibri"/>
      <family val="2"/>
      <scheme val="minor"/>
    </font>
    <font>
      <sz val="12"/>
      <name val="Calibri"/>
      <family val="2"/>
      <scheme val="minor"/>
    </font>
    <font>
      <b/>
      <sz val="12"/>
      <name val="Calibri"/>
      <family val="2"/>
      <scheme val="minor"/>
    </font>
    <font>
      <b/>
      <sz val="12"/>
      <color indexed="8"/>
      <name val="Calibri"/>
      <family val="2"/>
      <scheme val="minor"/>
    </font>
    <font>
      <sz val="12"/>
      <color indexed="13"/>
      <name val="Calibri"/>
      <family val="2"/>
      <scheme val="minor"/>
    </font>
    <font>
      <b/>
      <u/>
      <sz val="12"/>
      <color rgb="FFFF0000"/>
      <name val="Calibri"/>
      <family val="2"/>
      <scheme val="minor"/>
    </font>
    <font>
      <b/>
      <sz val="12"/>
      <color indexed="36"/>
      <name val="Calibri"/>
      <family val="2"/>
      <scheme val="minor"/>
    </font>
    <font>
      <sz val="12"/>
      <color indexed="8"/>
      <name val="Calibri"/>
      <family val="2"/>
      <scheme val="minor"/>
    </font>
    <font>
      <sz val="12"/>
      <name val="Calibri"/>
      <family val="2"/>
    </font>
    <font>
      <sz val="10"/>
      <name val="Calibri"/>
      <family val="2"/>
    </font>
    <font>
      <sz val="11"/>
      <color rgb="FFFF0000"/>
      <name val="Calibri"/>
      <family val="2"/>
    </font>
    <font>
      <b/>
      <sz val="11"/>
      <color rgb="FFFF0000"/>
      <name val="Calibri"/>
      <family val="2"/>
      <scheme val="minor"/>
    </font>
    <font>
      <b/>
      <sz val="10"/>
      <name val="Calibri"/>
      <family val="2"/>
    </font>
    <font>
      <u/>
      <sz val="12"/>
      <name val="Calibri"/>
      <family val="2"/>
      <scheme val="minor"/>
    </font>
    <font>
      <b/>
      <sz val="12"/>
      <color rgb="FF800080"/>
      <name val="Calibri"/>
      <family val="2"/>
    </font>
    <font>
      <sz val="12"/>
      <name val="Times New Roman"/>
      <family val="1"/>
    </font>
    <font>
      <b/>
      <sz val="12"/>
      <color theme="1"/>
      <name val="Calibri"/>
      <family val="2"/>
      <scheme val="minor"/>
    </font>
    <font>
      <sz val="11"/>
      <name val="Calibri"/>
      <family val="2"/>
      <scheme val="minor"/>
    </font>
    <font>
      <b/>
      <u/>
      <sz val="14"/>
      <color rgb="FFFF0000"/>
      <name val="Calibri"/>
      <family val="2"/>
      <scheme val="minor"/>
    </font>
    <font>
      <sz val="14"/>
      <color indexed="8"/>
      <name val="Calibri"/>
      <family val="2"/>
      <scheme val="minor"/>
    </font>
    <font>
      <b/>
      <sz val="14"/>
      <color indexed="8"/>
      <name val="Bookman Old Style"/>
      <family val="1"/>
    </font>
    <font>
      <sz val="11"/>
      <color indexed="8"/>
      <name val="Calibri"/>
      <family val="2"/>
      <scheme val="minor"/>
    </font>
    <font>
      <sz val="10"/>
      <name val="Arial"/>
      <family val="2"/>
    </font>
    <font>
      <sz val="11"/>
      <name val="Calibri"/>
      <family val="2"/>
      <scheme val="minor"/>
    </font>
    <font>
      <sz val="11"/>
      <color indexed="8"/>
      <name val="Calibri"/>
      <family val="2"/>
    </font>
    <font>
      <b/>
      <sz val="11"/>
      <color indexed="36"/>
      <name val="Calibri"/>
      <family val="2"/>
      <scheme val="minor"/>
    </font>
    <font>
      <sz val="12"/>
      <color rgb="FF000000"/>
      <name val="Calibri"/>
      <family val="2"/>
    </font>
    <font>
      <b/>
      <sz val="10"/>
      <name val="Calibri"/>
      <family val="2"/>
    </font>
    <font>
      <sz val="12"/>
      <color theme="1"/>
      <name val="Calibri"/>
      <family val="2"/>
      <scheme val="minor"/>
    </font>
    <font>
      <b/>
      <sz val="12"/>
      <color indexed="8"/>
      <name val="Bookman Old Style"/>
      <family val="1"/>
    </font>
    <font>
      <sz val="12"/>
      <color indexed="8"/>
      <name val="Calibri"/>
      <family val="2"/>
    </font>
    <font>
      <b/>
      <sz val="12"/>
      <color indexed="8"/>
      <name val="Calibri"/>
      <family val="2"/>
    </font>
    <font>
      <sz val="11"/>
      <name val="Calibri"/>
      <charset val="134"/>
      <scheme val="minor"/>
    </font>
    <font>
      <sz val="11"/>
      <color indexed="8"/>
      <name val="Calibri"/>
      <charset val="134"/>
      <scheme val="minor"/>
    </font>
  </fonts>
  <fills count="2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bgColor indexed="64"/>
      </patternFill>
    </fill>
    <fill>
      <patternFill patternType="solid">
        <fgColor rgb="FFA6A6A6"/>
        <bgColor rgb="FF000000"/>
      </patternFill>
    </fill>
    <fill>
      <patternFill patternType="solid">
        <fgColor rgb="FFFFFFFF"/>
        <bgColor rgb="FF000000"/>
      </patternFill>
    </fill>
    <fill>
      <patternFill patternType="solid">
        <fgColor rgb="FFFFCC99"/>
        <bgColor rgb="FF000000"/>
      </patternFill>
    </fill>
    <fill>
      <patternFill patternType="solid">
        <fgColor theme="9" tint="0.39994506668294322"/>
        <bgColor indexed="64"/>
      </patternFill>
    </fill>
    <fill>
      <patternFill patternType="solid">
        <fgColor rgb="FFFF0000"/>
        <bgColor indexed="64"/>
      </patternFill>
    </fill>
    <fill>
      <patternFill patternType="solid">
        <fgColor rgb="FFFFFF00"/>
        <bgColor rgb="FF000000"/>
      </patternFill>
    </fill>
    <fill>
      <patternFill patternType="solid">
        <fgColor theme="0" tint="-0.34998626667073579"/>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rgb="FF000000"/>
      </patternFill>
    </fill>
    <fill>
      <patternFill patternType="solid">
        <fgColor rgb="FFF2F2F2"/>
        <bgColor rgb="FF000000"/>
      </patternFill>
    </fill>
  </fills>
  <borders count="21">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5">
    <xf numFmtId="0" fontId="0" fillId="0" borderId="0"/>
    <xf numFmtId="0" fontId="6" fillId="0" borderId="0" applyNumberFormat="0" applyFill="0" applyBorder="0" applyAlignment="0" applyProtection="0"/>
    <xf numFmtId="43" fontId="19" fillId="0" borderId="0" applyFont="0" applyFill="0" applyBorder="0" applyAlignment="0" applyProtection="0"/>
    <xf numFmtId="0" fontId="7" fillId="0" borderId="1"/>
    <xf numFmtId="165"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2"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19" fillId="0" borderId="0" applyFont="0" applyFill="0" applyBorder="0" applyAlignment="0" applyProtection="0"/>
    <xf numFmtId="165" fontId="2"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8" fillId="0" borderId="0" applyFont="0" applyFill="0" applyBorder="0" applyAlignment="0" applyProtection="0"/>
    <xf numFmtId="43" fontId="19" fillId="0" borderId="0" applyFont="0" applyFill="0" applyBorder="0" applyAlignment="0" applyProtection="0"/>
    <xf numFmtId="0" fontId="7" fillId="0" borderId="1"/>
    <xf numFmtId="38" fontId="9" fillId="2" borderId="0" applyNumberFormat="0" applyBorder="0" applyAlignment="0" applyProtection="0"/>
    <xf numFmtId="0" fontId="10" fillId="0" borderId="2" applyNumberFormat="0" applyAlignment="0" applyProtection="0">
      <alignment horizontal="left" vertical="center"/>
    </xf>
    <xf numFmtId="0" fontId="10" fillId="0" borderId="3">
      <alignment horizontal="left" vertical="center"/>
    </xf>
    <xf numFmtId="10" fontId="9" fillId="3" borderId="4" applyNumberFormat="0" applyBorder="0" applyAlignment="0" applyProtection="0"/>
    <xf numFmtId="37" fontId="11" fillId="0" borderId="0"/>
    <xf numFmtId="167" fontId="12" fillId="0" borderId="0"/>
    <xf numFmtId="0" fontId="1" fillId="0" borderId="0"/>
    <xf numFmtId="0" fontId="2"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13" fillId="0" borderId="0"/>
    <xf numFmtId="0" fontId="2" fillId="0" borderId="0"/>
    <xf numFmtId="0" fontId="20" fillId="0" borderId="0"/>
    <xf numFmtId="0" fontId="2" fillId="0" borderId="0"/>
    <xf numFmtId="0" fontId="13" fillId="0" borderId="0"/>
    <xf numFmtId="0" fontId="2" fillId="0" borderId="0"/>
    <xf numFmtId="0" fontId="2" fillId="0" borderId="0"/>
    <xf numFmtId="0" fontId="21" fillId="0" borderId="0"/>
    <xf numFmtId="0" fontId="2" fillId="0" borderId="0"/>
    <xf numFmtId="0" fontId="2" fillId="0" borderId="0"/>
    <xf numFmtId="0" fontId="19" fillId="0" borderId="0"/>
    <xf numFmtId="0" fontId="8" fillId="0" borderId="0"/>
    <xf numFmtId="0" fontId="8" fillId="0" borderId="0"/>
    <xf numFmtId="0" fontId="19" fillId="0" borderId="0"/>
    <xf numFmtId="0" fontId="2" fillId="0" borderId="0"/>
    <xf numFmtId="0" fontId="13" fillId="0" borderId="0"/>
    <xf numFmtId="0" fontId="2" fillId="0" borderId="0">
      <alignment vertical="center"/>
    </xf>
    <xf numFmtId="0" fontId="2" fillId="0" borderId="0">
      <alignment vertical="center"/>
    </xf>
    <xf numFmtId="9" fontId="19" fillId="0" borderId="0" applyFont="0" applyFill="0" applyBorder="0" applyAlignment="0" applyProtection="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9" fillId="0" borderId="0" applyFont="0" applyFill="0" applyBorder="0" applyAlignment="0" applyProtection="0"/>
    <xf numFmtId="0" fontId="2" fillId="0" borderId="0"/>
    <xf numFmtId="0" fontId="2" fillId="0" borderId="0" applyBorder="0" applyProtection="0"/>
    <xf numFmtId="165"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43" fontId="19" fillId="0" borderId="0" applyFont="0" applyFill="0" applyBorder="0" applyAlignment="0" applyProtection="0"/>
    <xf numFmtId="0" fontId="57" fillId="0" borderId="0"/>
    <xf numFmtId="165" fontId="59" fillId="0" borderId="0" applyFont="0" applyFill="0" applyBorder="0" applyAlignment="0" applyProtection="0"/>
    <xf numFmtId="9" fontId="19" fillId="0" borderId="0" applyFont="0" applyFill="0" applyBorder="0" applyAlignment="0" applyProtection="0"/>
  </cellStyleXfs>
  <cellXfs count="971">
    <xf numFmtId="0" fontId="0" fillId="0" borderId="0" xfId="0"/>
    <xf numFmtId="0" fontId="3" fillId="0" borderId="0" xfId="35" applyFont="1"/>
    <xf numFmtId="0" fontId="4" fillId="0" borderId="0" xfId="35" applyFont="1" applyAlignment="1">
      <alignment horizontal="left"/>
    </xf>
    <xf numFmtId="0" fontId="2" fillId="0" borderId="0" xfId="35" applyAlignment="1">
      <alignment vertical="center"/>
    </xf>
    <xf numFmtId="0" fontId="4" fillId="0" borderId="0" xfId="35" applyFont="1" applyAlignment="1">
      <alignment vertical="center"/>
    </xf>
    <xf numFmtId="0" fontId="4" fillId="0" borderId="0" xfId="56" applyFont="1" applyAlignment="1">
      <alignment horizontal="right" vertical="center"/>
    </xf>
    <xf numFmtId="0" fontId="3" fillId="0" borderId="0" xfId="56" applyFont="1">
      <alignment vertical="center"/>
    </xf>
    <xf numFmtId="0" fontId="4" fillId="6" borderId="4" xfId="56" applyFont="1" applyFill="1" applyBorder="1" applyAlignment="1">
      <alignment horizontal="center" vertical="center" wrapText="1"/>
    </xf>
    <xf numFmtId="0" fontId="3" fillId="0" borderId="0" xfId="35" applyFont="1" applyAlignment="1">
      <alignment vertical="center"/>
    </xf>
    <xf numFmtId="0" fontId="3" fillId="0" borderId="4" xfId="35" applyFont="1" applyBorder="1" applyAlignment="1">
      <alignment horizontal="center" vertical="center"/>
    </xf>
    <xf numFmtId="0" fontId="3" fillId="0" borderId="4" xfId="35" applyFont="1" applyBorder="1" applyAlignment="1">
      <alignment vertical="center"/>
    </xf>
    <xf numFmtId="0" fontId="3" fillId="0" borderId="4" xfId="35" applyFont="1" applyBorder="1" applyAlignment="1">
      <alignment horizontal="left" vertical="center"/>
    </xf>
    <xf numFmtId="0" fontId="3" fillId="0" borderId="0" xfId="35" applyFont="1" applyAlignment="1">
      <alignment horizontal="center" vertical="center"/>
    </xf>
    <xf numFmtId="0" fontId="4" fillId="0" borderId="0" xfId="35" applyFont="1" applyAlignment="1">
      <alignment horizontal="left" vertical="center" wrapText="1"/>
    </xf>
    <xf numFmtId="0" fontId="4" fillId="0" borderId="0" xfId="35" applyFont="1" applyAlignment="1">
      <alignment horizontal="left" vertical="center"/>
    </xf>
    <xf numFmtId="0" fontId="2" fillId="0" borderId="0" xfId="35" applyAlignment="1">
      <alignment horizontal="center" vertical="center"/>
    </xf>
    <xf numFmtId="0" fontId="4" fillId="0" borderId="0" xfId="35" applyFont="1" applyAlignment="1">
      <alignment horizontal="center" vertical="center"/>
    </xf>
    <xf numFmtId="43" fontId="3" fillId="0" borderId="4" xfId="2" applyFont="1" applyFill="1" applyBorder="1" applyAlignment="1" applyProtection="1">
      <alignment horizontal="left" vertical="center"/>
    </xf>
    <xf numFmtId="0" fontId="22" fillId="0" borderId="0" xfId="35" applyFont="1" applyAlignment="1">
      <alignment horizontal="center" vertical="center"/>
    </xf>
    <xf numFmtId="0" fontId="22" fillId="0" borderId="0" xfId="35" applyFont="1" applyAlignment="1">
      <alignment vertical="center"/>
    </xf>
    <xf numFmtId="0" fontId="23" fillId="0" borderId="5" xfId="57" applyFont="1" applyBorder="1" applyAlignment="1">
      <alignment horizontal="center" vertical="center"/>
    </xf>
    <xf numFmtId="169" fontId="22" fillId="0" borderId="0" xfId="35" applyNumberFormat="1" applyFont="1" applyAlignment="1">
      <alignment horizontal="center" vertical="center"/>
    </xf>
    <xf numFmtId="43" fontId="22" fillId="0" borderId="0" xfId="2" applyFont="1" applyBorder="1" applyAlignment="1">
      <alignment vertical="center"/>
    </xf>
    <xf numFmtId="0" fontId="23" fillId="0" borderId="0" xfId="35" applyFont="1" applyAlignment="1">
      <alignment horizontal="center" vertical="center"/>
    </xf>
    <xf numFmtId="0" fontId="22" fillId="0" borderId="0" xfId="35" applyFont="1" applyAlignment="1">
      <alignment horizontal="left" vertical="center"/>
    </xf>
    <xf numFmtId="9" fontId="22" fillId="0" borderId="0" xfId="58" applyFont="1" applyBorder="1" applyAlignment="1">
      <alignment horizontal="center" vertical="center"/>
    </xf>
    <xf numFmtId="43" fontId="22" fillId="0" borderId="0" xfId="2" applyFont="1" applyBorder="1" applyAlignment="1">
      <alignment horizontal="center" vertical="center"/>
    </xf>
    <xf numFmtId="2" fontId="22" fillId="0" borderId="0" xfId="2" applyNumberFormat="1" applyFont="1" applyBorder="1" applyAlignment="1">
      <alignment horizontal="center" vertical="center"/>
    </xf>
    <xf numFmtId="43" fontId="22" fillId="0" borderId="0" xfId="2" applyFont="1" applyFill="1" applyBorder="1" applyAlignment="1">
      <alignment horizontal="center" vertical="center" wrapText="1"/>
    </xf>
    <xf numFmtId="43" fontId="22" fillId="0" borderId="0" xfId="2" applyFont="1" applyBorder="1" applyAlignment="1">
      <alignment horizontal="center" vertical="center" wrapText="1"/>
    </xf>
    <xf numFmtId="169" fontId="22" fillId="0" borderId="0" xfId="35" applyNumberFormat="1" applyFont="1" applyAlignment="1">
      <alignment horizontal="center" vertical="center" wrapText="1"/>
    </xf>
    <xf numFmtId="0" fontId="22" fillId="0" borderId="0" xfId="35" applyFont="1" applyAlignment="1">
      <alignment vertical="center" wrapText="1"/>
    </xf>
    <xf numFmtId="14" fontId="22" fillId="0" borderId="0" xfId="35" applyNumberFormat="1" applyFont="1" applyAlignment="1">
      <alignment horizontal="center" vertical="center" wrapText="1"/>
    </xf>
    <xf numFmtId="43" fontId="22" fillId="0" borderId="0" xfId="2" applyFont="1" applyAlignment="1">
      <alignment vertical="center" wrapText="1"/>
    </xf>
    <xf numFmtId="43" fontId="23" fillId="0" borderId="0" xfId="2" applyFont="1" applyBorder="1" applyAlignment="1">
      <alignment horizontal="center" vertical="center"/>
    </xf>
    <xf numFmtId="43" fontId="23" fillId="4" borderId="0" xfId="2" applyFont="1" applyFill="1" applyBorder="1" applyAlignment="1">
      <alignment horizontal="left" vertical="center"/>
    </xf>
    <xf numFmtId="43" fontId="23" fillId="4" borderId="0" xfId="2" applyFont="1" applyFill="1" applyBorder="1" applyAlignment="1">
      <alignment horizontal="left" vertical="center" wrapText="1"/>
    </xf>
    <xf numFmtId="43" fontId="22" fillId="0" borderId="0" xfId="2" applyFont="1" applyAlignment="1">
      <alignment horizontal="centerContinuous" vertical="center" wrapText="1"/>
    </xf>
    <xf numFmtId="43" fontId="23" fillId="0" borderId="0" xfId="2" applyFont="1" applyFill="1" applyBorder="1" applyAlignment="1">
      <alignment horizontal="center" vertical="center" wrapText="1"/>
    </xf>
    <xf numFmtId="43" fontId="23" fillId="5" borderId="4" xfId="2" applyFont="1" applyFill="1" applyBorder="1" applyAlignment="1">
      <alignment horizontal="center" vertical="center" wrapText="1"/>
    </xf>
    <xf numFmtId="0" fontId="23" fillId="0" borderId="4" xfId="35" applyFont="1" applyBorder="1" applyAlignment="1">
      <alignment vertical="center"/>
    </xf>
    <xf numFmtId="0" fontId="23" fillId="8" borderId="4" xfId="35" applyFont="1" applyFill="1" applyBorder="1" applyAlignment="1">
      <alignment vertical="center" wrapText="1"/>
    </xf>
    <xf numFmtId="0" fontId="23" fillId="0" borderId="4" xfId="35" applyFont="1" applyBorder="1" applyAlignment="1">
      <alignment horizontal="center" vertical="center" wrapText="1"/>
    </xf>
    <xf numFmtId="14" fontId="23" fillId="0" borderId="4" xfId="35" applyNumberFormat="1" applyFont="1" applyBorder="1" applyAlignment="1">
      <alignment horizontal="center" vertical="center" wrapText="1"/>
    </xf>
    <xf numFmtId="43" fontId="22" fillId="0" borderId="4" xfId="2" applyFont="1" applyFill="1" applyBorder="1" applyAlignment="1">
      <alignment vertical="center" wrapText="1"/>
    </xf>
    <xf numFmtId="0" fontId="23" fillId="8" borderId="4" xfId="35" applyFont="1" applyFill="1" applyBorder="1" applyAlignment="1">
      <alignment horizontal="left"/>
    </xf>
    <xf numFmtId="0" fontId="24" fillId="0" borderId="4" xfId="35" applyFont="1" applyBorder="1" applyAlignment="1">
      <alignment vertical="center"/>
    </xf>
    <xf numFmtId="0" fontId="25" fillId="0" borderId="4" xfId="35" applyFont="1" applyBorder="1" applyAlignment="1">
      <alignment horizontal="center" vertical="center" wrapText="1"/>
    </xf>
    <xf numFmtId="14" fontId="25" fillId="0" borderId="4" xfId="35" applyNumberFormat="1" applyFont="1" applyBorder="1" applyAlignment="1">
      <alignment horizontal="center" vertical="center" wrapText="1"/>
    </xf>
    <xf numFmtId="0" fontId="23" fillId="8" borderId="4" xfId="35" applyFont="1" applyFill="1" applyBorder="1" applyAlignment="1">
      <alignment horizontal="left" vertical="center"/>
    </xf>
    <xf numFmtId="0" fontId="22" fillId="0" borderId="0" xfId="35" applyFont="1" applyAlignment="1">
      <alignment horizontal="center" vertical="center" wrapText="1"/>
    </xf>
    <xf numFmtId="0" fontId="23" fillId="4" borderId="0" xfId="35" applyFont="1" applyFill="1" applyAlignment="1">
      <alignment horizontal="left" vertical="center" wrapText="1"/>
    </xf>
    <xf numFmtId="14" fontId="23" fillId="4" borderId="0" xfId="35" applyNumberFormat="1" applyFont="1" applyFill="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vertical="center" wrapText="1"/>
    </xf>
    <xf numFmtId="14" fontId="26" fillId="0" borderId="4" xfId="0" applyNumberFormat="1" applyFont="1" applyBorder="1" applyAlignment="1">
      <alignment horizontal="center" vertical="center" wrapText="1"/>
    </xf>
    <xf numFmtId="43" fontId="26" fillId="0" borderId="4" xfId="2" applyFont="1" applyBorder="1" applyAlignment="1">
      <alignment horizontal="center" vertical="center" wrapText="1"/>
    </xf>
    <xf numFmtId="43" fontId="26" fillId="9" borderId="4" xfId="2" applyFont="1" applyFill="1" applyBorder="1" applyAlignment="1">
      <alignment horizontal="center" vertical="center" wrapText="1"/>
    </xf>
    <xf numFmtId="0" fontId="27" fillId="0" borderId="4" xfId="0" applyFont="1" applyBorder="1" applyAlignment="1">
      <alignment horizontal="center" vertical="center" wrapText="1"/>
    </xf>
    <xf numFmtId="43" fontId="22" fillId="0" borderId="4" xfId="2" applyFont="1" applyBorder="1" applyAlignment="1">
      <alignment horizontal="right" vertical="center" wrapText="1"/>
    </xf>
    <xf numFmtId="0" fontId="23" fillId="0" borderId="0" xfId="35" applyFont="1" applyAlignment="1">
      <alignment vertical="center"/>
    </xf>
    <xf numFmtId="0" fontId="22" fillId="0" borderId="6" xfId="35" applyFont="1" applyBorder="1" applyAlignment="1">
      <alignment horizontal="center" vertical="center"/>
    </xf>
    <xf numFmtId="0" fontId="23" fillId="4" borderId="6" xfId="35" applyFont="1" applyFill="1" applyBorder="1" applyAlignment="1">
      <alignment horizontal="left" vertical="center"/>
    </xf>
    <xf numFmtId="0" fontId="23" fillId="0" borderId="6" xfId="35" applyFont="1" applyBorder="1" applyAlignment="1">
      <alignment horizontal="center" vertical="center"/>
    </xf>
    <xf numFmtId="0" fontId="23" fillId="4" borderId="0" xfId="35" applyFont="1" applyFill="1" applyAlignment="1">
      <alignment horizontal="center" vertical="center"/>
    </xf>
    <xf numFmtId="169" fontId="23" fillId="0" borderId="6" xfId="35" applyNumberFormat="1" applyFont="1" applyBorder="1" applyAlignment="1">
      <alignment horizontal="center" vertical="center"/>
    </xf>
    <xf numFmtId="169" fontId="23" fillId="0" borderId="6" xfId="35" applyNumberFormat="1" applyFont="1" applyBorder="1" applyAlignment="1">
      <alignment horizontal="center" vertical="center" wrapText="1"/>
    </xf>
    <xf numFmtId="0" fontId="23" fillId="0" borderId="6" xfId="35" applyFont="1" applyBorder="1" applyAlignment="1">
      <alignment horizontal="centerContinuous" vertical="center"/>
    </xf>
    <xf numFmtId="0" fontId="22" fillId="0" borderId="6" xfId="35" applyFont="1" applyBorder="1" applyAlignment="1">
      <alignment horizontal="centerContinuous" vertical="center"/>
    </xf>
    <xf numFmtId="43" fontId="22" fillId="0" borderId="6" xfId="2" applyFont="1" applyFill="1" applyBorder="1" applyAlignment="1">
      <alignment horizontal="center" vertical="center" wrapText="1"/>
    </xf>
    <xf numFmtId="43" fontId="22" fillId="0" borderId="6" xfId="2" applyFont="1" applyBorder="1" applyAlignment="1">
      <alignment horizontal="center" vertical="center"/>
    </xf>
    <xf numFmtId="43" fontId="23" fillId="0" borderId="6" xfId="2" applyFont="1" applyFill="1" applyBorder="1" applyAlignment="1">
      <alignment horizontal="center" vertical="center"/>
    </xf>
    <xf numFmtId="9" fontId="22" fillId="0" borderId="6" xfId="58" applyFont="1" applyBorder="1" applyAlignment="1">
      <alignment horizontal="center" vertical="center"/>
    </xf>
    <xf numFmtId="2" fontId="22" fillId="0" borderId="6" xfId="2" applyNumberFormat="1" applyFont="1" applyBorder="1" applyAlignment="1">
      <alignment horizontal="center" vertical="center"/>
    </xf>
    <xf numFmtId="2" fontId="22" fillId="0" borderId="7" xfId="2" applyNumberFormat="1" applyFont="1" applyBorder="1" applyAlignment="1">
      <alignment horizontal="center" vertical="center"/>
    </xf>
    <xf numFmtId="43" fontId="23" fillId="0" borderId="0" xfId="2" applyFont="1" applyFill="1" applyBorder="1" applyAlignment="1">
      <alignment horizontal="center" vertical="center"/>
    </xf>
    <xf numFmtId="43" fontId="22" fillId="0" borderId="0" xfId="2" applyFont="1" applyBorder="1" applyAlignment="1">
      <alignment horizontal="centerContinuous" vertical="center"/>
    </xf>
    <xf numFmtId="43" fontId="23" fillId="10" borderId="0" xfId="2" applyFont="1" applyFill="1" applyBorder="1" applyAlignment="1">
      <alignment horizontal="center" vertical="center"/>
    </xf>
    <xf numFmtId="0" fontId="23" fillId="10" borderId="8" xfId="35" applyFont="1" applyFill="1" applyBorder="1" applyAlignment="1">
      <alignment horizontal="center" vertical="center"/>
    </xf>
    <xf numFmtId="0" fontId="23" fillId="10" borderId="6" xfId="35" applyFont="1" applyFill="1" applyBorder="1" applyAlignment="1">
      <alignment horizontal="center" vertical="center"/>
    </xf>
    <xf numFmtId="0" fontId="23" fillId="8" borderId="4" xfId="35" applyFont="1" applyFill="1" applyBorder="1" applyAlignment="1">
      <alignment horizontal="center" vertical="center" wrapText="1"/>
    </xf>
    <xf numFmtId="169" fontId="23" fillId="8" borderId="4" xfId="35" applyNumberFormat="1" applyFont="1" applyFill="1" applyBorder="1" applyAlignment="1">
      <alignment horizontal="center" vertical="center" wrapText="1"/>
    </xf>
    <xf numFmtId="43" fontId="23" fillId="8" borderId="4" xfId="2" applyFont="1" applyFill="1" applyBorder="1" applyAlignment="1">
      <alignment horizontal="center" vertical="center" wrapText="1"/>
    </xf>
    <xf numFmtId="9" fontId="23" fillId="8" borderId="4" xfId="58" applyFont="1" applyFill="1" applyBorder="1" applyAlignment="1">
      <alignment horizontal="center" vertical="center" wrapText="1"/>
    </xf>
    <xf numFmtId="2" fontId="23" fillId="8" borderId="4" xfId="2" applyNumberFormat="1" applyFont="1" applyFill="1" applyBorder="1" applyAlignment="1">
      <alignment horizontal="center" vertical="center" wrapText="1"/>
    </xf>
    <xf numFmtId="0" fontId="23" fillId="8" borderId="4" xfId="38" applyFont="1" applyFill="1" applyBorder="1" applyAlignment="1">
      <alignment horizontal="center" vertical="center" wrapText="1"/>
    </xf>
    <xf numFmtId="0" fontId="23" fillId="0" borderId="4" xfId="35" applyFont="1" applyBorder="1" applyAlignment="1">
      <alignment horizontal="center" vertical="center"/>
    </xf>
    <xf numFmtId="0" fontId="22" fillId="0" borderId="4" xfId="35" applyFont="1" applyBorder="1" applyAlignment="1">
      <alignment horizontal="center" vertical="center"/>
    </xf>
    <xf numFmtId="169" fontId="22" fillId="0" borderId="4" xfId="35" applyNumberFormat="1" applyFont="1" applyBorder="1" applyAlignment="1">
      <alignment horizontal="center" vertical="center"/>
    </xf>
    <xf numFmtId="169" fontId="22" fillId="0" borderId="4" xfId="35" applyNumberFormat="1" applyFont="1" applyBorder="1" applyAlignment="1">
      <alignment horizontal="center" vertical="center" wrapText="1"/>
    </xf>
    <xf numFmtId="0" fontId="22" fillId="0" borderId="4" xfId="35" applyFont="1" applyBorder="1" applyAlignment="1">
      <alignment vertical="center"/>
    </xf>
    <xf numFmtId="43" fontId="22" fillId="0" borderId="4" xfId="2" applyFont="1" applyFill="1" applyBorder="1" applyAlignment="1">
      <alignment horizontal="center" vertical="center" wrapText="1"/>
    </xf>
    <xf numFmtId="43" fontId="22" fillId="0" borderId="4" xfId="2" applyFont="1" applyFill="1" applyBorder="1" applyAlignment="1">
      <alignment horizontal="center" vertical="center"/>
    </xf>
    <xf numFmtId="9" fontId="22" fillId="0" borderId="4" xfId="58" applyFont="1" applyFill="1" applyBorder="1" applyAlignment="1">
      <alignment horizontal="center" vertical="center"/>
    </xf>
    <xf numFmtId="2" fontId="22" fillId="0" borderId="4" xfId="2" applyNumberFormat="1" applyFont="1" applyFill="1" applyBorder="1" applyAlignment="1">
      <alignment horizontal="center" vertical="center"/>
    </xf>
    <xf numFmtId="43" fontId="22" fillId="0" borderId="4" xfId="2" applyFont="1" applyFill="1" applyBorder="1" applyAlignment="1">
      <alignment vertical="center"/>
    </xf>
    <xf numFmtId="170" fontId="26" fillId="0" borderId="4" xfId="0" applyNumberFormat="1" applyFont="1" applyBorder="1" applyAlignment="1">
      <alignment horizontal="center" vertical="center"/>
    </xf>
    <xf numFmtId="170" fontId="26" fillId="0" borderId="4" xfId="0" applyNumberFormat="1" applyFont="1" applyBorder="1" applyAlignment="1">
      <alignment horizontal="center" vertical="center" wrapText="1"/>
    </xf>
    <xf numFmtId="165" fontId="26" fillId="0" borderId="4" xfId="8" applyFont="1" applyFill="1" applyBorder="1" applyAlignment="1">
      <alignment horizontal="center" vertical="center" wrapText="1"/>
    </xf>
    <xf numFmtId="0" fontId="22" fillId="9" borderId="4" xfId="35" applyFont="1" applyFill="1" applyBorder="1" applyAlignment="1">
      <alignment vertical="center"/>
    </xf>
    <xf numFmtId="169" fontId="22" fillId="9" borderId="4" xfId="35" applyNumberFormat="1" applyFont="1" applyFill="1" applyBorder="1" applyAlignment="1">
      <alignment horizontal="center" vertical="center" wrapText="1"/>
    </xf>
    <xf numFmtId="9" fontId="22" fillId="9" borderId="4" xfId="58" applyFont="1" applyFill="1" applyBorder="1" applyAlignment="1">
      <alignment horizontal="center" vertical="center"/>
    </xf>
    <xf numFmtId="2" fontId="22" fillId="9" borderId="4" xfId="2" applyNumberFormat="1" applyFont="1" applyFill="1" applyBorder="1" applyAlignment="1">
      <alignment horizontal="center" vertical="center"/>
    </xf>
    <xf numFmtId="0" fontId="27" fillId="0" borderId="4" xfId="0" applyFont="1" applyBorder="1" applyAlignment="1" applyProtection="1">
      <alignment horizontal="center" vertical="center" wrapText="1"/>
      <protection locked="0"/>
    </xf>
    <xf numFmtId="0" fontId="27" fillId="0" borderId="4" xfId="0" applyFont="1" applyBorder="1" applyAlignment="1">
      <alignment horizontal="left" vertical="center" wrapText="1" indent="2"/>
    </xf>
    <xf numFmtId="169" fontId="27" fillId="0" borderId="4" xfId="0" applyNumberFormat="1" applyFont="1" applyBorder="1" applyAlignment="1">
      <alignment horizontal="center" vertical="center" wrapText="1"/>
    </xf>
    <xf numFmtId="165" fontId="27" fillId="0" borderId="4" xfId="8" applyFont="1" applyFill="1" applyBorder="1" applyAlignment="1">
      <alignment vertical="center"/>
    </xf>
    <xf numFmtId="43" fontId="22" fillId="7" borderId="4" xfId="2" applyFont="1" applyFill="1" applyBorder="1" applyAlignment="1">
      <alignment horizontal="center" vertical="center"/>
    </xf>
    <xf numFmtId="9" fontId="22" fillId="7" borderId="4" xfId="58" applyFont="1" applyFill="1" applyBorder="1" applyAlignment="1">
      <alignment horizontal="center" vertical="center"/>
    </xf>
    <xf numFmtId="2" fontId="22" fillId="7" borderId="4" xfId="2" applyNumberFormat="1" applyFont="1" applyFill="1" applyBorder="1" applyAlignment="1">
      <alignment horizontal="center" vertical="center"/>
    </xf>
    <xf numFmtId="43" fontId="22" fillId="7" borderId="4" xfId="2" applyFont="1" applyFill="1" applyBorder="1" applyAlignment="1">
      <alignment vertical="center"/>
    </xf>
    <xf numFmtId="0" fontId="27" fillId="0" borderId="4" xfId="0" applyFont="1" applyBorder="1" applyAlignment="1">
      <alignment horizontal="center" vertical="center"/>
    </xf>
    <xf numFmtId="43" fontId="27" fillId="0" borderId="4" xfId="2" applyFont="1" applyFill="1" applyBorder="1" applyAlignment="1">
      <alignment horizontal="center" vertical="center" wrapText="1"/>
    </xf>
    <xf numFmtId="165" fontId="27" fillId="0" borderId="4" xfId="4" applyFont="1" applyBorder="1" applyAlignment="1">
      <alignment vertical="center"/>
    </xf>
    <xf numFmtId="43" fontId="28" fillId="0" borderId="4" xfId="2" applyFont="1" applyFill="1" applyBorder="1" applyAlignment="1">
      <alignment horizontal="center" vertical="center" wrapText="1"/>
    </xf>
    <xf numFmtId="165" fontId="27" fillId="0" borderId="4" xfId="8" applyFont="1" applyFill="1" applyBorder="1" applyAlignment="1">
      <alignment vertical="center" wrapText="1"/>
    </xf>
    <xf numFmtId="165" fontId="22" fillId="0" borderId="4" xfId="8" applyFont="1" applyFill="1" applyBorder="1" applyAlignment="1">
      <alignment horizontal="right" vertical="center" wrapText="1"/>
    </xf>
    <xf numFmtId="43" fontId="22" fillId="0" borderId="4" xfId="2" applyFont="1" applyBorder="1" applyAlignment="1">
      <alignment horizontal="center" vertical="center"/>
    </xf>
    <xf numFmtId="9" fontId="22" fillId="0" borderId="4" xfId="58" applyFont="1" applyBorder="1" applyAlignment="1">
      <alignment horizontal="center" vertical="center"/>
    </xf>
    <xf numFmtId="2" fontId="22" fillId="0" borderId="4" xfId="2" applyNumberFormat="1" applyFont="1" applyBorder="1" applyAlignment="1">
      <alignment horizontal="center" vertical="center"/>
    </xf>
    <xf numFmtId="43" fontId="22" fillId="0" borderId="4" xfId="2" applyFont="1" applyBorder="1" applyAlignment="1">
      <alignment horizontal="center" vertical="center" wrapText="1"/>
    </xf>
    <xf numFmtId="43" fontId="22" fillId="0" borderId="4" xfId="2" applyFont="1" applyBorder="1" applyAlignment="1">
      <alignment vertical="center"/>
    </xf>
    <xf numFmtId="0" fontId="23" fillId="8" borderId="4" xfId="35" applyFont="1" applyFill="1" applyBorder="1" applyAlignment="1">
      <alignment horizontal="center" vertical="center"/>
    </xf>
    <xf numFmtId="0" fontId="23" fillId="8" borderId="4" xfId="35" applyFont="1" applyFill="1" applyBorder="1" applyAlignment="1">
      <alignment vertical="center"/>
    </xf>
    <xf numFmtId="169" fontId="23" fillId="8" borderId="4" xfId="35" applyNumberFormat="1" applyFont="1" applyFill="1" applyBorder="1" applyAlignment="1">
      <alignment horizontal="center" vertical="center"/>
    </xf>
    <xf numFmtId="9" fontId="23" fillId="8" borderId="4" xfId="58" applyFont="1" applyFill="1" applyBorder="1" applyAlignment="1">
      <alignment horizontal="center" vertical="center"/>
    </xf>
    <xf numFmtId="2" fontId="23" fillId="8" borderId="4" xfId="2" applyNumberFormat="1" applyFont="1" applyFill="1" applyBorder="1" applyAlignment="1">
      <alignment horizontal="center" vertical="center"/>
    </xf>
    <xf numFmtId="168" fontId="22" fillId="0" borderId="0" xfId="2" applyNumberFormat="1" applyFont="1" applyBorder="1" applyAlignment="1">
      <alignment horizontal="center" vertical="center"/>
    </xf>
    <xf numFmtId="43" fontId="22" fillId="0" borderId="0" xfId="2" applyFont="1" applyBorder="1"/>
    <xf numFmtId="0" fontId="22" fillId="0" borderId="0" xfId="35" applyFont="1"/>
    <xf numFmtId="0" fontId="22" fillId="0" borderId="0" xfId="35" applyFont="1" applyAlignment="1">
      <alignment horizontal="centerContinuous"/>
    </xf>
    <xf numFmtId="43" fontId="23" fillId="0" borderId="0" xfId="2" applyFont="1" applyFill="1" applyBorder="1" applyAlignment="1">
      <alignment horizontal="center"/>
    </xf>
    <xf numFmtId="0" fontId="23" fillId="6" borderId="4" xfId="35" applyFont="1" applyFill="1" applyBorder="1" applyAlignment="1">
      <alignment horizontal="center" vertical="center" wrapText="1"/>
    </xf>
    <xf numFmtId="43" fontId="23" fillId="6" borderId="4" xfId="2" applyFont="1" applyFill="1" applyBorder="1" applyAlignment="1">
      <alignment horizontal="center" vertical="center" wrapText="1"/>
    </xf>
    <xf numFmtId="168" fontId="23" fillId="8" borderId="4" xfId="2" applyNumberFormat="1" applyFont="1" applyFill="1" applyBorder="1" applyAlignment="1">
      <alignment horizontal="center" vertical="center" wrapText="1"/>
    </xf>
    <xf numFmtId="168" fontId="23" fillId="0" borderId="4" xfId="2" applyNumberFormat="1" applyFont="1" applyFill="1" applyBorder="1" applyAlignment="1">
      <alignment horizontal="center" vertical="center"/>
    </xf>
    <xf numFmtId="0" fontId="22" fillId="0" borderId="4" xfId="35" applyFont="1" applyBorder="1"/>
    <xf numFmtId="43" fontId="29" fillId="0" borderId="4" xfId="2" applyFont="1" applyFill="1" applyBorder="1" applyAlignment="1">
      <alignment wrapText="1"/>
    </xf>
    <xf numFmtId="0" fontId="22" fillId="9" borderId="4" xfId="35" applyFont="1" applyFill="1" applyBorder="1"/>
    <xf numFmtId="43" fontId="23" fillId="4" borderId="0" xfId="2" applyFont="1" applyFill="1" applyBorder="1" applyAlignment="1">
      <alignment horizontal="left"/>
    </xf>
    <xf numFmtId="165" fontId="26" fillId="9" borderId="4" xfId="8" applyFont="1" applyFill="1" applyBorder="1" applyAlignment="1">
      <alignment horizontal="center" vertical="center" wrapText="1"/>
    </xf>
    <xf numFmtId="14" fontId="22" fillId="0" borderId="4" xfId="35" applyNumberFormat="1" applyFont="1" applyBorder="1" applyAlignment="1">
      <alignment horizontal="center" vertical="center" wrapText="1"/>
    </xf>
    <xf numFmtId="169" fontId="22" fillId="0" borderId="0" xfId="2" applyNumberFormat="1" applyFont="1" applyBorder="1"/>
    <xf numFmtId="169" fontId="23" fillId="8" borderId="4" xfId="2" applyNumberFormat="1" applyFont="1" applyFill="1" applyBorder="1" applyAlignment="1">
      <alignment horizontal="center" vertical="center" wrapText="1"/>
    </xf>
    <xf numFmtId="169" fontId="22" fillId="0" borderId="4" xfId="35" applyNumberFormat="1" applyFont="1" applyBorder="1"/>
    <xf numFmtId="169" fontId="22" fillId="0" borderId="0" xfId="35" applyNumberFormat="1" applyFont="1"/>
    <xf numFmtId="169" fontId="22" fillId="0" borderId="0" xfId="35" applyNumberFormat="1" applyFont="1" applyAlignment="1">
      <alignment horizontal="center"/>
    </xf>
    <xf numFmtId="169" fontId="26" fillId="9" borderId="4" xfId="0" applyNumberFormat="1" applyFont="1" applyFill="1" applyBorder="1" applyAlignment="1">
      <alignment horizontal="center" vertical="center" wrapText="1"/>
    </xf>
    <xf numFmtId="2" fontId="23" fillId="5" borderId="4" xfId="2" applyNumberFormat="1" applyFont="1" applyFill="1" applyBorder="1" applyAlignment="1">
      <alignment horizontal="center" vertical="center" wrapText="1"/>
    </xf>
    <xf numFmtId="43" fontId="22" fillId="9" borderId="4" xfId="2" applyFont="1" applyFill="1" applyBorder="1" applyAlignment="1">
      <alignment horizontal="center" vertical="center"/>
    </xf>
    <xf numFmtId="43" fontId="22" fillId="9" borderId="4" xfId="2" applyFont="1" applyFill="1" applyBorder="1" applyAlignment="1">
      <alignment vertical="center"/>
    </xf>
    <xf numFmtId="165" fontId="27" fillId="0" borderId="4" xfId="4" applyFont="1" applyFill="1" applyBorder="1" applyAlignment="1">
      <alignment vertical="center"/>
    </xf>
    <xf numFmtId="0" fontId="22" fillId="0" borderId="4" xfId="35" applyFont="1" applyBorder="1" applyAlignment="1">
      <alignment wrapText="1"/>
    </xf>
    <xf numFmtId="0" fontId="22" fillId="0" borderId="4" xfId="35" applyFont="1" applyBorder="1" applyAlignment="1">
      <alignment horizontal="center" vertical="center" wrapText="1"/>
    </xf>
    <xf numFmtId="43" fontId="22" fillId="0" borderId="0" xfId="2" applyFont="1" applyBorder="1" applyAlignment="1">
      <alignment wrapText="1"/>
    </xf>
    <xf numFmtId="43" fontId="26" fillId="9" borderId="4" xfId="2" applyFont="1" applyFill="1" applyBorder="1" applyAlignment="1">
      <alignment horizontal="center" vertical="center"/>
    </xf>
    <xf numFmtId="43" fontId="22" fillId="0" borderId="4" xfId="2" applyFont="1" applyBorder="1" applyAlignment="1">
      <alignment horizontal="right" vertical="center"/>
    </xf>
    <xf numFmtId="43" fontId="26" fillId="0" borderId="4" xfId="2" applyFont="1" applyBorder="1" applyAlignment="1">
      <alignment horizontal="center" vertical="center"/>
    </xf>
    <xf numFmtId="43" fontId="22" fillId="0" borderId="0" xfId="2" applyFont="1" applyAlignment="1">
      <alignment vertical="center"/>
    </xf>
    <xf numFmtId="43" fontId="22" fillId="0" borderId="4" xfId="2" applyFont="1" applyBorder="1" applyAlignment="1">
      <alignment vertical="center" wrapText="1"/>
    </xf>
    <xf numFmtId="0" fontId="26" fillId="8" borderId="4" xfId="0" applyFont="1" applyFill="1" applyBorder="1" applyAlignment="1">
      <alignment horizontal="center" vertical="center" wrapText="1"/>
    </xf>
    <xf numFmtId="0" fontId="26" fillId="8" borderId="4" xfId="0" applyFont="1" applyFill="1" applyBorder="1" applyAlignment="1">
      <alignment horizontal="center" vertical="center"/>
    </xf>
    <xf numFmtId="165" fontId="27" fillId="0" borderId="4" xfId="8" applyFont="1" applyFill="1" applyBorder="1" applyAlignment="1"/>
    <xf numFmtId="14" fontId="22" fillId="0" borderId="0" xfId="35" applyNumberFormat="1" applyFont="1" applyAlignment="1">
      <alignment vertical="center"/>
    </xf>
    <xf numFmtId="0" fontId="27" fillId="0" borderId="4" xfId="0" applyFont="1" applyFill="1" applyBorder="1" applyAlignment="1">
      <alignment horizontal="left" vertical="center" wrapText="1" indent="2"/>
    </xf>
    <xf numFmtId="0" fontId="22" fillId="0" borderId="4" xfId="0" applyFont="1" applyFill="1" applyBorder="1" applyAlignment="1">
      <alignment horizontal="left" vertical="center" wrapText="1" indent="2"/>
    </xf>
    <xf numFmtId="170" fontId="26" fillId="0" borderId="4" xfId="0" applyNumberFormat="1" applyFont="1" applyFill="1" applyBorder="1" applyAlignment="1">
      <alignment horizontal="center" vertical="center"/>
    </xf>
    <xf numFmtId="170" fontId="26" fillId="0" borderId="4" xfId="0" applyNumberFormat="1" applyFont="1" applyFill="1" applyBorder="1" applyAlignment="1">
      <alignment horizontal="center" vertical="center" wrapText="1"/>
    </xf>
    <xf numFmtId="43" fontId="22" fillId="0" borderId="4" xfId="2" applyFont="1" applyFill="1" applyBorder="1" applyAlignment="1">
      <alignment wrapText="1"/>
    </xf>
    <xf numFmtId="0" fontId="22" fillId="0" borderId="4" xfId="35" applyFont="1" applyFill="1" applyBorder="1" applyAlignment="1">
      <alignment vertical="center"/>
    </xf>
    <xf numFmtId="0" fontId="27" fillId="0" borderId="4" xfId="0" applyFont="1" applyFill="1" applyBorder="1" applyAlignment="1" applyProtection="1">
      <alignment horizontal="center" vertical="center" wrapText="1"/>
      <protection locked="0"/>
    </xf>
    <xf numFmtId="0" fontId="23" fillId="8" borderId="9" xfId="35" applyFont="1" applyFill="1" applyBorder="1" applyAlignment="1">
      <alignment vertical="center"/>
    </xf>
    <xf numFmtId="0" fontId="23" fillId="8" borderId="10" xfId="35" applyFont="1" applyFill="1" applyBorder="1" applyAlignment="1">
      <alignment vertical="center" wrapText="1"/>
    </xf>
    <xf numFmtId="0" fontId="23" fillId="8" borderId="10" xfId="35" applyFont="1" applyFill="1" applyBorder="1" applyAlignment="1">
      <alignment horizontal="center" vertical="center" wrapText="1"/>
    </xf>
    <xf numFmtId="14" fontId="23" fillId="8" borderId="10" xfId="35" applyNumberFormat="1" applyFont="1" applyFill="1" applyBorder="1" applyAlignment="1">
      <alignment horizontal="center" vertical="center" wrapText="1"/>
    </xf>
    <xf numFmtId="43" fontId="23" fillId="8" borderId="10" xfId="2" applyFont="1" applyFill="1" applyBorder="1" applyAlignment="1">
      <alignment vertical="center" wrapText="1"/>
    </xf>
    <xf numFmtId="43" fontId="23" fillId="8" borderId="10" xfId="2" applyFont="1" applyFill="1" applyBorder="1" applyAlignment="1">
      <alignment vertical="center"/>
    </xf>
    <xf numFmtId="0" fontId="22" fillId="0" borderId="0" xfId="35" applyFont="1" applyBorder="1" applyAlignment="1">
      <alignment vertical="center"/>
    </xf>
    <xf numFmtId="0" fontId="22" fillId="0" borderId="11" xfId="35" applyFont="1" applyBorder="1" applyAlignment="1">
      <alignment vertical="center"/>
    </xf>
    <xf numFmtId="43" fontId="23" fillId="5" borderId="4" xfId="2" applyFont="1" applyFill="1" applyBorder="1" applyAlignment="1">
      <alignment horizontal="center" vertical="center" wrapText="1"/>
    </xf>
    <xf numFmtId="0" fontId="27" fillId="0" borderId="4" xfId="0" applyFont="1" applyFill="1" applyBorder="1" applyAlignment="1">
      <alignment horizontal="center" vertical="center" wrapText="1"/>
    </xf>
    <xf numFmtId="169" fontId="27" fillId="0" borderId="4" xfId="0" applyNumberFormat="1" applyFont="1" applyFill="1" applyBorder="1" applyAlignment="1">
      <alignment horizontal="center" vertical="center" wrapText="1"/>
    </xf>
    <xf numFmtId="169" fontId="22" fillId="0" borderId="4" xfId="35" applyNumberFormat="1" applyFont="1" applyFill="1" applyBorder="1" applyAlignment="1">
      <alignment horizontal="center" vertical="center" wrapText="1"/>
    </xf>
    <xf numFmtId="0" fontId="27" fillId="9" borderId="4" xfId="0" applyFont="1" applyFill="1" applyBorder="1" applyAlignment="1">
      <alignment horizontal="center" vertical="center" wrapText="1"/>
    </xf>
    <xf numFmtId="0" fontId="27" fillId="9" borderId="4" xfId="0" applyFont="1" applyFill="1" applyBorder="1" applyAlignment="1">
      <alignment horizontal="left" vertical="center" wrapText="1" indent="2"/>
    </xf>
    <xf numFmtId="0" fontId="22" fillId="9" borderId="4" xfId="0" applyFont="1" applyFill="1" applyBorder="1" applyAlignment="1">
      <alignment horizontal="center" vertical="center" wrapText="1"/>
    </xf>
    <xf numFmtId="169" fontId="27" fillId="9" borderId="4" xfId="0" applyNumberFormat="1" applyFont="1" applyFill="1" applyBorder="1" applyAlignment="1">
      <alignment horizontal="center" vertical="center" wrapText="1"/>
    </xf>
    <xf numFmtId="165" fontId="27" fillId="9" borderId="4" xfId="8" applyFont="1" applyFill="1" applyBorder="1" applyAlignment="1">
      <alignment vertical="center"/>
    </xf>
    <xf numFmtId="43" fontId="22" fillId="9" borderId="4" xfId="2" applyFont="1" applyFill="1" applyBorder="1" applyAlignment="1">
      <alignment horizontal="center" vertical="center" wrapText="1"/>
    </xf>
    <xf numFmtId="43" fontId="22" fillId="0" borderId="4" xfId="2" applyFont="1" applyFill="1" applyBorder="1" applyAlignment="1"/>
    <xf numFmtId="9" fontId="22" fillId="0" borderId="4" xfId="58" applyFont="1" applyFill="1" applyBorder="1" applyAlignment="1"/>
    <xf numFmtId="2" fontId="22" fillId="0" borderId="4" xfId="2" applyNumberFormat="1" applyFont="1" applyFill="1" applyBorder="1" applyAlignment="1"/>
    <xf numFmtId="0" fontId="27" fillId="9" borderId="4" xfId="0" applyFont="1" applyFill="1" applyBorder="1" applyAlignment="1">
      <alignment horizontal="center" vertical="center"/>
    </xf>
    <xf numFmtId="165" fontId="27" fillId="9" borderId="4" xfId="4" applyFont="1" applyFill="1" applyBorder="1" applyAlignment="1">
      <alignment vertical="center"/>
    </xf>
    <xf numFmtId="0" fontId="22" fillId="9" borderId="4" xfId="35" applyFont="1" applyFill="1" applyBorder="1" applyAlignment="1">
      <alignment wrapText="1"/>
    </xf>
    <xf numFmtId="0" fontId="27" fillId="0" borderId="4" xfId="0" applyFont="1" applyFill="1" applyBorder="1" applyAlignment="1">
      <alignment horizontal="center" vertical="center"/>
    </xf>
    <xf numFmtId="165" fontId="27" fillId="0" borderId="4" xfId="4" applyFont="1" applyFill="1" applyBorder="1" applyAlignment="1">
      <alignment vertical="center" wrapText="1"/>
    </xf>
    <xf numFmtId="0" fontId="22" fillId="9" borderId="4" xfId="0" applyFont="1" applyFill="1" applyBorder="1" applyAlignment="1">
      <alignment horizontal="left" vertical="center" wrapText="1" indent="2"/>
    </xf>
    <xf numFmtId="165" fontId="27" fillId="9" borderId="4" xfId="4" applyFont="1" applyFill="1" applyBorder="1" applyAlignment="1">
      <alignment vertical="center" wrapText="1"/>
    </xf>
    <xf numFmtId="43" fontId="28" fillId="9" borderId="4" xfId="2" applyFont="1" applyFill="1" applyBorder="1" applyAlignment="1">
      <alignment horizontal="center" vertical="center" wrapText="1"/>
    </xf>
    <xf numFmtId="165" fontId="27" fillId="9" borderId="4" xfId="8" applyFont="1" applyFill="1" applyBorder="1" applyAlignment="1">
      <alignment vertical="center" wrapText="1"/>
    </xf>
    <xf numFmtId="0" fontId="26" fillId="0" borderId="4" xfId="0" applyFont="1" applyFill="1" applyBorder="1" applyAlignment="1">
      <alignment horizontal="center" vertical="center" wrapText="1"/>
    </xf>
    <xf numFmtId="43" fontId="22" fillId="9" borderId="4" xfId="2" applyFont="1" applyFill="1" applyBorder="1"/>
    <xf numFmtId="43" fontId="22" fillId="0" borderId="0" xfId="2" applyFont="1"/>
    <xf numFmtId="43" fontId="22" fillId="0" borderId="0" xfId="2" applyFont="1" applyAlignment="1">
      <alignment horizontal="centerContinuous"/>
    </xf>
    <xf numFmtId="43" fontId="22" fillId="0" borderId="4" xfId="2" applyFont="1" applyBorder="1"/>
    <xf numFmtId="43" fontId="22" fillId="0" borderId="0" xfId="2" applyFont="1" applyFill="1" applyBorder="1" applyAlignment="1">
      <alignment vertical="center"/>
    </xf>
    <xf numFmtId="0" fontId="23" fillId="0" borderId="0" xfId="35" applyFont="1" applyAlignment="1">
      <alignment horizontal="center" vertical="center" wrapText="1"/>
    </xf>
    <xf numFmtId="0" fontId="22" fillId="0" borderId="0" xfId="35" applyFont="1" applyFill="1" applyAlignment="1">
      <alignment vertical="center"/>
    </xf>
    <xf numFmtId="43" fontId="22" fillId="0" borderId="0" xfId="2" applyFont="1" applyFill="1" applyAlignment="1">
      <alignment vertical="center"/>
    </xf>
    <xf numFmtId="43" fontId="22" fillId="0" borderId="0" xfId="35" applyNumberFormat="1" applyFont="1" applyAlignment="1">
      <alignment vertical="center"/>
    </xf>
    <xf numFmtId="43" fontId="4" fillId="5" borderId="4" xfId="2" applyFont="1" applyFill="1" applyBorder="1" applyAlignment="1">
      <alignment horizontal="center" vertical="center" wrapText="1"/>
    </xf>
    <xf numFmtId="43" fontId="23" fillId="5" borderId="4" xfId="2" applyFont="1" applyFill="1" applyBorder="1" applyAlignment="1">
      <alignment horizontal="center" vertical="center" wrapText="1"/>
    </xf>
    <xf numFmtId="43" fontId="23" fillId="5" borderId="12" xfId="2" applyFont="1" applyFill="1" applyBorder="1" applyAlignment="1">
      <alignment horizontal="center" vertical="center" wrapText="1"/>
    </xf>
    <xf numFmtId="0" fontId="23" fillId="0" borderId="4" xfId="35" applyFont="1" applyBorder="1" applyAlignment="1">
      <alignment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right" vertical="center" wrapText="1"/>
    </xf>
    <xf numFmtId="0" fontId="0" fillId="0" borderId="4" xfId="0" applyFont="1" applyFill="1" applyBorder="1" applyAlignment="1">
      <alignment horizontal="left" vertical="top" wrapText="1" indent="2"/>
    </xf>
    <xf numFmtId="0" fontId="0" fillId="0" borderId="4" xfId="0" applyFont="1" applyBorder="1" applyAlignment="1">
      <alignment horizontal="center" vertical="center" wrapText="1"/>
    </xf>
    <xf numFmtId="0" fontId="27" fillId="0" borderId="4" xfId="0" applyFont="1" applyFill="1" applyBorder="1" applyAlignment="1">
      <alignment horizontal="left" vertical="top" wrapText="1" indent="2"/>
    </xf>
    <xf numFmtId="0" fontId="31" fillId="0" borderId="4" xfId="0" applyFont="1" applyFill="1" applyBorder="1" applyAlignment="1">
      <alignment horizontal="left" vertical="top" wrapText="1" indent="2"/>
    </xf>
    <xf numFmtId="0" fontId="0" fillId="0" borderId="4" xfId="0" applyBorder="1" applyAlignment="1">
      <alignment vertical="center"/>
    </xf>
    <xf numFmtId="4" fontId="0" fillId="0" borderId="4" xfId="0" applyNumberFormat="1" applyBorder="1" applyAlignment="1">
      <alignment horizontal="right" vertical="center"/>
    </xf>
    <xf numFmtId="0" fontId="0" fillId="0" borderId="4" xfId="0" applyBorder="1" applyAlignment="1">
      <alignment horizontal="left" vertical="center" wrapText="1"/>
    </xf>
    <xf numFmtId="0" fontId="0" fillId="0" borderId="4" xfId="0" applyBorder="1" applyAlignment="1">
      <alignment horizontal="left" vertical="center"/>
    </xf>
    <xf numFmtId="174" fontId="0" fillId="0" borderId="4" xfId="0" applyNumberFormat="1" applyBorder="1" applyAlignment="1">
      <alignment horizontal="right" vertical="center"/>
    </xf>
    <xf numFmtId="0" fontId="27" fillId="0" borderId="12" xfId="0" applyFont="1" applyFill="1" applyBorder="1" applyAlignment="1">
      <alignment horizontal="center" vertical="center" wrapText="1"/>
    </xf>
    <xf numFmtId="0" fontId="0" fillId="0" borderId="12" xfId="0" applyBorder="1" applyAlignment="1">
      <alignment horizontal="left" vertical="center"/>
    </xf>
    <xf numFmtId="0" fontId="0" fillId="10" borderId="16" xfId="0" applyFill="1" applyBorder="1" applyAlignment="1">
      <alignment vertical="top"/>
    </xf>
    <xf numFmtId="173" fontId="22" fillId="0" borderId="4" xfId="2" applyNumberFormat="1" applyFont="1" applyFill="1" applyBorder="1" applyAlignment="1">
      <alignment horizontal="center" vertical="center"/>
    </xf>
    <xf numFmtId="0" fontId="0" fillId="10" borderId="17" xfId="0" applyFill="1" applyBorder="1" applyAlignment="1">
      <alignment vertical="top"/>
    </xf>
    <xf numFmtId="0" fontId="0" fillId="10" borderId="18" xfId="0" applyFill="1" applyBorder="1" applyAlignment="1">
      <alignment vertical="top"/>
    </xf>
    <xf numFmtId="0" fontId="26" fillId="8" borderId="15" xfId="0" applyFont="1" applyFill="1" applyBorder="1" applyAlignment="1">
      <alignment horizontal="center" vertical="center" wrapText="1"/>
    </xf>
    <xf numFmtId="0" fontId="26" fillId="0" borderId="15" xfId="0" applyFont="1" applyBorder="1" applyAlignment="1">
      <alignment vertical="center" wrapText="1"/>
    </xf>
    <xf numFmtId="0" fontId="0" fillId="0" borderId="4" xfId="0" applyBorder="1" applyAlignment="1">
      <alignment vertical="center" wrapText="1"/>
    </xf>
    <xf numFmtId="2" fontId="23" fillId="0" borderId="4" xfId="35" applyNumberFormat="1" applyFont="1" applyBorder="1" applyAlignment="1">
      <alignment vertical="center"/>
    </xf>
    <xf numFmtId="0" fontId="22" fillId="0" borderId="4" xfId="35" applyFont="1" applyFill="1" applyBorder="1"/>
    <xf numFmtId="43" fontId="22" fillId="0" borderId="4" xfId="2" applyFont="1" applyFill="1" applyBorder="1"/>
    <xf numFmtId="0" fontId="17" fillId="11" borderId="4" xfId="35" applyFont="1" applyFill="1" applyBorder="1" applyAlignment="1">
      <alignment vertical="center"/>
    </xf>
    <xf numFmtId="169" fontId="17" fillId="11" borderId="4" xfId="35" applyNumberFormat="1" applyFont="1" applyFill="1" applyBorder="1" applyAlignment="1">
      <alignment horizontal="center" vertical="center" wrapText="1"/>
    </xf>
    <xf numFmtId="169" fontId="17" fillId="0" borderId="4" xfId="35" applyNumberFormat="1" applyFont="1" applyFill="1" applyBorder="1" applyAlignment="1">
      <alignment horizontal="center" vertical="center" wrapText="1"/>
    </xf>
    <xf numFmtId="14" fontId="17" fillId="0" borderId="4" xfId="35" applyNumberFormat="1" applyFont="1" applyFill="1" applyBorder="1" applyAlignment="1">
      <alignment horizontal="center" vertical="center"/>
    </xf>
    <xf numFmtId="0" fontId="17" fillId="0" borderId="4" xfId="35" applyFont="1" applyFill="1" applyBorder="1" applyAlignment="1">
      <alignment vertical="center" wrapText="1"/>
    </xf>
    <xf numFmtId="14" fontId="17" fillId="0" borderId="4" xfId="35" applyNumberFormat="1" applyFont="1" applyFill="1" applyBorder="1" applyAlignment="1">
      <alignment vertical="center"/>
    </xf>
    <xf numFmtId="14" fontId="17" fillId="0" borderId="4" xfId="35" applyNumberFormat="1" applyFont="1" applyFill="1" applyBorder="1"/>
    <xf numFmtId="0" fontId="17" fillId="11" borderId="4" xfId="35" applyFont="1" applyFill="1" applyBorder="1"/>
    <xf numFmtId="169" fontId="17" fillId="0" borderId="4" xfId="35" applyNumberFormat="1" applyFont="1" applyFill="1" applyBorder="1" applyAlignment="1">
      <alignment horizontal="center" wrapText="1"/>
    </xf>
    <xf numFmtId="0" fontId="17" fillId="0" borderId="4" xfId="35" applyFont="1" applyFill="1" applyBorder="1" applyAlignment="1">
      <alignment wrapText="1"/>
    </xf>
    <xf numFmtId="0" fontId="17" fillId="0" borderId="4" xfId="35" applyFont="1" applyFill="1" applyBorder="1" applyAlignment="1">
      <alignment vertical="center"/>
    </xf>
    <xf numFmtId="0" fontId="17" fillId="0" borderId="4" xfId="35" applyFont="1" applyFill="1" applyBorder="1" applyAlignment="1">
      <alignment vertical="top" wrapText="1"/>
    </xf>
    <xf numFmtId="14" fontId="17" fillId="11" borderId="4" xfId="35" applyNumberFormat="1" applyFont="1" applyFill="1" applyBorder="1" applyAlignment="1">
      <alignment vertical="center"/>
    </xf>
    <xf numFmtId="0" fontId="17" fillId="11" borderId="4" xfId="35" applyFont="1" applyFill="1" applyBorder="1" applyAlignment="1">
      <alignment wrapText="1"/>
    </xf>
    <xf numFmtId="0" fontId="33" fillId="0" borderId="4" xfId="35" applyFont="1" applyFill="1" applyBorder="1" applyAlignment="1">
      <alignment vertical="center" wrapText="1"/>
    </xf>
    <xf numFmtId="0" fontId="17" fillId="0" borderId="4" xfId="35" applyFont="1" applyFill="1" applyBorder="1" applyAlignment="1">
      <alignment horizontal="left" vertical="center" wrapText="1"/>
    </xf>
    <xf numFmtId="169" fontId="17" fillId="0" borderId="4" xfId="35" applyNumberFormat="1" applyFont="1" applyFill="1" applyBorder="1" applyAlignment="1">
      <alignment horizontal="center" vertical="center"/>
    </xf>
    <xf numFmtId="0" fontId="17" fillId="0" borderId="4" xfId="35" applyFont="1" applyFill="1" applyBorder="1" applyAlignment="1">
      <alignment horizontal="center" vertical="center"/>
    </xf>
    <xf numFmtId="14" fontId="21" fillId="0" borderId="4" xfId="0" applyNumberFormat="1" applyFont="1" applyFill="1" applyBorder="1" applyAlignment="1">
      <alignment horizontal="center" vertical="center"/>
    </xf>
    <xf numFmtId="14" fontId="21" fillId="12" borderId="4" xfId="0" applyNumberFormat="1" applyFont="1" applyFill="1" applyBorder="1" applyAlignment="1">
      <alignment horizontal="center" vertical="top"/>
    </xf>
    <xf numFmtId="43" fontId="4" fillId="13" borderId="4" xfId="2" applyFont="1" applyFill="1" applyBorder="1" applyAlignment="1">
      <alignment horizontal="center" vertical="center" wrapText="1"/>
    </xf>
    <xf numFmtId="43" fontId="18" fillId="13" borderId="4" xfId="2" applyFont="1" applyFill="1" applyBorder="1" applyAlignment="1">
      <alignment horizontal="center" vertical="center" wrapText="1"/>
    </xf>
    <xf numFmtId="43" fontId="34" fillId="11" borderId="4" xfId="2" applyFont="1" applyFill="1" applyBorder="1" applyAlignment="1">
      <alignment horizontal="center" vertical="center" wrapText="1"/>
    </xf>
    <xf numFmtId="43" fontId="17" fillId="11" borderId="4" xfId="2" applyFont="1" applyFill="1" applyBorder="1" applyAlignment="1">
      <alignment horizontal="center" vertical="center"/>
    </xf>
    <xf numFmtId="43" fontId="17" fillId="0" borderId="4" xfId="2" applyFont="1" applyFill="1" applyBorder="1" applyAlignment="1">
      <alignment vertical="center"/>
    </xf>
    <xf numFmtId="43" fontId="17" fillId="0" borderId="4" xfId="2" applyFont="1" applyFill="1" applyBorder="1" applyAlignment="1">
      <alignment horizontal="center" vertical="center"/>
    </xf>
    <xf numFmtId="43" fontId="17" fillId="0" borderId="4" xfId="2" applyFont="1" applyFill="1" applyBorder="1" applyAlignment="1">
      <alignment horizontal="center" vertical="center" wrapText="1"/>
    </xf>
    <xf numFmtId="43" fontId="17" fillId="11" borderId="4" xfId="2" applyFont="1" applyFill="1" applyBorder="1" applyAlignment="1">
      <alignment vertical="center"/>
    </xf>
    <xf numFmtId="4" fontId="21" fillId="0" borderId="4" xfId="0" applyNumberFormat="1" applyFont="1" applyFill="1" applyBorder="1" applyAlignment="1">
      <alignment horizontal="right" vertical="center"/>
    </xf>
    <xf numFmtId="174" fontId="21" fillId="0" borderId="4" xfId="0" applyNumberFormat="1" applyFont="1" applyFill="1" applyBorder="1" applyAlignment="1">
      <alignment horizontal="right" vertical="center"/>
    </xf>
    <xf numFmtId="173" fontId="17" fillId="0" borderId="4" xfId="2" applyNumberFormat="1" applyFont="1" applyFill="1" applyBorder="1" applyAlignment="1">
      <alignment horizontal="center" vertical="center"/>
    </xf>
    <xf numFmtId="165" fontId="17" fillId="0" borderId="4" xfId="8" applyFont="1" applyFill="1" applyBorder="1" applyAlignment="1">
      <alignment horizontal="right" vertical="center" wrapText="1"/>
    </xf>
    <xf numFmtId="165" fontId="32" fillId="0" borderId="4" xfId="8" applyFont="1" applyFill="1" applyBorder="1" applyAlignment="1">
      <alignment vertical="center" wrapText="1"/>
    </xf>
    <xf numFmtId="0" fontId="32" fillId="0" borderId="4" xfId="0" applyFont="1" applyFill="1" applyBorder="1" applyAlignment="1" applyProtection="1">
      <alignment horizontal="center" vertical="center" wrapText="1"/>
      <protection locked="0"/>
    </xf>
    <xf numFmtId="0" fontId="32" fillId="11" borderId="4" xfId="0" applyFont="1" applyFill="1" applyBorder="1" applyAlignment="1" applyProtection="1">
      <alignment horizontal="center" vertical="center" wrapText="1"/>
      <protection locked="0"/>
    </xf>
    <xf numFmtId="0" fontId="32" fillId="0" borderId="4"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17" fillId="11" borderId="4" xfId="35" applyFont="1" applyFill="1" applyBorder="1" applyAlignment="1">
      <alignment vertical="center" wrapText="1"/>
    </xf>
    <xf numFmtId="43" fontId="17" fillId="0" borderId="4" xfId="2" applyFont="1" applyFill="1" applyBorder="1" applyAlignment="1">
      <alignment vertical="center" wrapText="1"/>
    </xf>
    <xf numFmtId="43" fontId="17" fillId="11" borderId="4" xfId="2" applyFont="1" applyFill="1" applyBorder="1"/>
    <xf numFmtId="0" fontId="18" fillId="0" borderId="4" xfId="35" applyFont="1" applyFill="1" applyBorder="1" applyAlignment="1">
      <alignment vertical="center" wrapText="1"/>
    </xf>
    <xf numFmtId="43" fontId="17" fillId="0" borderId="4" xfId="2" applyFont="1" applyFill="1" applyBorder="1"/>
    <xf numFmtId="0" fontId="17" fillId="0" borderId="4" xfId="35" applyFont="1" applyFill="1" applyBorder="1"/>
    <xf numFmtId="0" fontId="4" fillId="14" borderId="4" xfId="56" applyFont="1" applyFill="1" applyBorder="1" applyAlignment="1">
      <alignment horizontal="center" vertical="center" wrapText="1"/>
    </xf>
    <xf numFmtId="43" fontId="23" fillId="5" borderId="4" xfId="2" applyFont="1" applyFill="1" applyBorder="1" applyAlignment="1">
      <alignment horizontal="center" vertical="center" wrapText="1"/>
    </xf>
    <xf numFmtId="2" fontId="23" fillId="5" borderId="4" xfId="2" applyNumberFormat="1" applyFont="1" applyFill="1" applyBorder="1" applyAlignment="1">
      <alignment horizontal="center" vertical="center" wrapText="1"/>
    </xf>
    <xf numFmtId="43" fontId="23" fillId="5" borderId="4" xfId="2" applyFont="1" applyFill="1" applyBorder="1" applyAlignment="1">
      <alignment horizontal="center" vertical="center" wrapText="1"/>
    </xf>
    <xf numFmtId="168" fontId="36" fillId="0" borderId="0" xfId="2" applyNumberFormat="1" applyFont="1" applyBorder="1" applyAlignment="1">
      <alignment horizontal="center" vertical="center"/>
    </xf>
    <xf numFmtId="43" fontId="36" fillId="0" borderId="0" xfId="2" applyFont="1" applyBorder="1"/>
    <xf numFmtId="0" fontId="37" fillId="0" borderId="5" xfId="57" applyFont="1" applyBorder="1" applyAlignment="1">
      <alignment horizontal="center" vertical="center"/>
    </xf>
    <xf numFmtId="169" fontId="36" fillId="0" borderId="0" xfId="2" applyNumberFormat="1" applyFont="1" applyBorder="1"/>
    <xf numFmtId="0" fontId="36" fillId="0" borderId="0" xfId="35" applyFont="1" applyBorder="1"/>
    <xf numFmtId="169" fontId="36" fillId="0" borderId="0" xfId="35" applyNumberFormat="1" applyFont="1" applyBorder="1"/>
    <xf numFmtId="0" fontId="37" fillId="0" borderId="0" xfId="35" applyFont="1" applyBorder="1" applyAlignment="1">
      <alignment horizontal="center" vertical="center"/>
    </xf>
    <xf numFmtId="43" fontId="37" fillId="4" borderId="0" xfId="2" applyFont="1" applyFill="1" applyBorder="1" applyAlignment="1">
      <alignment horizontal="left"/>
    </xf>
    <xf numFmtId="0" fontId="37" fillId="4" borderId="0" xfId="35" applyFont="1" applyFill="1" applyBorder="1" applyAlignment="1">
      <alignment horizontal="center" vertical="center"/>
    </xf>
    <xf numFmtId="0" fontId="36" fillId="0" borderId="0" xfId="35" applyFont="1" applyBorder="1" applyAlignment="1">
      <alignment horizontal="centerContinuous"/>
    </xf>
    <xf numFmtId="169" fontId="36" fillId="0" borderId="0" xfId="35" applyNumberFormat="1" applyFont="1" applyBorder="1" applyAlignment="1">
      <alignment horizontal="center"/>
    </xf>
    <xf numFmtId="43" fontId="37" fillId="0" borderId="0" xfId="2" applyFont="1" applyFill="1" applyBorder="1" applyAlignment="1">
      <alignment horizontal="center"/>
    </xf>
    <xf numFmtId="0" fontId="36" fillId="0" borderId="0" xfId="35" applyFont="1" applyBorder="1" applyAlignment="1">
      <alignment vertical="center"/>
    </xf>
    <xf numFmtId="0" fontId="37" fillId="6" borderId="4" xfId="35" applyFont="1" applyFill="1" applyBorder="1" applyAlignment="1">
      <alignment horizontal="center" vertical="center" wrapText="1"/>
    </xf>
    <xf numFmtId="43" fontId="37" fillId="6" borderId="4" xfId="2" applyFont="1" applyFill="1" applyBorder="1" applyAlignment="1">
      <alignment horizontal="center" vertical="center" wrapText="1"/>
    </xf>
    <xf numFmtId="0" fontId="36" fillId="0" borderId="0" xfId="35" applyFont="1" applyFill="1" applyBorder="1"/>
    <xf numFmtId="168" fontId="37" fillId="8" borderId="4" xfId="2" applyNumberFormat="1" applyFont="1" applyFill="1" applyBorder="1" applyAlignment="1">
      <alignment horizontal="center" vertical="center" wrapText="1"/>
    </xf>
    <xf numFmtId="43" fontId="37" fillId="8" borderId="4" xfId="2" applyFont="1" applyFill="1" applyBorder="1" applyAlignment="1">
      <alignment horizontal="center" vertical="center" wrapText="1"/>
    </xf>
    <xf numFmtId="169" fontId="37" fillId="8" borderId="4" xfId="2" applyNumberFormat="1" applyFont="1" applyFill="1" applyBorder="1" applyAlignment="1">
      <alignment horizontal="center" vertical="center" wrapText="1"/>
    </xf>
    <xf numFmtId="0" fontId="37" fillId="8" borderId="4" xfId="35" applyFont="1" applyFill="1" applyBorder="1" applyAlignment="1">
      <alignment horizontal="center" vertical="center" wrapText="1"/>
    </xf>
    <xf numFmtId="169" fontId="37" fillId="8" borderId="4" xfId="35" applyNumberFormat="1" applyFont="1" applyFill="1" applyBorder="1" applyAlignment="1">
      <alignment horizontal="center" vertical="center"/>
    </xf>
    <xf numFmtId="0" fontId="37" fillId="8" borderId="4" xfId="35" applyFont="1" applyFill="1" applyBorder="1" applyAlignment="1">
      <alignment horizontal="center" vertical="center"/>
    </xf>
    <xf numFmtId="168" fontId="37" fillId="0" borderId="4" xfId="2" applyNumberFormat="1" applyFont="1" applyFill="1" applyBorder="1" applyAlignment="1">
      <alignment horizontal="center" vertical="center"/>
    </xf>
    <xf numFmtId="0" fontId="37" fillId="8" borderId="4" xfId="35" applyFont="1" applyFill="1" applyBorder="1" applyAlignment="1">
      <alignment horizontal="left"/>
    </xf>
    <xf numFmtId="0" fontId="36" fillId="0" borderId="4" xfId="35" applyFont="1" applyFill="1" applyBorder="1"/>
    <xf numFmtId="0" fontId="36" fillId="0" borderId="4" xfId="35" applyFont="1" applyFill="1" applyBorder="1" applyAlignment="1">
      <alignment wrapText="1"/>
    </xf>
    <xf numFmtId="169" fontId="36" fillId="0" borderId="4" xfId="35" applyNumberFormat="1" applyFont="1" applyFill="1" applyBorder="1"/>
    <xf numFmtId="43" fontId="39" fillId="0" borderId="4" xfId="2" applyFont="1" applyFill="1" applyBorder="1" applyAlignment="1">
      <alignment wrapText="1"/>
    </xf>
    <xf numFmtId="0" fontId="40" fillId="0" borderId="4" xfId="35" applyFont="1" applyFill="1" applyBorder="1" applyAlignment="1">
      <alignment vertical="center"/>
    </xf>
    <xf numFmtId="0" fontId="41" fillId="0" borderId="4" xfId="0" applyFont="1" applyBorder="1" applyAlignment="1">
      <alignment horizontal="center" vertical="center" wrapText="1"/>
    </xf>
    <xf numFmtId="0" fontId="41" fillId="0" borderId="4" xfId="0" applyFont="1" applyBorder="1" applyAlignment="1">
      <alignment vertical="center" wrapText="1"/>
    </xf>
    <xf numFmtId="0" fontId="36" fillId="9" borderId="4" xfId="35" applyFont="1" applyFill="1" applyBorder="1"/>
    <xf numFmtId="169" fontId="41" fillId="9" borderId="4" xfId="0" applyNumberFormat="1" applyFont="1" applyFill="1" applyBorder="1" applyAlignment="1">
      <alignment horizontal="center" vertical="center" wrapText="1"/>
    </xf>
    <xf numFmtId="165" fontId="41" fillId="9" borderId="4" xfId="76" applyFont="1" applyFill="1" applyBorder="1" applyAlignment="1">
      <alignment horizontal="center" vertical="center" wrapText="1"/>
    </xf>
    <xf numFmtId="0" fontId="42" fillId="0" borderId="4" xfId="0" applyFont="1" applyBorder="1" applyAlignment="1">
      <alignment horizontal="center" vertical="center" wrapText="1"/>
    </xf>
    <xf numFmtId="0" fontId="42" fillId="0" borderId="4" xfId="0" applyFont="1" applyBorder="1" applyAlignment="1">
      <alignment horizontal="center" vertical="center"/>
    </xf>
    <xf numFmtId="169" fontId="42" fillId="0" borderId="4" xfId="0" applyNumberFormat="1" applyFont="1" applyBorder="1" applyAlignment="1">
      <alignment horizontal="center" vertical="center" wrapText="1"/>
    </xf>
    <xf numFmtId="169" fontId="42" fillId="7" borderId="4" xfId="0" applyNumberFormat="1" applyFont="1" applyFill="1" applyBorder="1" applyAlignment="1">
      <alignment horizontal="center" vertical="center" wrapText="1"/>
    </xf>
    <xf numFmtId="175" fontId="42" fillId="0" borderId="4" xfId="0" applyNumberFormat="1" applyFont="1" applyBorder="1" applyAlignment="1">
      <alignment horizontal="center" vertical="center" wrapText="1"/>
    </xf>
    <xf numFmtId="0" fontId="43" fillId="7" borderId="4" xfId="77" applyFont="1" applyFill="1" applyBorder="1" applyAlignment="1" applyProtection="1">
      <alignment vertical="center" wrapText="1"/>
      <protection locked="0"/>
    </xf>
    <xf numFmtId="0" fontId="42" fillId="9" borderId="4" xfId="0" applyFont="1" applyFill="1" applyBorder="1" applyAlignment="1">
      <alignment horizontal="center" vertical="center" wrapText="1"/>
    </xf>
    <xf numFmtId="0" fontId="36" fillId="9" borderId="4" xfId="0" applyFont="1" applyFill="1" applyBorder="1" applyAlignment="1">
      <alignment vertical="center" wrapText="1"/>
    </xf>
    <xf numFmtId="0" fontId="42" fillId="9" borderId="4" xfId="0" applyFont="1" applyFill="1" applyBorder="1" applyAlignment="1">
      <alignment horizontal="center" vertical="center"/>
    </xf>
    <xf numFmtId="169" fontId="42" fillId="9" borderId="4" xfId="0" applyNumberFormat="1" applyFont="1" applyFill="1" applyBorder="1" applyAlignment="1">
      <alignment horizontal="center" vertical="center" wrapText="1"/>
    </xf>
    <xf numFmtId="0" fontId="43" fillId="9" borderId="12" xfId="77" applyFont="1" applyFill="1" applyBorder="1" applyAlignment="1" applyProtection="1">
      <alignment horizontal="left" vertical="center" wrapText="1"/>
      <protection locked="0"/>
    </xf>
    <xf numFmtId="0" fontId="36" fillId="15" borderId="0" xfId="35" applyFont="1" applyFill="1" applyBorder="1"/>
    <xf numFmtId="0" fontId="36" fillId="0" borderId="4" xfId="0" applyFont="1" applyFill="1" applyBorder="1" applyAlignment="1">
      <alignment horizontal="left" vertical="center" wrapText="1" indent="2"/>
    </xf>
    <xf numFmtId="43" fontId="36" fillId="0" borderId="0" xfId="2" applyFont="1" applyBorder="1" applyAlignment="1">
      <alignment wrapText="1"/>
    </xf>
    <xf numFmtId="0" fontId="22" fillId="0" borderId="0" xfId="35" applyFont="1" applyBorder="1" applyAlignment="1">
      <alignment horizontal="center" vertical="center"/>
    </xf>
    <xf numFmtId="169" fontId="22" fillId="0" borderId="0" xfId="35" applyNumberFormat="1" applyFont="1" applyBorder="1" applyAlignment="1">
      <alignment horizontal="center" vertical="center"/>
    </xf>
    <xf numFmtId="169" fontId="22" fillId="0" borderId="0" xfId="35" applyNumberFormat="1" applyFont="1" applyBorder="1" applyAlignment="1">
      <alignment horizontal="center" vertical="center" wrapText="1"/>
    </xf>
    <xf numFmtId="0" fontId="23" fillId="0" borderId="0" xfId="35" applyFont="1" applyBorder="1" applyAlignment="1">
      <alignment horizontal="center" vertical="center"/>
    </xf>
    <xf numFmtId="0" fontId="22" fillId="0" borderId="0" xfId="35" applyFont="1" applyFill="1" applyBorder="1" applyAlignment="1">
      <alignment vertical="center"/>
    </xf>
    <xf numFmtId="0" fontId="23" fillId="4" borderId="0" xfId="35" applyFont="1" applyFill="1" applyBorder="1" applyAlignment="1">
      <alignment horizontal="center" vertical="center"/>
    </xf>
    <xf numFmtId="0" fontId="23" fillId="0" borderId="0" xfId="35" applyFont="1" applyFill="1" applyBorder="1" applyAlignment="1">
      <alignment horizontal="center" vertical="center"/>
    </xf>
    <xf numFmtId="0" fontId="22" fillId="0" borderId="0" xfId="35" applyFont="1" applyBorder="1" applyAlignment="1">
      <alignment horizontal="left" vertical="center"/>
    </xf>
    <xf numFmtId="0" fontId="23" fillId="0" borderId="4" xfId="35" applyFont="1" applyFill="1" applyBorder="1" applyAlignment="1">
      <alignment horizontal="center" vertical="center"/>
    </xf>
    <xf numFmtId="0" fontId="22" fillId="0" borderId="4" xfId="35" applyFont="1" applyFill="1" applyBorder="1" applyAlignment="1">
      <alignment horizontal="center" vertical="center"/>
    </xf>
    <xf numFmtId="169" fontId="22" fillId="0" borderId="4" xfId="35" applyNumberFormat="1" applyFont="1" applyFill="1" applyBorder="1" applyAlignment="1">
      <alignment horizontal="center" vertical="center"/>
    </xf>
    <xf numFmtId="0" fontId="24" fillId="0" borderId="4" xfId="35" applyFont="1" applyFill="1" applyBorder="1" applyAlignment="1">
      <alignment vertical="center"/>
    </xf>
    <xf numFmtId="0" fontId="26" fillId="0" borderId="4" xfId="0" applyFont="1" applyFill="1" applyBorder="1" applyAlignment="1">
      <alignment vertical="center" wrapText="1"/>
    </xf>
    <xf numFmtId="165" fontId="26" fillId="0" borderId="4" xfId="76" applyFont="1" applyFill="1" applyBorder="1" applyAlignment="1">
      <alignment horizontal="center" vertical="center" wrapText="1"/>
    </xf>
    <xf numFmtId="2" fontId="17" fillId="11" borderId="4" xfId="2" applyNumberFormat="1" applyFont="1" applyFill="1" applyBorder="1" applyAlignment="1">
      <alignment horizontal="center" vertical="center"/>
    </xf>
    <xf numFmtId="0" fontId="27" fillId="0" borderId="4" xfId="0" applyFont="1" applyFill="1" applyBorder="1" applyAlignment="1">
      <alignment vertical="center" wrapText="1"/>
    </xf>
    <xf numFmtId="165" fontId="27" fillId="0" borderId="4" xfId="76" applyFont="1" applyFill="1" applyBorder="1" applyAlignment="1">
      <alignment vertical="center"/>
    </xf>
    <xf numFmtId="0" fontId="17" fillId="16" borderId="4" xfId="35" applyFont="1" applyFill="1" applyBorder="1" applyAlignment="1">
      <alignment vertical="center"/>
    </xf>
    <xf numFmtId="0" fontId="17" fillId="16" borderId="4" xfId="35" applyFont="1" applyFill="1" applyBorder="1" applyAlignment="1">
      <alignment horizontal="center" vertical="center"/>
    </xf>
    <xf numFmtId="17" fontId="17" fillId="16" borderId="4" xfId="35" applyNumberFormat="1" applyFont="1" applyFill="1" applyBorder="1" applyAlignment="1">
      <alignment horizontal="center" vertical="center"/>
    </xf>
    <xf numFmtId="0" fontId="32" fillId="16" borderId="4" xfId="0" applyFont="1" applyFill="1" applyBorder="1" applyAlignment="1">
      <alignment vertical="center" wrapText="1"/>
    </xf>
    <xf numFmtId="165" fontId="27" fillId="9" borderId="4" xfId="76" applyFont="1" applyFill="1" applyBorder="1" applyAlignment="1">
      <alignment vertical="center"/>
    </xf>
    <xf numFmtId="2" fontId="17" fillId="16" borderId="4" xfId="2" applyNumberFormat="1" applyFont="1" applyFill="1" applyBorder="1" applyAlignment="1">
      <alignment horizontal="center" vertical="center"/>
    </xf>
    <xf numFmtId="0" fontId="27" fillId="9" borderId="4" xfId="0" applyFont="1" applyFill="1" applyBorder="1" applyAlignment="1">
      <alignment vertical="center" wrapText="1"/>
    </xf>
    <xf numFmtId="165" fontId="27" fillId="9" borderId="4" xfId="76" applyFont="1" applyFill="1" applyBorder="1" applyAlignment="1">
      <alignment vertical="center" wrapText="1"/>
    </xf>
    <xf numFmtId="165" fontId="27" fillId="0" borderId="4" xfId="76" applyFont="1" applyFill="1" applyBorder="1" applyAlignment="1">
      <alignment vertical="center" wrapText="1"/>
    </xf>
    <xf numFmtId="43" fontId="17" fillId="16" borderId="4" xfId="2" applyFont="1" applyFill="1" applyBorder="1" applyAlignment="1">
      <alignment horizontal="center" vertical="center"/>
    </xf>
    <xf numFmtId="43" fontId="17" fillId="16" borderId="4" xfId="2" applyFont="1" applyFill="1" applyBorder="1" applyAlignment="1">
      <alignment vertical="center"/>
    </xf>
    <xf numFmtId="177" fontId="17" fillId="16" borderId="4" xfId="2" applyNumberFormat="1" applyFont="1" applyFill="1" applyBorder="1" applyAlignment="1">
      <alignment horizontal="center" vertical="center"/>
    </xf>
    <xf numFmtId="9" fontId="17" fillId="16" borderId="4" xfId="58" applyFont="1" applyFill="1" applyBorder="1" applyAlignment="1">
      <alignment horizontal="center" vertical="center"/>
    </xf>
    <xf numFmtId="43" fontId="45" fillId="16" borderId="4" xfId="2" applyFont="1" applyFill="1" applyBorder="1" applyAlignment="1">
      <alignment vertical="center"/>
    </xf>
    <xf numFmtId="165" fontId="22" fillId="0" borderId="4" xfId="76" applyFont="1" applyFill="1" applyBorder="1" applyAlignment="1">
      <alignment horizontal="right" vertical="center" wrapText="1"/>
    </xf>
    <xf numFmtId="14" fontId="17" fillId="16" borderId="4" xfId="35" applyNumberFormat="1" applyFont="1" applyFill="1" applyBorder="1" applyAlignment="1">
      <alignment horizontal="center" vertical="center"/>
    </xf>
    <xf numFmtId="43" fontId="45" fillId="16" borderId="4" xfId="2" applyFont="1" applyFill="1" applyBorder="1" applyAlignment="1">
      <alignment horizontal="center" vertical="center"/>
    </xf>
    <xf numFmtId="165" fontId="22" fillId="9" borderId="4" xfId="76" applyFont="1" applyFill="1" applyBorder="1" applyAlignment="1">
      <alignment horizontal="right" vertical="center" wrapText="1"/>
    </xf>
    <xf numFmtId="2" fontId="17" fillId="0" borderId="4" xfId="2" applyNumberFormat="1" applyFont="1" applyFill="1" applyBorder="1" applyAlignment="1">
      <alignment horizontal="center" vertical="center"/>
    </xf>
    <xf numFmtId="165" fontId="22" fillId="0" borderId="4" xfId="76" applyFont="1" applyBorder="1" applyAlignment="1">
      <alignment horizontal="right" vertical="center" wrapText="1"/>
    </xf>
    <xf numFmtId="14" fontId="17" fillId="16" borderId="4" xfId="35" applyNumberFormat="1" applyFont="1" applyFill="1" applyBorder="1" applyAlignment="1">
      <alignment vertical="center"/>
    </xf>
    <xf numFmtId="43" fontId="23" fillId="8" borderId="4" xfId="2" applyFont="1" applyFill="1" applyBorder="1" applyAlignment="1">
      <alignment horizontal="center" vertical="center"/>
    </xf>
    <xf numFmtId="43" fontId="23" fillId="8" borderId="4" xfId="2" applyNumberFormat="1" applyFont="1" applyFill="1" applyBorder="1" applyAlignment="1">
      <alignment horizontal="center" vertical="center"/>
    </xf>
    <xf numFmtId="43" fontId="23" fillId="8" borderId="4" xfId="2" applyFont="1" applyFill="1" applyBorder="1" applyAlignment="1">
      <alignment vertical="center"/>
    </xf>
    <xf numFmtId="178" fontId="22" fillId="0" borderId="0" xfId="2" applyNumberFormat="1" applyFont="1" applyBorder="1" applyAlignment="1">
      <alignment vertical="center"/>
    </xf>
    <xf numFmtId="179" fontId="22" fillId="0" borderId="0" xfId="2" applyNumberFormat="1" applyFont="1" applyBorder="1" applyAlignment="1">
      <alignment vertical="center"/>
    </xf>
    <xf numFmtId="0" fontId="23" fillId="4" borderId="0" xfId="35" applyFont="1" applyFill="1" applyBorder="1" applyAlignment="1">
      <alignment horizontal="left" vertical="center" wrapText="1"/>
    </xf>
    <xf numFmtId="14" fontId="23" fillId="4" borderId="0" xfId="35" applyNumberFormat="1" applyFont="1" applyFill="1" applyBorder="1" applyAlignment="1">
      <alignment horizontal="center" vertical="center" wrapText="1"/>
    </xf>
    <xf numFmtId="0" fontId="23" fillId="0" borderId="4" xfId="35" applyFont="1" applyFill="1" applyBorder="1" applyAlignment="1">
      <alignment vertical="center"/>
    </xf>
    <xf numFmtId="0" fontId="23" fillId="0" borderId="4" xfId="35" applyFont="1" applyFill="1" applyBorder="1" applyAlignment="1">
      <alignment horizontal="center" vertical="center" wrapText="1"/>
    </xf>
    <xf numFmtId="14" fontId="23" fillId="0" borderId="4" xfId="35" applyNumberFormat="1" applyFont="1" applyFill="1" applyBorder="1" applyAlignment="1">
      <alignment horizontal="center" vertical="center" wrapText="1"/>
    </xf>
    <xf numFmtId="0" fontId="25" fillId="0" borderId="4" xfId="35" applyFont="1" applyFill="1" applyBorder="1" applyAlignment="1">
      <alignment horizontal="center" vertical="center" wrapText="1"/>
    </xf>
    <xf numFmtId="14" fontId="25" fillId="0" borderId="4" xfId="35" applyNumberFormat="1" applyFont="1" applyFill="1" applyBorder="1" applyAlignment="1">
      <alignment horizontal="center" vertical="center" wrapText="1"/>
    </xf>
    <xf numFmtId="14" fontId="26" fillId="0" borderId="4" xfId="0" applyNumberFormat="1" applyFont="1" applyFill="1" applyBorder="1" applyAlignment="1">
      <alignment horizontal="center" vertical="center" wrapText="1"/>
    </xf>
    <xf numFmtId="14" fontId="22" fillId="0" borderId="4" xfId="35" applyNumberFormat="1" applyFont="1" applyFill="1" applyBorder="1" applyAlignment="1">
      <alignment horizontal="center" vertical="center" wrapText="1"/>
    </xf>
    <xf numFmtId="0" fontId="23" fillId="8" borderId="19" xfId="35" applyFont="1" applyFill="1" applyBorder="1" applyAlignment="1">
      <alignment vertical="center"/>
    </xf>
    <xf numFmtId="0" fontId="23" fillId="8" borderId="20" xfId="35" applyFont="1" applyFill="1" applyBorder="1" applyAlignment="1">
      <alignment vertical="center" wrapText="1"/>
    </xf>
    <xf numFmtId="0" fontId="23" fillId="8" borderId="20" xfId="35" applyFont="1" applyFill="1" applyBorder="1" applyAlignment="1">
      <alignment horizontal="center" vertical="center" wrapText="1"/>
    </xf>
    <xf numFmtId="14" fontId="23" fillId="8" borderId="20" xfId="35" applyNumberFormat="1" applyFont="1" applyFill="1" applyBorder="1" applyAlignment="1">
      <alignment horizontal="center" vertical="center" wrapText="1"/>
    </xf>
    <xf numFmtId="43" fontId="23" fillId="8" borderId="20" xfId="2" applyFont="1" applyFill="1" applyBorder="1" applyAlignment="1">
      <alignment vertical="center" wrapText="1"/>
    </xf>
    <xf numFmtId="43" fontId="23" fillId="8" borderId="20" xfId="2" applyFont="1" applyFill="1" applyBorder="1" applyAlignment="1">
      <alignment vertical="center"/>
    </xf>
    <xf numFmtId="43" fontId="23" fillId="8" borderId="20" xfId="2" applyNumberFormat="1" applyFont="1" applyFill="1" applyBorder="1" applyAlignment="1">
      <alignment vertical="center"/>
    </xf>
    <xf numFmtId="43" fontId="22" fillId="0" borderId="0" xfId="2" applyNumberFormat="1" applyFont="1" applyAlignment="1">
      <alignment vertical="center"/>
    </xf>
    <xf numFmtId="43" fontId="22" fillId="0" borderId="4" xfId="2" applyNumberFormat="1" applyFont="1" applyFill="1" applyBorder="1" applyAlignment="1">
      <alignment vertical="center"/>
    </xf>
    <xf numFmtId="0" fontId="23" fillId="0" borderId="5" xfId="57" applyFont="1" applyBorder="1" applyAlignment="1">
      <alignment horizontal="center" vertical="center" wrapText="1"/>
    </xf>
    <xf numFmtId="0" fontId="22" fillId="0" borderId="0" xfId="35" applyFont="1" applyBorder="1"/>
    <xf numFmtId="169" fontId="22" fillId="0" borderId="0" xfId="35" applyNumberFormat="1" applyFont="1" applyBorder="1"/>
    <xf numFmtId="0" fontId="23" fillId="0" borderId="0" xfId="35" applyFont="1" applyBorder="1" applyAlignment="1">
      <alignment horizontal="center" vertical="center" wrapText="1"/>
    </xf>
    <xf numFmtId="0" fontId="23" fillId="4" borderId="0" xfId="35" applyFont="1" applyFill="1" applyBorder="1" applyAlignment="1">
      <alignment horizontal="center" vertical="center" wrapText="1"/>
    </xf>
    <xf numFmtId="0" fontId="22" fillId="0" borderId="0" xfId="35" applyFont="1" applyBorder="1" applyAlignment="1">
      <alignment horizontal="centerContinuous"/>
    </xf>
    <xf numFmtId="169" fontId="22" fillId="0" borderId="0" xfId="35" applyNumberFormat="1" applyFont="1" applyBorder="1" applyAlignment="1">
      <alignment horizontal="center"/>
    </xf>
    <xf numFmtId="0" fontId="22" fillId="0" borderId="0" xfId="35" applyFont="1" applyFill="1" applyBorder="1"/>
    <xf numFmtId="0" fontId="22" fillId="0" borderId="4" xfId="35" applyFont="1" applyFill="1" applyBorder="1" applyAlignment="1">
      <alignment wrapText="1"/>
    </xf>
    <xf numFmtId="169" fontId="22" fillId="0" borderId="4" xfId="35" applyNumberFormat="1" applyFont="1" applyFill="1" applyBorder="1"/>
    <xf numFmtId="169" fontId="26" fillId="0" borderId="4" xfId="0" applyNumberFormat="1" applyFont="1" applyFill="1" applyBorder="1" applyAlignment="1">
      <alignment horizontal="center" vertical="center" wrapText="1"/>
    </xf>
    <xf numFmtId="165" fontId="26" fillId="9" borderId="4" xfId="76" applyFont="1" applyFill="1" applyBorder="1" applyAlignment="1">
      <alignment horizontal="center" vertical="center" wrapText="1"/>
    </xf>
    <xf numFmtId="0" fontId="17" fillId="7" borderId="4" xfId="77" applyFont="1" applyFill="1" applyBorder="1" applyAlignment="1" applyProtection="1">
      <alignment vertical="center" wrapText="1"/>
      <protection locked="0"/>
    </xf>
    <xf numFmtId="17" fontId="22" fillId="9" borderId="4" xfId="35" applyNumberFormat="1" applyFont="1" applyFill="1" applyBorder="1" applyAlignment="1">
      <alignment horizontal="center" vertical="center"/>
    </xf>
    <xf numFmtId="0" fontId="27" fillId="9" borderId="4" xfId="0" applyFont="1" applyFill="1" applyBorder="1" applyAlignment="1">
      <alignment vertical="top" wrapText="1"/>
    </xf>
    <xf numFmtId="180" fontId="22" fillId="9" borderId="4" xfId="2" applyNumberFormat="1" applyFont="1" applyFill="1" applyBorder="1" applyAlignment="1">
      <alignment horizontal="center" vertical="center" wrapText="1"/>
    </xf>
    <xf numFmtId="180" fontId="22" fillId="9" borderId="4" xfId="2" applyNumberFormat="1" applyFont="1" applyFill="1" applyBorder="1" applyAlignment="1">
      <alignment horizontal="center" vertical="center"/>
    </xf>
    <xf numFmtId="180" fontId="22" fillId="9" borderId="4" xfId="2" applyNumberFormat="1" applyFont="1" applyFill="1" applyBorder="1" applyAlignment="1">
      <alignment vertical="center"/>
    </xf>
    <xf numFmtId="0" fontId="22" fillId="7" borderId="4" xfId="35" applyFont="1" applyFill="1" applyBorder="1" applyAlignment="1">
      <alignment vertical="center"/>
    </xf>
    <xf numFmtId="17" fontId="22" fillId="0" borderId="4" xfId="35" applyNumberFormat="1" applyFont="1" applyBorder="1" applyAlignment="1">
      <alignment horizontal="center" vertical="center"/>
    </xf>
    <xf numFmtId="0" fontId="22" fillId="7" borderId="4" xfId="35" applyFont="1" applyFill="1" applyBorder="1" applyAlignment="1">
      <alignment horizontal="center" vertical="center"/>
    </xf>
    <xf numFmtId="0" fontId="27" fillId="7" borderId="4" xfId="0" applyFont="1" applyFill="1" applyBorder="1" applyAlignment="1">
      <alignment vertical="top" wrapText="1"/>
    </xf>
    <xf numFmtId="0" fontId="26" fillId="9" borderId="4" xfId="0" applyFont="1" applyFill="1" applyBorder="1" applyAlignment="1">
      <alignment horizontal="center" vertical="center" wrapText="1"/>
    </xf>
    <xf numFmtId="0" fontId="26" fillId="9" borderId="4" xfId="0" applyFont="1" applyFill="1" applyBorder="1" applyAlignment="1">
      <alignment vertical="center" wrapText="1"/>
    </xf>
    <xf numFmtId="170" fontId="26" fillId="9" borderId="4" xfId="0" applyNumberFormat="1" applyFont="1" applyFill="1" applyBorder="1" applyAlignment="1">
      <alignment horizontal="center" vertical="center"/>
    </xf>
    <xf numFmtId="170" fontId="26" fillId="9" borderId="4" xfId="0" applyNumberFormat="1" applyFont="1" applyFill="1" applyBorder="1" applyAlignment="1">
      <alignment horizontal="center" vertical="center" wrapText="1"/>
    </xf>
    <xf numFmtId="0" fontId="22" fillId="9" borderId="4" xfId="35" applyFont="1" applyFill="1" applyBorder="1" applyAlignment="1">
      <alignment horizontal="center" vertical="center"/>
    </xf>
    <xf numFmtId="17" fontId="22" fillId="9" borderId="4" xfId="35" applyNumberFormat="1" applyFont="1" applyFill="1" applyBorder="1" applyAlignment="1">
      <alignment vertical="center"/>
    </xf>
    <xf numFmtId="17" fontId="22" fillId="7" borderId="4" xfId="35" applyNumberFormat="1" applyFont="1" applyFill="1" applyBorder="1" applyAlignment="1">
      <alignment horizontal="center" vertical="center"/>
    </xf>
    <xf numFmtId="14" fontId="22" fillId="7" borderId="4" xfId="35" applyNumberFormat="1" applyFont="1" applyFill="1" applyBorder="1" applyAlignment="1">
      <alignment horizontal="center" vertical="center"/>
    </xf>
    <xf numFmtId="169" fontId="22" fillId="9" borderId="4" xfId="35" applyNumberFormat="1" applyFont="1" applyFill="1" applyBorder="1" applyAlignment="1">
      <alignment horizontal="center" vertical="center"/>
    </xf>
    <xf numFmtId="43" fontId="23" fillId="9" borderId="4" xfId="2" applyFont="1" applyFill="1" applyBorder="1" applyAlignment="1">
      <alignment horizontal="center" vertical="center" wrapText="1"/>
    </xf>
    <xf numFmtId="43" fontId="23" fillId="9" borderId="4" xfId="2" applyFont="1" applyFill="1" applyBorder="1" applyAlignment="1">
      <alignment horizontal="center" vertical="center"/>
    </xf>
    <xf numFmtId="9" fontId="23" fillId="9" borderId="4" xfId="58" applyFont="1" applyFill="1" applyBorder="1" applyAlignment="1">
      <alignment horizontal="center" vertical="center"/>
    </xf>
    <xf numFmtId="2" fontId="23" fillId="9" borderId="4" xfId="2" applyNumberFormat="1" applyFont="1" applyFill="1" applyBorder="1" applyAlignment="1">
      <alignment horizontal="center" vertical="center"/>
    </xf>
    <xf numFmtId="177" fontId="22" fillId="0" borderId="0" xfId="2" applyNumberFormat="1" applyFont="1" applyBorder="1" applyAlignment="1">
      <alignment vertical="center"/>
    </xf>
    <xf numFmtId="0" fontId="22" fillId="7" borderId="4" xfId="0" applyFont="1" applyFill="1" applyBorder="1" applyAlignment="1">
      <alignment vertical="center" wrapText="1"/>
    </xf>
    <xf numFmtId="181" fontId="44" fillId="4" borderId="4" xfId="77" applyNumberFormat="1" applyFont="1" applyFill="1" applyBorder="1" applyAlignment="1" applyProtection="1">
      <alignment horizontal="center" vertical="center" wrapText="1"/>
      <protection locked="0"/>
    </xf>
    <xf numFmtId="181" fontId="47" fillId="4" borderId="4" xfId="77" applyNumberFormat="1" applyFont="1" applyFill="1" applyBorder="1" applyAlignment="1" applyProtection="1">
      <alignment horizontal="center" vertical="center" wrapText="1"/>
      <protection locked="0"/>
    </xf>
    <xf numFmtId="0" fontId="22" fillId="7" borderId="4" xfId="35" applyFont="1" applyFill="1" applyBorder="1"/>
    <xf numFmtId="169" fontId="27" fillId="7" borderId="4" xfId="0" applyNumberFormat="1" applyFont="1" applyFill="1" applyBorder="1" applyAlignment="1">
      <alignment horizontal="center" vertical="center" wrapText="1"/>
    </xf>
    <xf numFmtId="17" fontId="44" fillId="0" borderId="12" xfId="77" applyNumberFormat="1" applyFont="1" applyFill="1" applyBorder="1" applyAlignment="1" applyProtection="1">
      <alignment horizontal="center" vertical="center"/>
      <protection locked="0"/>
    </xf>
    <xf numFmtId="181" fontId="44" fillId="0" borderId="12" xfId="77" applyNumberFormat="1" applyFont="1" applyFill="1" applyBorder="1" applyAlignment="1" applyProtection="1">
      <alignment horizontal="center" vertical="center"/>
      <protection locked="0"/>
    </xf>
    <xf numFmtId="182" fontId="44" fillId="0" borderId="12" xfId="35" applyNumberFormat="1" applyFont="1" applyFill="1" applyBorder="1" applyAlignment="1" applyProtection="1">
      <alignment horizontal="center" vertical="center"/>
      <protection locked="0"/>
    </xf>
    <xf numFmtId="0" fontId="44" fillId="0" borderId="12" xfId="77" applyFont="1" applyFill="1" applyBorder="1" applyAlignment="1" applyProtection="1">
      <alignment horizontal="center" vertical="center"/>
      <protection locked="0"/>
    </xf>
    <xf numFmtId="17" fontId="47" fillId="4" borderId="4" xfId="77" applyNumberFormat="1" applyFont="1" applyFill="1" applyBorder="1" applyAlignment="1" applyProtection="1">
      <alignment horizontal="center" vertical="center"/>
      <protection locked="0"/>
    </xf>
    <xf numFmtId="17" fontId="44" fillId="4" borderId="4" xfId="77" applyNumberFormat="1" applyFont="1" applyFill="1" applyBorder="1" applyAlignment="1" applyProtection="1">
      <alignment horizontal="center" vertical="center"/>
      <protection locked="0"/>
    </xf>
    <xf numFmtId="17" fontId="44" fillId="0" borderId="4" xfId="77" applyNumberFormat="1" applyFont="1" applyFill="1" applyBorder="1" applyAlignment="1" applyProtection="1">
      <alignment horizontal="center" vertical="center"/>
      <protection locked="0"/>
    </xf>
    <xf numFmtId="17" fontId="47" fillId="0" borderId="12" xfId="77" applyNumberFormat="1" applyFont="1" applyFill="1" applyBorder="1" applyAlignment="1" applyProtection="1">
      <alignment horizontal="center" vertical="center"/>
      <protection locked="0"/>
    </xf>
    <xf numFmtId="17" fontId="47" fillId="0" borderId="4" xfId="77" applyNumberFormat="1" applyFont="1" applyFill="1" applyBorder="1" applyAlignment="1" applyProtection="1">
      <alignment horizontal="center" vertical="center"/>
      <protection locked="0"/>
    </xf>
    <xf numFmtId="181" fontId="44" fillId="0" borderId="4" xfId="77" applyNumberFormat="1" applyFont="1" applyFill="1" applyBorder="1" applyAlignment="1" applyProtection="1">
      <alignment horizontal="center" vertical="center"/>
      <protection locked="0"/>
    </xf>
    <xf numFmtId="176" fontId="47" fillId="7" borderId="4" xfId="77" applyNumberFormat="1" applyFont="1" applyFill="1" applyBorder="1" applyAlignment="1" applyProtection="1">
      <alignment horizontal="center" vertical="center" wrapText="1"/>
      <protection locked="0"/>
    </xf>
    <xf numFmtId="0" fontId="27" fillId="7" borderId="4" xfId="0" applyFont="1" applyFill="1" applyBorder="1" applyAlignment="1">
      <alignment vertical="center" wrapText="1"/>
    </xf>
    <xf numFmtId="176" fontId="47" fillId="4" borderId="4" xfId="77" applyNumberFormat="1" applyFont="1" applyFill="1" applyBorder="1" applyAlignment="1" applyProtection="1">
      <alignment horizontal="center" vertical="center" wrapText="1"/>
      <protection locked="0"/>
    </xf>
    <xf numFmtId="177" fontId="17" fillId="16" borderId="4" xfId="2" applyNumberFormat="1" applyFont="1" applyFill="1" applyBorder="1" applyAlignment="1">
      <alignment vertical="center"/>
    </xf>
    <xf numFmtId="177" fontId="34" fillId="11" borderId="4" xfId="2"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43" fontId="17" fillId="16" borderId="4" xfId="2" applyNumberFormat="1" applyFont="1" applyFill="1" applyBorder="1" applyAlignment="1">
      <alignment vertical="center"/>
    </xf>
    <xf numFmtId="17" fontId="23" fillId="7" borderId="4" xfId="35" applyNumberFormat="1" applyFont="1" applyFill="1" applyBorder="1" applyAlignment="1">
      <alignment horizontal="center" vertical="center"/>
    </xf>
    <xf numFmtId="43" fontId="34" fillId="11" borderId="4" xfId="2" applyNumberFormat="1" applyFont="1" applyFill="1" applyBorder="1" applyAlignment="1">
      <alignment horizontal="center" vertical="center" wrapText="1"/>
    </xf>
    <xf numFmtId="43" fontId="17" fillId="0" borderId="4" xfId="2" applyNumberFormat="1" applyFont="1" applyFill="1" applyBorder="1" applyAlignment="1">
      <alignment vertical="center"/>
    </xf>
    <xf numFmtId="177" fontId="22" fillId="15" borderId="0" xfId="2" applyNumberFormat="1" applyFont="1" applyFill="1" applyBorder="1" applyAlignment="1">
      <alignment vertical="center"/>
    </xf>
    <xf numFmtId="0" fontId="36" fillId="0" borderId="0" xfId="35" applyFont="1" applyAlignment="1">
      <alignment vertical="center"/>
    </xf>
    <xf numFmtId="0" fontId="36" fillId="0" borderId="0" xfId="35" applyFont="1" applyAlignment="1">
      <alignment vertical="center" wrapText="1"/>
    </xf>
    <xf numFmtId="14" fontId="36" fillId="0" borderId="0" xfId="35" applyNumberFormat="1" applyFont="1" applyAlignment="1">
      <alignment horizontal="center" vertical="center" wrapText="1"/>
    </xf>
    <xf numFmtId="43" fontId="36" fillId="0" borderId="0" xfId="2" applyFont="1" applyAlignment="1">
      <alignment vertical="center" wrapText="1"/>
    </xf>
    <xf numFmtId="43" fontId="37" fillId="0" borderId="0" xfId="2" applyFont="1" applyBorder="1" applyAlignment="1">
      <alignment horizontal="center" vertical="center"/>
    </xf>
    <xf numFmtId="0" fontId="37" fillId="4" borderId="0" xfId="35" applyFont="1" applyFill="1" applyBorder="1" applyAlignment="1">
      <alignment horizontal="left" vertical="center" wrapText="1"/>
    </xf>
    <xf numFmtId="43" fontId="37" fillId="4" borderId="0" xfId="2" applyFont="1" applyFill="1" applyBorder="1" applyAlignment="1">
      <alignment horizontal="left" vertical="center"/>
    </xf>
    <xf numFmtId="14" fontId="37" fillId="4" borderId="0" xfId="35" applyNumberFormat="1" applyFont="1" applyFill="1" applyBorder="1" applyAlignment="1">
      <alignment horizontal="center" vertical="center" wrapText="1"/>
    </xf>
    <xf numFmtId="43" fontId="37" fillId="4" borderId="0" xfId="2" applyFont="1" applyFill="1" applyBorder="1" applyAlignment="1">
      <alignment horizontal="left" vertical="center" wrapText="1"/>
    </xf>
    <xf numFmtId="43" fontId="36" fillId="0" borderId="0" xfId="2" applyFont="1" applyAlignment="1">
      <alignment horizontal="centerContinuous" vertical="center" wrapText="1"/>
    </xf>
    <xf numFmtId="43" fontId="37" fillId="0" borderId="0" xfId="2" applyFont="1" applyFill="1" applyBorder="1" applyAlignment="1">
      <alignment horizontal="center" vertical="center" wrapText="1"/>
    </xf>
    <xf numFmtId="43" fontId="37" fillId="5" borderId="4" xfId="2" applyFont="1" applyFill="1" applyBorder="1" applyAlignment="1">
      <alignment horizontal="center" vertical="center" wrapText="1"/>
    </xf>
    <xf numFmtId="0" fontId="37" fillId="0" borderId="4" xfId="35" applyFont="1" applyFill="1" applyBorder="1" applyAlignment="1">
      <alignment vertical="center"/>
    </xf>
    <xf numFmtId="0" fontId="37" fillId="8" borderId="4" xfId="35" applyFont="1" applyFill="1" applyBorder="1" applyAlignment="1">
      <alignment vertical="center" wrapText="1"/>
    </xf>
    <xf numFmtId="0" fontId="37" fillId="0" borderId="4" xfId="35" applyFont="1" applyFill="1" applyBorder="1" applyAlignment="1">
      <alignment horizontal="center" vertical="center" wrapText="1"/>
    </xf>
    <xf numFmtId="14" fontId="37" fillId="0" borderId="4" xfId="35" applyNumberFormat="1" applyFont="1" applyFill="1" applyBorder="1" applyAlignment="1">
      <alignment horizontal="center" vertical="center" wrapText="1"/>
    </xf>
    <xf numFmtId="43" fontId="36" fillId="0" borderId="4" xfId="2" applyFont="1" applyFill="1" applyBorder="1" applyAlignment="1">
      <alignment vertical="center" wrapText="1"/>
    </xf>
    <xf numFmtId="0" fontId="36" fillId="0" borderId="0" xfId="35" applyFont="1" applyFill="1" applyAlignment="1">
      <alignment vertical="center"/>
    </xf>
    <xf numFmtId="0" fontId="48" fillId="0" borderId="4" xfId="35" applyFont="1" applyFill="1" applyBorder="1" applyAlignment="1">
      <alignment horizontal="center" vertical="center" wrapText="1"/>
    </xf>
    <xf numFmtId="14" fontId="48" fillId="0" borderId="4" xfId="35" applyNumberFormat="1" applyFont="1" applyFill="1" applyBorder="1" applyAlignment="1">
      <alignment horizontal="center" vertical="center" wrapText="1"/>
    </xf>
    <xf numFmtId="14" fontId="41" fillId="0" borderId="4" xfId="0" applyNumberFormat="1" applyFont="1" applyFill="1" applyBorder="1" applyAlignment="1">
      <alignment horizontal="center" vertical="center" wrapText="1"/>
    </xf>
    <xf numFmtId="43" fontId="41" fillId="0" borderId="4" xfId="2" applyFont="1" applyBorder="1" applyAlignment="1">
      <alignment horizontal="center" vertical="center" wrapText="1"/>
    </xf>
    <xf numFmtId="43" fontId="41" fillId="9" borderId="4" xfId="2" applyFont="1" applyFill="1" applyBorder="1" applyAlignment="1">
      <alignment horizontal="center" vertical="center"/>
    </xf>
    <xf numFmtId="0" fontId="36" fillId="0" borderId="0" xfId="35" applyFont="1" applyFill="1" applyBorder="1" applyAlignment="1">
      <alignment vertical="center"/>
    </xf>
    <xf numFmtId="14" fontId="36" fillId="0" borderId="4" xfId="35" applyNumberFormat="1" applyFont="1" applyFill="1" applyBorder="1" applyAlignment="1">
      <alignment horizontal="center" vertical="center" wrapText="1"/>
    </xf>
    <xf numFmtId="43" fontId="36" fillId="0" borderId="4" xfId="2" applyFont="1" applyBorder="1" applyAlignment="1">
      <alignment horizontal="right" vertical="center" wrapText="1"/>
    </xf>
    <xf numFmtId="0" fontId="36" fillId="0" borderId="4" xfId="35" applyFont="1" applyBorder="1" applyAlignment="1">
      <alignment horizontal="center" vertical="center" wrapText="1"/>
    </xf>
    <xf numFmtId="0" fontId="36" fillId="0" borderId="4" xfId="35" applyFont="1" applyBorder="1" applyAlignment="1">
      <alignment vertical="center" wrapText="1"/>
    </xf>
    <xf numFmtId="14" fontId="36" fillId="0" borderId="4" xfId="35" applyNumberFormat="1" applyFont="1" applyBorder="1" applyAlignment="1">
      <alignment horizontal="center" vertical="center" wrapText="1"/>
    </xf>
    <xf numFmtId="43" fontId="36" fillId="0" borderId="4" xfId="2" applyFont="1" applyBorder="1" applyAlignment="1">
      <alignment vertical="center" wrapText="1"/>
    </xf>
    <xf numFmtId="0" fontId="36" fillId="0" borderId="4" xfId="35" applyFont="1" applyBorder="1" applyAlignment="1">
      <alignment horizontal="center" vertical="center"/>
    </xf>
    <xf numFmtId="0" fontId="36" fillId="0" borderId="4" xfId="35" applyFont="1" applyBorder="1" applyAlignment="1">
      <alignment vertical="center"/>
    </xf>
    <xf numFmtId="0" fontId="37" fillId="8" borderId="4" xfId="35" applyFont="1" applyFill="1" applyBorder="1" applyAlignment="1">
      <alignment horizontal="left" vertical="center"/>
    </xf>
    <xf numFmtId="0" fontId="37" fillId="8" borderId="19" xfId="35" applyFont="1" applyFill="1" applyBorder="1" applyAlignment="1">
      <alignment vertical="center"/>
    </xf>
    <xf numFmtId="0" fontId="37" fillId="8" borderId="20" xfId="35" applyFont="1" applyFill="1" applyBorder="1" applyAlignment="1">
      <alignment vertical="center" wrapText="1"/>
    </xf>
    <xf numFmtId="0" fontId="37" fillId="8" borderId="20" xfId="35" applyFont="1" applyFill="1" applyBorder="1" applyAlignment="1">
      <alignment horizontal="center" vertical="center" wrapText="1"/>
    </xf>
    <xf numFmtId="14" fontId="37" fillId="8" borderId="20" xfId="35" applyNumberFormat="1" applyFont="1" applyFill="1" applyBorder="1" applyAlignment="1">
      <alignment horizontal="center" vertical="center" wrapText="1"/>
    </xf>
    <xf numFmtId="43" fontId="37" fillId="8" borderId="20" xfId="2" applyFont="1" applyFill="1" applyBorder="1" applyAlignment="1">
      <alignment vertical="center" wrapText="1"/>
    </xf>
    <xf numFmtId="43" fontId="37" fillId="8" borderId="20" xfId="2" applyFont="1" applyFill="1" applyBorder="1" applyAlignment="1">
      <alignment vertical="center"/>
    </xf>
    <xf numFmtId="0" fontId="37" fillId="0" borderId="0" xfId="35" applyFont="1" applyAlignment="1">
      <alignment vertical="center"/>
    </xf>
    <xf numFmtId="0" fontId="36" fillId="0" borderId="0" xfId="35" applyFont="1" applyAlignment="1">
      <alignment horizontal="center" vertical="center" wrapText="1"/>
    </xf>
    <xf numFmtId="43" fontId="36" fillId="0" borderId="0" xfId="2" applyFont="1" applyAlignment="1">
      <alignment vertical="center"/>
    </xf>
    <xf numFmtId="43" fontId="36" fillId="0" borderId="4" xfId="2" applyFont="1" applyFill="1" applyBorder="1" applyAlignment="1">
      <alignment vertical="center"/>
    </xf>
    <xf numFmtId="43" fontId="36" fillId="0" borderId="4" xfId="2" applyFont="1" applyBorder="1" applyAlignment="1">
      <alignment horizontal="right" vertical="center"/>
    </xf>
    <xf numFmtId="43" fontId="36" fillId="0" borderId="4" xfId="2" applyFont="1" applyBorder="1" applyAlignment="1">
      <alignment vertical="center"/>
    </xf>
    <xf numFmtId="43" fontId="41" fillId="0" borderId="4" xfId="2" applyFont="1" applyBorder="1" applyAlignment="1">
      <alignment horizontal="center" vertical="center"/>
    </xf>
    <xf numFmtId="0" fontId="36" fillId="0" borderId="0" xfId="35" applyFont="1" applyBorder="1" applyAlignment="1">
      <alignment horizontal="center" vertical="center"/>
    </xf>
    <xf numFmtId="169" fontId="36" fillId="0" borderId="0" xfId="35" applyNumberFormat="1" applyFont="1" applyBorder="1" applyAlignment="1">
      <alignment horizontal="center" vertical="center"/>
    </xf>
    <xf numFmtId="169" fontId="36" fillId="0" borderId="0" xfId="35" applyNumberFormat="1" applyFont="1" applyBorder="1" applyAlignment="1">
      <alignment horizontal="center" vertical="center" wrapText="1"/>
    </xf>
    <xf numFmtId="43" fontId="36" fillId="0" borderId="0" xfId="2" applyFont="1" applyFill="1" applyBorder="1" applyAlignment="1">
      <alignment horizontal="center" vertical="center" wrapText="1"/>
    </xf>
    <xf numFmtId="43" fontId="36" fillId="0" borderId="0" xfId="2" applyFont="1" applyBorder="1" applyAlignment="1">
      <alignment horizontal="center" vertical="center"/>
    </xf>
    <xf numFmtId="9" fontId="36" fillId="0" borderId="0" xfId="58" applyFont="1" applyBorder="1" applyAlignment="1">
      <alignment horizontal="center" vertical="center"/>
    </xf>
    <xf numFmtId="2" fontId="36" fillId="0" borderId="0" xfId="2" applyNumberFormat="1" applyFont="1" applyBorder="1" applyAlignment="1">
      <alignment horizontal="center" vertical="center"/>
    </xf>
    <xf numFmtId="43" fontId="36" fillId="0" borderId="0" xfId="2" applyFont="1" applyBorder="1" applyAlignment="1">
      <alignment horizontal="center" vertical="center" wrapText="1"/>
    </xf>
    <xf numFmtId="43" fontId="36" fillId="0" borderId="0" xfId="2" applyFont="1" applyBorder="1" applyAlignment="1">
      <alignment vertical="center"/>
    </xf>
    <xf numFmtId="0" fontId="36" fillId="0" borderId="6" xfId="35" applyFont="1" applyBorder="1" applyAlignment="1">
      <alignment horizontal="center" vertical="center"/>
    </xf>
    <xf numFmtId="0" fontId="37" fillId="4" borderId="6" xfId="35" applyFont="1" applyFill="1" applyBorder="1" applyAlignment="1">
      <alignment horizontal="left" vertical="center"/>
    </xf>
    <xf numFmtId="0" fontId="37" fillId="0" borderId="6" xfId="35" applyFont="1" applyBorder="1" applyAlignment="1">
      <alignment horizontal="center" vertical="center"/>
    </xf>
    <xf numFmtId="169" fontId="37" fillId="0" borderId="6" xfId="35" applyNumberFormat="1" applyFont="1" applyBorder="1" applyAlignment="1">
      <alignment horizontal="center" vertical="center"/>
    </xf>
    <xf numFmtId="169" fontId="37" fillId="0" borderId="6" xfId="35" applyNumberFormat="1" applyFont="1" applyBorder="1" applyAlignment="1">
      <alignment horizontal="center" vertical="center" wrapText="1"/>
    </xf>
    <xf numFmtId="0" fontId="37" fillId="0" borderId="6" xfId="35" applyFont="1" applyBorder="1" applyAlignment="1">
      <alignment horizontal="centerContinuous" vertical="center"/>
    </xf>
    <xf numFmtId="0" fontId="36" fillId="0" borderId="6" xfId="35" applyFont="1" applyBorder="1" applyAlignment="1">
      <alignment horizontal="centerContinuous" vertical="center"/>
    </xf>
    <xf numFmtId="43" fontId="36" fillId="0" borderId="6" xfId="2" applyFont="1" applyFill="1" applyBorder="1" applyAlignment="1">
      <alignment horizontal="center" vertical="center" wrapText="1"/>
    </xf>
    <xf numFmtId="43" fontId="36" fillId="0" borderId="6" xfId="2" applyFont="1" applyBorder="1" applyAlignment="1">
      <alignment horizontal="center" vertical="center"/>
    </xf>
    <xf numFmtId="43" fontId="37" fillId="0" borderId="6" xfId="2" applyFont="1" applyFill="1" applyBorder="1" applyAlignment="1">
      <alignment horizontal="center" vertical="center"/>
    </xf>
    <xf numFmtId="9" fontId="36" fillId="0" borderId="6" xfId="58" applyFont="1" applyBorder="1" applyAlignment="1">
      <alignment horizontal="center" vertical="center"/>
    </xf>
    <xf numFmtId="2" fontId="36" fillId="0" borderId="6" xfId="2" applyNumberFormat="1" applyFont="1" applyBorder="1" applyAlignment="1">
      <alignment horizontal="center" vertical="center"/>
    </xf>
    <xf numFmtId="2" fontId="36" fillId="0" borderId="7" xfId="2" applyNumberFormat="1" applyFont="1" applyBorder="1" applyAlignment="1">
      <alignment horizontal="center" vertical="center"/>
    </xf>
    <xf numFmtId="43" fontId="37" fillId="0" borderId="0" xfId="2" applyFont="1" applyFill="1" applyBorder="1" applyAlignment="1">
      <alignment horizontal="center" vertical="center"/>
    </xf>
    <xf numFmtId="43" fontId="36" fillId="0" borderId="0" xfId="2" applyFont="1" applyBorder="1" applyAlignment="1">
      <alignment horizontal="centerContinuous" vertical="center"/>
    </xf>
    <xf numFmtId="43" fontId="37" fillId="10" borderId="0" xfId="2" applyFont="1" applyFill="1" applyBorder="1" applyAlignment="1">
      <alignment horizontal="center" vertical="center"/>
    </xf>
    <xf numFmtId="0" fontId="37" fillId="10" borderId="8" xfId="35" applyFont="1" applyFill="1" applyBorder="1" applyAlignment="1">
      <alignment horizontal="center" vertical="center"/>
    </xf>
    <xf numFmtId="0" fontId="37" fillId="10" borderId="6" xfId="35" applyFont="1" applyFill="1" applyBorder="1" applyAlignment="1">
      <alignment horizontal="center" vertical="center"/>
    </xf>
    <xf numFmtId="0" fontId="36" fillId="0" borderId="0" xfId="35" applyFont="1" applyBorder="1" applyAlignment="1">
      <alignment horizontal="left" vertical="center"/>
    </xf>
    <xf numFmtId="2" fontId="37" fillId="5" borderId="4" xfId="2" applyNumberFormat="1" applyFont="1" applyFill="1" applyBorder="1" applyAlignment="1">
      <alignment horizontal="center" vertical="center" wrapText="1"/>
    </xf>
    <xf numFmtId="169" fontId="37" fillId="8" borderId="4" xfId="35" applyNumberFormat="1" applyFont="1" applyFill="1" applyBorder="1" applyAlignment="1">
      <alignment horizontal="center" vertical="center" wrapText="1"/>
    </xf>
    <xf numFmtId="9" fontId="37" fillId="8" borderId="4" xfId="58" applyFont="1" applyFill="1" applyBorder="1" applyAlignment="1">
      <alignment horizontal="center" vertical="center" wrapText="1"/>
    </xf>
    <xf numFmtId="2" fontId="37" fillId="8" borderId="4" xfId="2" applyNumberFormat="1" applyFont="1" applyFill="1" applyBorder="1" applyAlignment="1">
      <alignment horizontal="center" vertical="center" wrapText="1"/>
    </xf>
    <xf numFmtId="0" fontId="37" fillId="8" borderId="4" xfId="38" applyFont="1" applyFill="1" applyBorder="1" applyAlignment="1">
      <alignment horizontal="center" vertical="center" wrapText="1"/>
    </xf>
    <xf numFmtId="0" fontId="37" fillId="0" borderId="4" xfId="35" applyFont="1" applyFill="1" applyBorder="1" applyAlignment="1">
      <alignment horizontal="center" vertical="center"/>
    </xf>
    <xf numFmtId="0" fontId="36" fillId="0" borderId="4" xfId="35" applyFont="1" applyFill="1" applyBorder="1" applyAlignment="1">
      <alignment horizontal="center" vertical="center"/>
    </xf>
    <xf numFmtId="169" fontId="36" fillId="0" borderId="4" xfId="35" applyNumberFormat="1" applyFont="1" applyFill="1" applyBorder="1" applyAlignment="1">
      <alignment horizontal="center" vertical="center"/>
    </xf>
    <xf numFmtId="169" fontId="36" fillId="0" borderId="4" xfId="35" applyNumberFormat="1" applyFont="1" applyFill="1" applyBorder="1" applyAlignment="1">
      <alignment horizontal="center" vertical="center" wrapText="1"/>
    </xf>
    <xf numFmtId="0" fontId="36" fillId="0" borderId="4" xfId="35" applyFont="1" applyFill="1" applyBorder="1" applyAlignment="1">
      <alignment vertical="center"/>
    </xf>
    <xf numFmtId="43" fontId="36" fillId="0" borderId="4" xfId="2" applyFont="1" applyFill="1" applyBorder="1" applyAlignment="1">
      <alignment horizontal="center" vertical="center" wrapText="1"/>
    </xf>
    <xf numFmtId="43" fontId="36" fillId="0" borderId="4" xfId="2" applyFont="1" applyFill="1" applyBorder="1" applyAlignment="1">
      <alignment horizontal="center" vertical="center"/>
    </xf>
    <xf numFmtId="9" fontId="36" fillId="0" borderId="4" xfId="58" applyFont="1" applyFill="1" applyBorder="1" applyAlignment="1">
      <alignment horizontal="center" vertical="center"/>
    </xf>
    <xf numFmtId="2" fontId="36" fillId="0" borderId="4" xfId="2" applyNumberFormat="1" applyFont="1" applyFill="1" applyBorder="1" applyAlignment="1">
      <alignment horizontal="center" vertical="center"/>
    </xf>
    <xf numFmtId="0" fontId="41" fillId="0" borderId="4" xfId="0" applyFont="1" applyFill="1" applyBorder="1" applyAlignment="1">
      <alignment horizontal="center" vertical="center" wrapText="1"/>
    </xf>
    <xf numFmtId="0" fontId="41" fillId="0" borderId="4" xfId="0" applyFont="1" applyFill="1" applyBorder="1" applyAlignment="1">
      <alignment vertical="center" wrapText="1"/>
    </xf>
    <xf numFmtId="170" fontId="41" fillId="0" borderId="4" xfId="0" applyNumberFormat="1" applyFont="1" applyFill="1" applyBorder="1" applyAlignment="1">
      <alignment horizontal="center" vertical="center"/>
    </xf>
    <xf numFmtId="170" fontId="41" fillId="0" borderId="4" xfId="0" applyNumberFormat="1" applyFont="1" applyFill="1" applyBorder="1" applyAlignment="1">
      <alignment horizontal="center" vertical="center" wrapText="1"/>
    </xf>
    <xf numFmtId="165" fontId="41" fillId="0" borderId="4" xfId="76" applyFont="1" applyFill="1" applyBorder="1" applyAlignment="1">
      <alignment horizontal="center" vertical="center" wrapText="1"/>
    </xf>
    <xf numFmtId="0" fontId="43" fillId="11" borderId="4" xfId="35" applyFont="1" applyFill="1" applyBorder="1" applyAlignment="1">
      <alignment vertical="center"/>
    </xf>
    <xf numFmtId="169" fontId="43" fillId="11" borderId="4" xfId="35" applyNumberFormat="1" applyFont="1" applyFill="1" applyBorder="1" applyAlignment="1">
      <alignment horizontal="center" vertical="center" wrapText="1"/>
    </xf>
    <xf numFmtId="43" fontId="41" fillId="9" borderId="4" xfId="2" applyFont="1" applyFill="1" applyBorder="1" applyAlignment="1">
      <alignment horizontal="center" vertical="center" wrapText="1"/>
    </xf>
    <xf numFmtId="43" fontId="49" fillId="11" borderId="4" xfId="2" applyFont="1" applyFill="1" applyBorder="1" applyAlignment="1">
      <alignment horizontal="center" vertical="center" wrapText="1"/>
    </xf>
    <xf numFmtId="9" fontId="36" fillId="9" borderId="4" xfId="58" applyFont="1" applyFill="1" applyBorder="1" applyAlignment="1">
      <alignment horizontal="center" vertical="center"/>
    </xf>
    <xf numFmtId="2" fontId="36" fillId="9" borderId="4" xfId="2" applyNumberFormat="1" applyFont="1" applyFill="1" applyBorder="1" applyAlignment="1">
      <alignment horizontal="center" vertical="center"/>
    </xf>
    <xf numFmtId="0" fontId="33" fillId="0" borderId="4" xfId="0" applyFont="1" applyFill="1" applyBorder="1" applyAlignment="1" applyProtection="1">
      <alignment horizontal="center" vertical="center" wrapText="1"/>
      <protection locked="0"/>
    </xf>
    <xf numFmtId="0" fontId="42" fillId="0" borderId="4" xfId="0" applyFont="1" applyFill="1" applyBorder="1" applyAlignment="1">
      <alignment horizontal="center" vertical="center" wrapText="1"/>
    </xf>
    <xf numFmtId="0" fontId="42" fillId="0" borderId="4" xfId="0" applyFont="1" applyFill="1" applyBorder="1" applyAlignment="1">
      <alignment horizontal="left" vertical="center" wrapText="1" indent="2"/>
    </xf>
    <xf numFmtId="0" fontId="42" fillId="0" borderId="4" xfId="0" applyFont="1" applyFill="1" applyBorder="1" applyAlignment="1">
      <alignment horizontal="center" vertical="center"/>
    </xf>
    <xf numFmtId="169" fontId="42" fillId="0" borderId="4" xfId="0" applyNumberFormat="1" applyFont="1" applyFill="1" applyBorder="1" applyAlignment="1">
      <alignment horizontal="center" vertical="center" wrapText="1"/>
    </xf>
    <xf numFmtId="165" fontId="42" fillId="0" borderId="4" xfId="76" applyFont="1" applyFill="1" applyBorder="1" applyAlignment="1">
      <alignment vertical="center"/>
    </xf>
    <xf numFmtId="169" fontId="43" fillId="0" borderId="4" xfId="35" applyNumberFormat="1" applyFont="1" applyFill="1" applyBorder="1" applyAlignment="1">
      <alignment horizontal="center" vertical="center" wrapText="1"/>
    </xf>
    <xf numFmtId="43" fontId="36" fillId="9" borderId="4" xfId="2" applyFont="1" applyFill="1" applyBorder="1" applyAlignment="1">
      <alignment horizontal="center" vertical="center"/>
    </xf>
    <xf numFmtId="43" fontId="43" fillId="11" borderId="4" xfId="2" applyFont="1" applyFill="1" applyBorder="1" applyAlignment="1">
      <alignment horizontal="center" vertical="center"/>
    </xf>
    <xf numFmtId="43" fontId="36" fillId="9" borderId="4" xfId="2" applyFont="1" applyFill="1" applyBorder="1" applyAlignment="1">
      <alignment vertical="center"/>
    </xf>
    <xf numFmtId="43" fontId="43" fillId="11" borderId="4" xfId="2" applyFont="1" applyFill="1" applyBorder="1" applyAlignment="1">
      <alignment vertical="center"/>
    </xf>
    <xf numFmtId="0" fontId="33" fillId="0" borderId="4" xfId="0" applyFont="1" applyFill="1" applyBorder="1" applyAlignment="1">
      <alignment horizontal="center" vertical="center" wrapText="1"/>
    </xf>
    <xf numFmtId="0" fontId="43" fillId="16" borderId="4" xfId="35" applyFont="1" applyFill="1" applyBorder="1" applyAlignment="1">
      <alignment vertical="center"/>
    </xf>
    <xf numFmtId="43" fontId="36" fillId="7" borderId="4" xfId="2" applyFont="1" applyFill="1" applyBorder="1" applyAlignment="1">
      <alignment horizontal="center" vertical="center"/>
    </xf>
    <xf numFmtId="43" fontId="43" fillId="16" borderId="4" xfId="2" applyFont="1" applyFill="1" applyBorder="1" applyAlignment="1">
      <alignment horizontal="center" vertical="center"/>
    </xf>
    <xf numFmtId="165" fontId="33" fillId="0" borderId="4" xfId="76" applyFont="1" applyFill="1" applyBorder="1" applyAlignment="1">
      <alignment vertical="center"/>
    </xf>
    <xf numFmtId="9" fontId="36" fillId="7" borderId="4" xfId="58" applyFont="1" applyFill="1" applyBorder="1" applyAlignment="1">
      <alignment horizontal="center" vertical="center"/>
    </xf>
    <xf numFmtId="2" fontId="36" fillId="7" borderId="4" xfId="2" applyNumberFormat="1" applyFont="1" applyFill="1" applyBorder="1" applyAlignment="1">
      <alignment horizontal="center" vertical="center"/>
    </xf>
    <xf numFmtId="43" fontId="36" fillId="7" borderId="4" xfId="2" applyFont="1" applyFill="1" applyBorder="1" applyAlignment="1">
      <alignment vertical="center"/>
    </xf>
    <xf numFmtId="43" fontId="43" fillId="16" borderId="4" xfId="2" applyFont="1" applyFill="1" applyBorder="1" applyAlignment="1">
      <alignment vertical="center"/>
    </xf>
    <xf numFmtId="43" fontId="42" fillId="0" borderId="4" xfId="2" applyFont="1" applyFill="1" applyBorder="1" applyAlignment="1">
      <alignment horizontal="center" vertical="center" wrapText="1"/>
    </xf>
    <xf numFmtId="43" fontId="43" fillId="16" borderId="4" xfId="2" applyNumberFormat="1" applyFont="1" applyFill="1" applyBorder="1" applyAlignment="1">
      <alignment horizontal="center" vertical="center"/>
    </xf>
    <xf numFmtId="0" fontId="43" fillId="0" borderId="4" xfId="35" applyFont="1" applyFill="1" applyBorder="1" applyAlignment="1">
      <alignment horizontal="center" vertical="center"/>
    </xf>
    <xf numFmtId="0" fontId="36" fillId="0" borderId="4" xfId="0" applyFont="1" applyFill="1" applyBorder="1" applyAlignment="1">
      <alignment horizontal="center" vertical="center" wrapText="1"/>
    </xf>
    <xf numFmtId="165" fontId="42" fillId="0" borderId="4" xfId="76" applyFont="1" applyFill="1" applyBorder="1" applyAlignment="1">
      <alignment vertical="center" wrapText="1"/>
    </xf>
    <xf numFmtId="4" fontId="33" fillId="16" borderId="4" xfId="0" applyNumberFormat="1" applyFont="1" applyFill="1" applyBorder="1" applyAlignment="1">
      <alignment horizontal="right"/>
    </xf>
    <xf numFmtId="2" fontId="36" fillId="0" borderId="4" xfId="0" applyNumberFormat="1" applyFont="1" applyFill="1" applyBorder="1" applyAlignment="1">
      <alignment horizontal="center" vertical="center" wrapText="1"/>
    </xf>
    <xf numFmtId="0" fontId="36" fillId="9" borderId="4" xfId="35" applyFont="1" applyFill="1" applyBorder="1" applyAlignment="1">
      <alignment vertical="center"/>
    </xf>
    <xf numFmtId="0" fontId="36" fillId="7" borderId="4" xfId="35" applyFont="1" applyFill="1" applyBorder="1" applyAlignment="1">
      <alignment vertical="center"/>
    </xf>
    <xf numFmtId="0" fontId="42" fillId="0" borderId="4" xfId="0" applyFont="1" applyFill="1" applyBorder="1" applyAlignment="1" applyProtection="1">
      <alignment horizontal="center" vertical="center" wrapText="1"/>
      <protection locked="0"/>
    </xf>
    <xf numFmtId="169" fontId="36" fillId="0" borderId="4" xfId="35" applyNumberFormat="1" applyFont="1" applyBorder="1" applyAlignment="1">
      <alignment horizontal="center" vertical="center"/>
    </xf>
    <xf numFmtId="169" fontId="36" fillId="0" borderId="4" xfId="35" applyNumberFormat="1" applyFont="1" applyBorder="1" applyAlignment="1">
      <alignment horizontal="center" vertical="center" wrapText="1"/>
    </xf>
    <xf numFmtId="43" fontId="36" fillId="0" borderId="4" xfId="2" applyFont="1" applyBorder="1" applyAlignment="1">
      <alignment horizontal="center" vertical="center"/>
    </xf>
    <xf numFmtId="9" fontId="36" fillId="0" borderId="4" xfId="58" applyFont="1" applyBorder="1" applyAlignment="1">
      <alignment horizontal="center" vertical="center"/>
    </xf>
    <xf numFmtId="2" fontId="36" fillId="0" borderId="4" xfId="2" applyNumberFormat="1" applyFont="1" applyBorder="1" applyAlignment="1">
      <alignment horizontal="center" vertical="center"/>
    </xf>
    <xf numFmtId="43" fontId="36" fillId="0" borderId="4" xfId="2" applyFont="1" applyBorder="1" applyAlignment="1">
      <alignment horizontal="center" vertical="center" wrapText="1"/>
    </xf>
    <xf numFmtId="165" fontId="36" fillId="0" borderId="4" xfId="76" applyFont="1" applyBorder="1" applyAlignment="1">
      <alignment horizontal="right" vertical="center" wrapText="1"/>
    </xf>
    <xf numFmtId="0" fontId="42" fillId="0" borderId="4" xfId="0" applyFont="1" applyBorder="1" applyAlignment="1" applyProtection="1">
      <alignment horizontal="center" vertical="center" wrapText="1"/>
      <protection locked="0"/>
    </xf>
    <xf numFmtId="0" fontId="50" fillId="0" borderId="13" xfId="35" applyFont="1" applyBorder="1" applyAlignment="1">
      <alignment vertical="top"/>
    </xf>
    <xf numFmtId="0" fontId="50" fillId="0" borderId="13" xfId="35" applyFont="1" applyBorder="1" applyAlignment="1">
      <alignment horizontal="left" vertical="top"/>
    </xf>
    <xf numFmtId="0" fontId="42" fillId="0" borderId="4" xfId="0" applyFont="1" applyFill="1" applyBorder="1" applyAlignment="1">
      <alignment vertical="center" wrapText="1"/>
    </xf>
    <xf numFmtId="0" fontId="37" fillId="8" borderId="4" xfId="35" applyFont="1" applyFill="1" applyBorder="1" applyAlignment="1">
      <alignment vertical="center"/>
    </xf>
    <xf numFmtId="43" fontId="37" fillId="8" borderId="4" xfId="2" applyFont="1" applyFill="1" applyBorder="1" applyAlignment="1">
      <alignment horizontal="center" vertical="center"/>
    </xf>
    <xf numFmtId="9" fontId="37" fillId="8" borderId="4" xfId="58" applyFont="1" applyFill="1" applyBorder="1" applyAlignment="1">
      <alignment horizontal="center" vertical="center"/>
    </xf>
    <xf numFmtId="2" fontId="37" fillId="8" borderId="4" xfId="2" applyNumberFormat="1" applyFont="1" applyFill="1" applyBorder="1" applyAlignment="1">
      <alignment horizontal="center" vertical="center"/>
    </xf>
    <xf numFmtId="43" fontId="37" fillId="8" borderId="4" xfId="2" applyFont="1" applyFill="1" applyBorder="1" applyAlignment="1">
      <alignment vertical="center"/>
    </xf>
    <xf numFmtId="179" fontId="37" fillId="0" borderId="0" xfId="2" applyNumberFormat="1" applyFont="1" applyBorder="1" applyAlignment="1">
      <alignment vertical="center"/>
    </xf>
    <xf numFmtId="43" fontId="51" fillId="0" borderId="0" xfId="0" applyNumberFormat="1" applyFont="1" applyBorder="1"/>
    <xf numFmtId="177" fontId="36" fillId="0" borderId="0" xfId="2" applyNumberFormat="1" applyFont="1" applyBorder="1" applyAlignment="1">
      <alignment vertical="center"/>
    </xf>
    <xf numFmtId="179" fontId="36" fillId="0" borderId="0" xfId="2" applyNumberFormat="1" applyFont="1" applyBorder="1" applyAlignment="1">
      <alignment vertical="center"/>
    </xf>
    <xf numFmtId="2" fontId="22" fillId="0" borderId="4" xfId="35" applyNumberFormat="1" applyFont="1" applyBorder="1" applyAlignment="1">
      <alignment vertical="center"/>
    </xf>
    <xf numFmtId="0" fontId="23" fillId="0" borderId="15" xfId="35" applyFont="1" applyBorder="1" applyAlignment="1">
      <alignment horizontal="left" vertical="top" wrapText="1"/>
    </xf>
    <xf numFmtId="0" fontId="42" fillId="0" borderId="12" xfId="0" applyFont="1" applyFill="1" applyBorder="1" applyAlignment="1">
      <alignment horizontal="center" vertical="center"/>
    </xf>
    <xf numFmtId="0" fontId="42" fillId="0" borderId="6" xfId="0" applyFont="1" applyFill="1" applyBorder="1" applyAlignment="1">
      <alignment horizontal="center" vertical="center" wrapText="1"/>
    </xf>
    <xf numFmtId="169" fontId="42" fillId="0" borderId="6" xfId="0" applyNumberFormat="1" applyFont="1" applyFill="1" applyBorder="1" applyAlignment="1">
      <alignment horizontal="center" vertical="center" wrapText="1"/>
    </xf>
    <xf numFmtId="169" fontId="36" fillId="0" borderId="6" xfId="35" applyNumberFormat="1" applyFont="1" applyFill="1" applyBorder="1" applyAlignment="1">
      <alignment horizontal="center" vertical="center" wrapText="1"/>
    </xf>
    <xf numFmtId="165" fontId="42" fillId="0" borderId="6" xfId="76" applyFont="1" applyFill="1" applyBorder="1" applyAlignment="1">
      <alignment horizontal="center" vertical="center"/>
    </xf>
    <xf numFmtId="0" fontId="36" fillId="9" borderId="6" xfId="35" applyFont="1" applyFill="1" applyBorder="1" applyAlignment="1">
      <alignment horizontal="center" vertical="center"/>
    </xf>
    <xf numFmtId="0" fontId="36" fillId="7" borderId="6" xfId="35" applyFont="1" applyFill="1" applyBorder="1" applyAlignment="1">
      <alignment horizontal="center" vertical="center"/>
    </xf>
    <xf numFmtId="0" fontId="42" fillId="0" borderId="15" xfId="0" applyFont="1" applyFill="1" applyBorder="1" applyAlignment="1">
      <alignment horizontal="center" vertical="center" wrapText="1"/>
    </xf>
    <xf numFmtId="169" fontId="42" fillId="0" borderId="15" xfId="0" applyNumberFormat="1" applyFont="1" applyFill="1" applyBorder="1" applyAlignment="1">
      <alignment horizontal="center" vertical="center" wrapText="1"/>
    </xf>
    <xf numFmtId="169" fontId="36" fillId="0" borderId="15" xfId="35" applyNumberFormat="1" applyFont="1" applyFill="1" applyBorder="1" applyAlignment="1">
      <alignment horizontal="center" vertical="center" wrapText="1"/>
    </xf>
    <xf numFmtId="165" fontId="42" fillId="0" borderId="15" xfId="76" applyFont="1" applyFill="1" applyBorder="1" applyAlignment="1">
      <alignment horizontal="center" vertical="center"/>
    </xf>
    <xf numFmtId="0" fontId="36" fillId="9" borderId="15" xfId="35" applyFont="1" applyFill="1" applyBorder="1" applyAlignment="1">
      <alignment horizontal="center" vertical="center"/>
    </xf>
    <xf numFmtId="0" fontId="36" fillId="7" borderId="15" xfId="35" applyFont="1" applyFill="1" applyBorder="1" applyAlignment="1">
      <alignment horizontal="center" vertical="center"/>
    </xf>
    <xf numFmtId="0" fontId="42" fillId="0" borderId="6" xfId="0" applyFont="1" applyFill="1" applyBorder="1" applyAlignment="1">
      <alignment horizontal="center" vertical="center"/>
    </xf>
    <xf numFmtId="165" fontId="42" fillId="7" borderId="4" xfId="76" applyFont="1" applyFill="1" applyBorder="1" applyAlignment="1">
      <alignment vertical="center"/>
    </xf>
    <xf numFmtId="0" fontId="42" fillId="0" borderId="15" xfId="0" applyFont="1" applyFill="1" applyBorder="1" applyAlignment="1">
      <alignment horizontal="center" vertical="center"/>
    </xf>
    <xf numFmtId="43" fontId="37" fillId="5" borderId="4" xfId="2" applyFont="1" applyFill="1" applyBorder="1" applyAlignment="1">
      <alignment horizontal="center" vertical="center" wrapText="1"/>
    </xf>
    <xf numFmtId="2" fontId="23" fillId="5" borderId="4" xfId="2" applyNumberFormat="1" applyFont="1" applyFill="1" applyBorder="1" applyAlignment="1">
      <alignment horizontal="center" vertical="center" wrapText="1"/>
    </xf>
    <xf numFmtId="0" fontId="53" fillId="0" borderId="4" xfId="35" applyFont="1" applyFill="1" applyBorder="1" applyAlignment="1">
      <alignment vertical="center"/>
    </xf>
    <xf numFmtId="43" fontId="51" fillId="0" borderId="4" xfId="0" applyNumberFormat="1" applyFont="1" applyBorder="1"/>
    <xf numFmtId="177" fontId="36" fillId="0" borderId="4" xfId="2" applyNumberFormat="1" applyFont="1" applyBorder="1" applyAlignment="1">
      <alignment vertical="center"/>
    </xf>
    <xf numFmtId="179" fontId="36" fillId="0" borderId="4" xfId="2" applyNumberFormat="1" applyFont="1" applyBorder="1" applyAlignment="1">
      <alignment vertical="center"/>
    </xf>
    <xf numFmtId="0" fontId="54" fillId="0" borderId="4" xfId="0" applyFont="1" applyFill="1" applyBorder="1" applyAlignment="1">
      <alignment vertical="center" wrapText="1"/>
    </xf>
    <xf numFmtId="4" fontId="36" fillId="0" borderId="4" xfId="35" applyNumberFormat="1" applyFont="1" applyBorder="1" applyAlignment="1">
      <alignment vertical="center"/>
    </xf>
    <xf numFmtId="0" fontId="36" fillId="0" borderId="0" xfId="35" applyFont="1" applyBorder="1" applyAlignment="1">
      <alignment vertical="center" wrapText="1"/>
    </xf>
    <xf numFmtId="0" fontId="36" fillId="10" borderId="4" xfId="35" applyFont="1" applyFill="1" applyBorder="1" applyAlignment="1">
      <alignment vertical="center"/>
    </xf>
    <xf numFmtId="9" fontId="22" fillId="9" borderId="4" xfId="58" applyFont="1" applyFill="1" applyBorder="1"/>
    <xf numFmtId="9" fontId="22" fillId="9" borderId="4" xfId="58" applyFont="1" applyFill="1" applyBorder="1" applyAlignment="1">
      <alignment vertical="center"/>
    </xf>
    <xf numFmtId="9" fontId="22" fillId="0" borderId="4" xfId="58" applyFont="1" applyFill="1" applyBorder="1" applyAlignment="1">
      <alignment vertical="center"/>
    </xf>
    <xf numFmtId="43" fontId="23" fillId="5" borderId="4" xfId="2" applyFont="1" applyFill="1" applyBorder="1" applyAlignment="1">
      <alignment horizontal="center" vertical="center" wrapText="1"/>
    </xf>
    <xf numFmtId="43" fontId="23" fillId="5" borderId="12" xfId="2" applyFont="1" applyFill="1" applyBorder="1" applyAlignment="1">
      <alignment horizontal="center" vertical="center" wrapText="1"/>
    </xf>
    <xf numFmtId="0" fontId="56" fillId="10" borderId="4" xfId="77" applyFont="1" applyFill="1" applyBorder="1" applyAlignment="1">
      <alignment horizontal="center" vertical="center" wrapText="1"/>
    </xf>
    <xf numFmtId="0" fontId="35" fillId="10" borderId="4" xfId="77" applyFont="1" applyFill="1" applyBorder="1" applyAlignment="1">
      <alignment horizontal="left" vertical="center" wrapText="1" indent="2"/>
    </xf>
    <xf numFmtId="0" fontId="56" fillId="10" borderId="4" xfId="77" applyFont="1" applyFill="1" applyBorder="1" applyAlignment="1">
      <alignment horizontal="center" vertical="center"/>
    </xf>
    <xf numFmtId="169" fontId="56" fillId="10" borderId="4" xfId="77" applyNumberFormat="1" applyFont="1" applyFill="1" applyBorder="1" applyAlignment="1">
      <alignment horizontal="center" vertical="center" wrapText="1"/>
    </xf>
    <xf numFmtId="169" fontId="58" fillId="10" borderId="4" xfId="82" applyNumberFormat="1" applyFont="1" applyFill="1" applyBorder="1" applyAlignment="1">
      <alignment horizontal="center" vertical="center" wrapText="1"/>
    </xf>
    <xf numFmtId="165" fontId="58" fillId="10" borderId="4" xfId="83" applyFont="1" applyFill="1" applyBorder="1" applyAlignment="1">
      <alignment horizontal="right" vertical="center" wrapText="1"/>
    </xf>
    <xf numFmtId="0" fontId="58" fillId="10" borderId="4" xfId="82" applyFont="1" applyFill="1" applyBorder="1" applyAlignment="1">
      <alignment vertical="center"/>
    </xf>
    <xf numFmtId="169" fontId="58" fillId="10" borderId="4" xfId="82" applyNumberFormat="1" applyFont="1" applyFill="1" applyBorder="1" applyAlignment="1">
      <alignment horizontal="center" vertical="center"/>
    </xf>
    <xf numFmtId="43" fontId="58" fillId="10" borderId="4" xfId="81" applyFont="1" applyFill="1" applyBorder="1" applyAlignment="1">
      <alignment horizontal="center" vertical="center" wrapText="1"/>
    </xf>
    <xf numFmtId="43" fontId="58" fillId="10" borderId="4" xfId="81" applyFont="1" applyFill="1" applyBorder="1" applyAlignment="1">
      <alignment horizontal="center" vertical="center"/>
    </xf>
    <xf numFmtId="9" fontId="58" fillId="10" borderId="4" xfId="84" applyFont="1" applyFill="1" applyBorder="1" applyAlignment="1">
      <alignment horizontal="center" vertical="center"/>
    </xf>
    <xf numFmtId="2" fontId="58" fillId="10" borderId="4" xfId="81" applyNumberFormat="1" applyFont="1" applyFill="1" applyBorder="1" applyAlignment="1">
      <alignment horizontal="center" vertical="center"/>
    </xf>
    <xf numFmtId="43" fontId="58" fillId="10" borderId="4" xfId="81" applyFont="1" applyFill="1" applyBorder="1" applyAlignment="1">
      <alignment vertical="center"/>
    </xf>
    <xf numFmtId="0" fontId="56" fillId="10" borderId="4" xfId="77" applyFont="1" applyFill="1" applyBorder="1" applyAlignment="1" applyProtection="1">
      <alignment horizontal="center" vertical="center" wrapText="1"/>
      <protection locked="0"/>
    </xf>
    <xf numFmtId="0" fontId="58" fillId="10" borderId="0" xfId="82" applyFont="1" applyFill="1" applyAlignment="1">
      <alignment vertical="center"/>
    </xf>
    <xf numFmtId="0" fontId="56" fillId="7" borderId="4" xfId="77" applyFont="1" applyFill="1" applyBorder="1" applyAlignment="1">
      <alignment horizontal="center" vertical="center" wrapText="1"/>
    </xf>
    <xf numFmtId="0" fontId="56" fillId="7" borderId="4" xfId="77" applyFont="1" applyFill="1" applyBorder="1" applyAlignment="1">
      <alignment horizontal="center" vertical="center"/>
    </xf>
    <xf numFmtId="169" fontId="56" fillId="7" borderId="4" xfId="77" applyNumberFormat="1" applyFont="1" applyFill="1" applyBorder="1" applyAlignment="1">
      <alignment horizontal="center" vertical="center" wrapText="1"/>
    </xf>
    <xf numFmtId="169" fontId="58" fillId="7" borderId="4" xfId="82" applyNumberFormat="1" applyFont="1" applyFill="1" applyBorder="1" applyAlignment="1">
      <alignment horizontal="center" vertical="center" wrapText="1"/>
    </xf>
    <xf numFmtId="165" fontId="58" fillId="7" borderId="4" xfId="83" applyFont="1" applyFill="1" applyBorder="1" applyAlignment="1">
      <alignment horizontal="right" vertical="center" wrapText="1"/>
    </xf>
    <xf numFmtId="0" fontId="58" fillId="7" borderId="4" xfId="82" applyFont="1" applyFill="1" applyBorder="1" applyAlignment="1">
      <alignment vertical="center"/>
    </xf>
    <xf numFmtId="169" fontId="58" fillId="7" borderId="4" xfId="82" applyNumberFormat="1" applyFont="1" applyFill="1" applyBorder="1" applyAlignment="1">
      <alignment horizontal="center" vertical="center"/>
    </xf>
    <xf numFmtId="43" fontId="58" fillId="7" borderId="4" xfId="81" applyFont="1" applyFill="1" applyBorder="1" applyAlignment="1">
      <alignment horizontal="center" vertical="center" wrapText="1"/>
    </xf>
    <xf numFmtId="43" fontId="58" fillId="7" borderId="4" xfId="81" applyFont="1" applyFill="1" applyBorder="1" applyAlignment="1">
      <alignment horizontal="center" vertical="center"/>
    </xf>
    <xf numFmtId="9" fontId="58" fillId="7" borderId="4" xfId="84" applyFont="1" applyFill="1" applyBorder="1" applyAlignment="1">
      <alignment horizontal="center" vertical="center"/>
    </xf>
    <xf numFmtId="2" fontId="58" fillId="7" borderId="4" xfId="81" applyNumberFormat="1" applyFont="1" applyFill="1" applyBorder="1" applyAlignment="1">
      <alignment horizontal="center" vertical="center"/>
    </xf>
    <xf numFmtId="43" fontId="58" fillId="7" borderId="4" xfId="81" applyFont="1" applyFill="1" applyBorder="1" applyAlignment="1">
      <alignment vertical="center"/>
    </xf>
    <xf numFmtId="0" fontId="56" fillId="7" borderId="4" xfId="77" applyFont="1" applyFill="1" applyBorder="1" applyAlignment="1" applyProtection="1">
      <alignment horizontal="center" vertical="center" wrapText="1"/>
      <protection locked="0"/>
    </xf>
    <xf numFmtId="0" fontId="58" fillId="7" borderId="0" xfId="82" applyFont="1" applyFill="1" applyAlignment="1">
      <alignment vertical="center"/>
    </xf>
    <xf numFmtId="0" fontId="58" fillId="0" borderId="4" xfId="82" applyFont="1" applyBorder="1" applyAlignment="1">
      <alignment horizontal="center" vertical="center"/>
    </xf>
    <xf numFmtId="169" fontId="58" fillId="0" borderId="4" xfId="82" applyNumberFormat="1" applyFont="1" applyBorder="1" applyAlignment="1">
      <alignment horizontal="center" vertical="center"/>
    </xf>
    <xf numFmtId="169" fontId="58" fillId="0" borderId="4" xfId="82" applyNumberFormat="1" applyFont="1" applyBorder="1" applyAlignment="1">
      <alignment horizontal="center" vertical="center" wrapText="1"/>
    </xf>
    <xf numFmtId="0" fontId="58" fillId="0" borderId="4" xfId="82" applyFont="1" applyBorder="1" applyAlignment="1">
      <alignment vertical="center"/>
    </xf>
    <xf numFmtId="43" fontId="58" fillId="0" borderId="4" xfId="81" applyFont="1" applyFill="1" applyBorder="1" applyAlignment="1">
      <alignment horizontal="center" vertical="center" wrapText="1"/>
    </xf>
    <xf numFmtId="43" fontId="58" fillId="0" borderId="4" xfId="81" applyFont="1" applyBorder="1" applyAlignment="1">
      <alignment horizontal="center" vertical="center"/>
    </xf>
    <xf numFmtId="9" fontId="58" fillId="0" borderId="4" xfId="84" applyFont="1" applyBorder="1" applyAlignment="1">
      <alignment horizontal="center" vertical="center"/>
    </xf>
    <xf numFmtId="2" fontId="58" fillId="0" borderId="4" xfId="81" applyNumberFormat="1" applyFont="1" applyBorder="1" applyAlignment="1">
      <alignment horizontal="center" vertical="center"/>
    </xf>
    <xf numFmtId="43" fontId="58" fillId="0" borderId="4" xfId="81" applyFont="1" applyBorder="1" applyAlignment="1">
      <alignment horizontal="center" vertical="center" wrapText="1"/>
    </xf>
    <xf numFmtId="43" fontId="58" fillId="0" borderId="4" xfId="81" applyFont="1" applyBorder="1" applyAlignment="1">
      <alignment vertical="center"/>
    </xf>
    <xf numFmtId="0" fontId="58" fillId="0" borderId="0" xfId="82" applyFont="1" applyAlignment="1">
      <alignment vertical="center"/>
    </xf>
    <xf numFmtId="0" fontId="58" fillId="7" borderId="4" xfId="82" applyFont="1" applyFill="1" applyBorder="1" applyAlignment="1">
      <alignment horizontal="center" vertical="center"/>
    </xf>
    <xf numFmtId="0" fontId="56" fillId="0" borderId="4" xfId="77" applyFont="1" applyBorder="1" applyAlignment="1" applyProtection="1">
      <alignment horizontal="center" vertical="center" wrapText="1"/>
      <protection locked="0"/>
    </xf>
    <xf numFmtId="0" fontId="17" fillId="0" borderId="4" xfId="35" applyFont="1" applyFill="1" applyBorder="1" applyAlignment="1">
      <alignment horizontal="center" vertical="center" wrapText="1"/>
    </xf>
    <xf numFmtId="0" fontId="17" fillId="11" borderId="4" xfId="35" applyFont="1" applyFill="1" applyBorder="1" applyAlignment="1">
      <alignment horizontal="center" vertical="center" wrapText="1"/>
    </xf>
    <xf numFmtId="0" fontId="17" fillId="0" borderId="0" xfId="35" applyFont="1" applyFill="1" applyBorder="1" applyAlignment="1">
      <alignment vertical="center" wrapText="1"/>
    </xf>
    <xf numFmtId="0" fontId="37" fillId="10" borderId="12" xfId="35" applyFont="1" applyFill="1" applyBorder="1" applyAlignment="1">
      <alignment horizontal="center" vertical="center"/>
    </xf>
    <xf numFmtId="169" fontId="37" fillId="10" borderId="12" xfId="35" applyNumberFormat="1" applyFont="1" applyFill="1" applyBorder="1" applyAlignment="1">
      <alignment horizontal="center" vertical="center"/>
    </xf>
    <xf numFmtId="169" fontId="37" fillId="10" borderId="12" xfId="35" applyNumberFormat="1" applyFont="1" applyFill="1" applyBorder="1" applyAlignment="1">
      <alignment horizontal="center" vertical="center" wrapText="1"/>
    </xf>
    <xf numFmtId="0" fontId="37" fillId="10" borderId="12" xfId="35" applyFont="1" applyFill="1" applyBorder="1" applyAlignment="1">
      <alignment vertical="center"/>
    </xf>
    <xf numFmtId="0" fontId="37" fillId="10" borderId="12" xfId="35" applyFont="1" applyFill="1" applyBorder="1" applyAlignment="1">
      <alignment vertical="center" wrapText="1"/>
    </xf>
    <xf numFmtId="43" fontId="37" fillId="10" borderId="12" xfId="2" applyFont="1" applyFill="1" applyBorder="1" applyAlignment="1">
      <alignment horizontal="center" vertical="center" wrapText="1"/>
    </xf>
    <xf numFmtId="43" fontId="37" fillId="10" borderId="12" xfId="2" applyFont="1" applyFill="1" applyBorder="1" applyAlignment="1">
      <alignment horizontal="center" vertical="center"/>
    </xf>
    <xf numFmtId="2" fontId="37" fillId="10" borderId="12" xfId="2" applyNumberFormat="1" applyFont="1" applyFill="1" applyBorder="1" applyAlignment="1">
      <alignment horizontal="center" vertical="center"/>
    </xf>
    <xf numFmtId="43" fontId="37" fillId="10" borderId="12" xfId="2" applyFont="1" applyFill="1" applyBorder="1" applyAlignment="1">
      <alignment vertical="center"/>
    </xf>
    <xf numFmtId="0" fontId="36" fillId="10" borderId="0" xfId="35" applyFont="1" applyFill="1" applyBorder="1" applyAlignment="1">
      <alignment vertical="center"/>
    </xf>
    <xf numFmtId="0" fontId="37" fillId="10" borderId="4" xfId="35" applyFont="1" applyFill="1" applyBorder="1" applyAlignment="1">
      <alignment horizontal="center" vertical="center"/>
    </xf>
    <xf numFmtId="169" fontId="37" fillId="10" borderId="4" xfId="35" applyNumberFormat="1" applyFont="1" applyFill="1" applyBorder="1" applyAlignment="1">
      <alignment horizontal="center" vertical="center"/>
    </xf>
    <xf numFmtId="169" fontId="37" fillId="10" borderId="4" xfId="35" applyNumberFormat="1" applyFont="1" applyFill="1" applyBorder="1" applyAlignment="1">
      <alignment horizontal="center" vertical="center" wrapText="1"/>
    </xf>
    <xf numFmtId="43" fontId="37" fillId="10" borderId="4" xfId="2" applyFont="1" applyFill="1" applyBorder="1" applyAlignment="1">
      <alignment vertical="center"/>
    </xf>
    <xf numFmtId="0" fontId="37" fillId="10" borderId="4" xfId="35" applyFont="1" applyFill="1" applyBorder="1" applyAlignment="1">
      <alignment vertical="center"/>
    </xf>
    <xf numFmtId="0" fontId="37" fillId="10" borderId="4" xfId="35" applyFont="1" applyFill="1" applyBorder="1" applyAlignment="1">
      <alignment vertical="center" wrapText="1"/>
    </xf>
    <xf numFmtId="0" fontId="36" fillId="10" borderId="4" xfId="35" applyFont="1" applyFill="1" applyBorder="1" applyAlignment="1">
      <alignment horizontal="left" vertical="center" wrapText="1"/>
    </xf>
    <xf numFmtId="43" fontId="37" fillId="10" borderId="4" xfId="2" applyFont="1" applyFill="1" applyBorder="1" applyAlignment="1">
      <alignment horizontal="center" vertical="center" wrapText="1"/>
    </xf>
    <xf numFmtId="43" fontId="37" fillId="10" borderId="4" xfId="2" applyFont="1" applyFill="1" applyBorder="1" applyAlignment="1">
      <alignment horizontal="center" vertical="center"/>
    </xf>
    <xf numFmtId="2" fontId="37" fillId="10" borderId="4" xfId="2" applyNumberFormat="1" applyFont="1" applyFill="1" applyBorder="1" applyAlignment="1">
      <alignment horizontal="center" vertical="center"/>
    </xf>
    <xf numFmtId="179" fontId="37" fillId="0" borderId="4" xfId="2" applyNumberFormat="1" applyFont="1" applyBorder="1" applyAlignment="1">
      <alignment vertical="center"/>
    </xf>
    <xf numFmtId="0" fontId="36" fillId="0" borderId="4" xfId="35" applyFont="1" applyBorder="1" applyAlignment="1">
      <alignment horizontal="left" vertical="center" wrapText="1"/>
    </xf>
    <xf numFmtId="0" fontId="37" fillId="10" borderId="0" xfId="35" applyFont="1" applyFill="1" applyBorder="1" applyAlignment="1">
      <alignment horizontal="center" vertical="center"/>
    </xf>
    <xf numFmtId="169" fontId="37" fillId="10" borderId="0" xfId="35" applyNumberFormat="1" applyFont="1" applyFill="1" applyBorder="1" applyAlignment="1">
      <alignment horizontal="center" vertical="center"/>
    </xf>
    <xf numFmtId="169" fontId="37" fillId="10" borderId="0" xfId="35" applyNumberFormat="1" applyFont="1" applyFill="1" applyBorder="1" applyAlignment="1">
      <alignment horizontal="center" vertical="center" wrapText="1"/>
    </xf>
    <xf numFmtId="0" fontId="37" fillId="10" borderId="0" xfId="35" applyFont="1" applyFill="1" applyBorder="1" applyAlignment="1">
      <alignment vertical="center"/>
    </xf>
    <xf numFmtId="0" fontId="37" fillId="10" borderId="0" xfId="35" applyFont="1" applyFill="1" applyBorder="1" applyAlignment="1">
      <alignment vertical="center" wrapText="1"/>
    </xf>
    <xf numFmtId="43" fontId="37" fillId="10" borderId="0" xfId="2" applyFont="1" applyFill="1" applyBorder="1" applyAlignment="1">
      <alignment horizontal="center" vertical="center" wrapText="1"/>
    </xf>
    <xf numFmtId="43" fontId="37" fillId="10" borderId="0" xfId="2" applyFont="1" applyFill="1" applyBorder="1" applyAlignment="1">
      <alignment vertical="center"/>
    </xf>
    <xf numFmtId="2" fontId="37" fillId="10" borderId="0" xfId="2" applyNumberFormat="1" applyFont="1" applyFill="1" applyBorder="1" applyAlignment="1">
      <alignment horizontal="center" vertical="center"/>
    </xf>
    <xf numFmtId="0" fontId="27" fillId="10" borderId="4" xfId="0" applyFont="1" applyFill="1" applyBorder="1" applyAlignment="1">
      <alignment horizontal="center" vertical="center" wrapText="1"/>
    </xf>
    <xf numFmtId="0" fontId="27" fillId="10" borderId="4" xfId="0" applyFont="1" applyFill="1" applyBorder="1" applyAlignment="1">
      <alignment vertical="center" wrapText="1"/>
    </xf>
    <xf numFmtId="0" fontId="22" fillId="10" borderId="4" xfId="35" applyFont="1" applyFill="1" applyBorder="1" applyAlignment="1">
      <alignment horizontal="center" vertical="center"/>
    </xf>
    <xf numFmtId="0" fontId="22" fillId="10" borderId="4" xfId="35" applyFont="1" applyFill="1" applyBorder="1" applyAlignment="1">
      <alignment vertical="center"/>
    </xf>
    <xf numFmtId="0" fontId="24" fillId="10" borderId="4" xfId="35" applyFont="1" applyFill="1" applyBorder="1" applyAlignment="1">
      <alignment vertical="center"/>
    </xf>
    <xf numFmtId="0" fontId="58" fillId="10" borderId="4" xfId="77" applyFont="1" applyFill="1" applyBorder="1" applyAlignment="1">
      <alignment horizontal="left" vertical="center" wrapText="1" indent="2"/>
    </xf>
    <xf numFmtId="0" fontId="58" fillId="10" borderId="4" xfId="82" applyFont="1" applyFill="1" applyBorder="1" applyAlignment="1">
      <alignment horizontal="center" vertical="center"/>
    </xf>
    <xf numFmtId="0" fontId="22" fillId="10" borderId="4" xfId="77" applyFont="1" applyFill="1" applyBorder="1" applyAlignment="1">
      <alignment horizontal="left" vertical="center" wrapText="1" indent="2"/>
    </xf>
    <xf numFmtId="0" fontId="22" fillId="10" borderId="4" xfId="0" applyFont="1" applyFill="1" applyBorder="1" applyAlignment="1">
      <alignment horizontal="left" vertical="center" wrapText="1" indent="2"/>
    </xf>
    <xf numFmtId="0" fontId="23" fillId="10" borderId="4" xfId="35" applyFont="1" applyFill="1" applyBorder="1" applyAlignment="1">
      <alignment horizontal="left" vertical="center"/>
    </xf>
    <xf numFmtId="0" fontId="52" fillId="10" borderId="4" xfId="0" applyFont="1" applyFill="1" applyBorder="1" applyAlignment="1">
      <alignment horizontal="left" vertical="center" wrapText="1" indent="2"/>
    </xf>
    <xf numFmtId="0" fontId="4" fillId="5" borderId="4" xfId="56" applyFont="1" applyFill="1" applyBorder="1" applyAlignment="1">
      <alignment horizontal="center" vertical="center" wrapText="1"/>
    </xf>
    <xf numFmtId="0" fontId="63" fillId="0" borderId="4" xfId="0" applyFont="1" applyFill="1" applyBorder="1" applyAlignment="1">
      <alignment vertical="center" wrapText="1"/>
    </xf>
    <xf numFmtId="0" fontId="40" fillId="0" borderId="12" xfId="35" applyFont="1" applyFill="1" applyBorder="1" applyAlignment="1">
      <alignment vertical="center"/>
    </xf>
    <xf numFmtId="43" fontId="3" fillId="0" borderId="4" xfId="2" applyFont="1" applyFill="1" applyBorder="1" applyAlignment="1">
      <alignment vertical="center"/>
    </xf>
    <xf numFmtId="0" fontId="3" fillId="0" borderId="4" xfId="35" applyFont="1" applyFill="1" applyBorder="1" applyAlignment="1">
      <alignment vertical="center"/>
    </xf>
    <xf numFmtId="0" fontId="2" fillId="0" borderId="4" xfId="35" applyFill="1" applyBorder="1" applyAlignment="1">
      <alignment horizontal="center" vertical="center" wrapText="1"/>
    </xf>
    <xf numFmtId="43" fontId="2" fillId="0" borderId="4" xfId="35" applyNumberFormat="1" applyFill="1" applyBorder="1" applyAlignment="1">
      <alignment horizontal="center" vertical="center" wrapText="1"/>
    </xf>
    <xf numFmtId="43" fontId="19" fillId="0" borderId="4" xfId="2" applyFont="1" applyFill="1" applyBorder="1" applyAlignment="1">
      <alignment vertical="center"/>
    </xf>
    <xf numFmtId="0" fontId="3" fillId="0" borderId="4" xfId="35" applyFont="1" applyFill="1" applyBorder="1" applyAlignment="1">
      <alignment horizontal="left" vertical="center"/>
    </xf>
    <xf numFmtId="43" fontId="3" fillId="0" borderId="4" xfId="35" applyNumberFormat="1" applyFont="1" applyFill="1" applyBorder="1" applyAlignment="1">
      <alignment horizontal="left" vertical="center"/>
    </xf>
    <xf numFmtId="0" fontId="5" fillId="0" borderId="4" xfId="56" applyFont="1" applyFill="1" applyBorder="1">
      <alignment vertical="center"/>
    </xf>
    <xf numFmtId="165" fontId="22" fillId="9" borderId="4" xfId="8" applyFont="1" applyFill="1" applyBorder="1" applyAlignment="1">
      <alignment horizontal="right" vertical="center" wrapText="1"/>
    </xf>
    <xf numFmtId="0" fontId="17" fillId="9" borderId="4" xfId="35" applyFont="1" applyFill="1" applyBorder="1" applyAlignment="1">
      <alignment vertical="center"/>
    </xf>
    <xf numFmtId="169" fontId="17" fillId="9" borderId="4" xfId="35" applyNumberFormat="1" applyFont="1" applyFill="1" applyBorder="1" applyAlignment="1">
      <alignment horizontal="center" vertical="center"/>
    </xf>
    <xf numFmtId="0" fontId="17" fillId="9" borderId="4" xfId="35" applyFont="1" applyFill="1" applyBorder="1" applyAlignment="1">
      <alignment horizontal="center" vertical="center"/>
    </xf>
    <xf numFmtId="0" fontId="17" fillId="9" borderId="4" xfId="35" applyFont="1" applyFill="1" applyBorder="1" applyAlignment="1">
      <alignment vertical="center" wrapText="1"/>
    </xf>
    <xf numFmtId="43" fontId="17" fillId="9" borderId="4" xfId="2" applyFont="1" applyFill="1" applyBorder="1" applyAlignment="1">
      <alignment horizontal="center" vertical="center"/>
    </xf>
    <xf numFmtId="9" fontId="22" fillId="9" borderId="4" xfId="2" applyNumberFormat="1" applyFont="1" applyFill="1" applyBorder="1" applyAlignment="1">
      <alignment horizontal="center" vertical="center"/>
    </xf>
    <xf numFmtId="43" fontId="17" fillId="9" borderId="4" xfId="2" applyFont="1" applyFill="1" applyBorder="1" applyAlignment="1">
      <alignment vertical="center"/>
    </xf>
    <xf numFmtId="0" fontId="32" fillId="9" borderId="4" xfId="0" applyFont="1" applyFill="1" applyBorder="1" applyAlignment="1" applyProtection="1">
      <alignment horizontal="center" vertical="center" wrapText="1"/>
      <protection locked="0"/>
    </xf>
    <xf numFmtId="0" fontId="22" fillId="9" borderId="0" xfId="35" applyFont="1" applyFill="1" applyAlignment="1">
      <alignment vertical="center"/>
    </xf>
    <xf numFmtId="43" fontId="17" fillId="9" borderId="4" xfId="2" applyFont="1" applyFill="1" applyBorder="1" applyAlignment="1">
      <alignment horizontal="left" vertical="top"/>
    </xf>
    <xf numFmtId="0" fontId="17" fillId="9" borderId="4" xfId="0" applyFont="1" applyFill="1" applyBorder="1" applyAlignment="1">
      <alignment vertical="center" wrapText="1"/>
    </xf>
    <xf numFmtId="0" fontId="27" fillId="0" borderId="4" xfId="0" applyFont="1" applyFill="1" applyBorder="1" applyAlignment="1">
      <alignment horizontal="left" wrapText="1" indent="2"/>
    </xf>
    <xf numFmtId="43" fontId="26" fillId="0" borderId="4" xfId="2" applyFont="1" applyFill="1" applyBorder="1" applyAlignment="1">
      <alignment horizontal="center" vertical="center" wrapText="1"/>
    </xf>
    <xf numFmtId="0" fontId="27" fillId="0" borderId="4" xfId="0" applyFont="1" applyFill="1" applyBorder="1" applyAlignment="1">
      <alignment horizontal="center"/>
    </xf>
    <xf numFmtId="0" fontId="27" fillId="0" borderId="4" xfId="0" applyFont="1" applyFill="1" applyBorder="1" applyAlignment="1">
      <alignment wrapText="1"/>
    </xf>
    <xf numFmtId="169" fontId="27" fillId="0" borderId="4" xfId="0" applyNumberFormat="1" applyFont="1" applyFill="1" applyBorder="1" applyAlignment="1">
      <alignment wrapText="1"/>
    </xf>
    <xf numFmtId="169" fontId="22" fillId="0" borderId="4" xfId="35" applyNumberFormat="1" applyFont="1" applyFill="1" applyBorder="1" applyAlignment="1">
      <alignment wrapText="1"/>
    </xf>
    <xf numFmtId="0" fontId="22" fillId="0" borderId="0" xfId="35" applyFont="1" applyFill="1"/>
    <xf numFmtId="4" fontId="22" fillId="0" borderId="0" xfId="35" applyNumberFormat="1" applyFont="1" applyFill="1"/>
    <xf numFmtId="0" fontId="17" fillId="17" borderId="4" xfId="35" applyFont="1" applyFill="1" applyBorder="1" applyAlignment="1">
      <alignment vertical="center"/>
    </xf>
    <xf numFmtId="169" fontId="17" fillId="17" borderId="4" xfId="35" applyNumberFormat="1" applyFont="1" applyFill="1" applyBorder="1" applyAlignment="1">
      <alignment horizontal="center" vertical="center" wrapText="1"/>
    </xf>
    <xf numFmtId="43" fontId="34" fillId="17" borderId="4" xfId="2" applyFont="1" applyFill="1" applyBorder="1" applyAlignment="1">
      <alignment horizontal="center" vertical="center" wrapText="1"/>
    </xf>
    <xf numFmtId="2" fontId="17" fillId="17" borderId="4" xfId="35" applyNumberFormat="1" applyFont="1" applyFill="1" applyBorder="1" applyAlignment="1">
      <alignment horizontal="center" vertical="center"/>
    </xf>
    <xf numFmtId="169" fontId="17" fillId="9" borderId="4" xfId="35" applyNumberFormat="1" applyFont="1" applyFill="1" applyBorder="1" applyAlignment="1">
      <alignment horizontal="center" vertical="center" wrapText="1"/>
    </xf>
    <xf numFmtId="171" fontId="17" fillId="9" borderId="4" xfId="35" applyNumberFormat="1" applyFont="1" applyFill="1" applyBorder="1" applyAlignment="1">
      <alignment horizontal="center" vertical="center"/>
    </xf>
    <xf numFmtId="172" fontId="17" fillId="9" borderId="4" xfId="35" applyNumberFormat="1" applyFont="1" applyFill="1" applyBorder="1" applyAlignment="1">
      <alignment horizontal="center" vertical="center"/>
    </xf>
    <xf numFmtId="14" fontId="17" fillId="9" borderId="4" xfId="35" applyNumberFormat="1" applyFont="1" applyFill="1" applyBorder="1" applyAlignment="1">
      <alignment horizontal="center" vertical="center"/>
    </xf>
    <xf numFmtId="43" fontId="17" fillId="17" borderId="4" xfId="2" applyFont="1" applyFill="1" applyBorder="1" applyAlignment="1">
      <alignment horizontal="center" vertical="center"/>
    </xf>
    <xf numFmtId="43" fontId="17" fillId="17" borderId="4" xfId="2" applyFont="1" applyFill="1" applyBorder="1" applyAlignment="1">
      <alignment vertical="center"/>
    </xf>
    <xf numFmtId="171" fontId="32" fillId="9" borderId="4" xfId="35" applyNumberFormat="1" applyFont="1" applyFill="1" applyBorder="1" applyAlignment="1">
      <alignment horizontal="center" vertical="center"/>
    </xf>
    <xf numFmtId="14" fontId="17" fillId="9" borderId="4" xfId="35" applyNumberFormat="1" applyFont="1" applyFill="1" applyBorder="1" applyAlignment="1">
      <alignment vertical="center"/>
    </xf>
    <xf numFmtId="0" fontId="32" fillId="9" borderId="4" xfId="0" applyFont="1" applyFill="1" applyBorder="1" applyAlignment="1">
      <alignment horizontal="center" vertical="center" wrapText="1"/>
    </xf>
    <xf numFmtId="0" fontId="27" fillId="18" borderId="4" xfId="0" applyFont="1" applyFill="1" applyBorder="1" applyAlignment="1">
      <alignment horizontal="center" vertical="center" wrapText="1"/>
    </xf>
    <xf numFmtId="0" fontId="27" fillId="18" borderId="4" xfId="0" applyFont="1" applyFill="1" applyBorder="1" applyAlignment="1">
      <alignment horizontal="left" vertical="center" wrapText="1" indent="2"/>
    </xf>
    <xf numFmtId="0" fontId="27" fillId="18" borderId="4" xfId="0" applyFont="1" applyFill="1" applyBorder="1" applyAlignment="1">
      <alignment horizontal="center" vertical="center"/>
    </xf>
    <xf numFmtId="169" fontId="27" fillId="18" borderId="4" xfId="0" applyNumberFormat="1" applyFont="1" applyFill="1" applyBorder="1" applyAlignment="1">
      <alignment horizontal="center" vertical="center" wrapText="1"/>
    </xf>
    <xf numFmtId="169" fontId="22" fillId="18" borderId="4" xfId="35" applyNumberFormat="1" applyFont="1" applyFill="1" applyBorder="1" applyAlignment="1">
      <alignment horizontal="center" vertical="center" wrapText="1"/>
    </xf>
    <xf numFmtId="165" fontId="27" fillId="18" borderId="4" xfId="8" applyFont="1" applyFill="1" applyBorder="1" applyAlignment="1">
      <alignment vertical="center"/>
    </xf>
    <xf numFmtId="0" fontId="17" fillId="19" borderId="4" xfId="35" applyFont="1" applyFill="1" applyBorder="1" applyAlignment="1">
      <alignment vertical="center"/>
    </xf>
    <xf numFmtId="169" fontId="17" fillId="18" borderId="4" xfId="35" applyNumberFormat="1" applyFont="1" applyFill="1" applyBorder="1" applyAlignment="1">
      <alignment horizontal="center" vertical="center" wrapText="1"/>
    </xf>
    <xf numFmtId="14" fontId="17" fillId="18" borderId="4" xfId="35" applyNumberFormat="1" applyFont="1" applyFill="1" applyBorder="1" applyAlignment="1">
      <alignment vertical="center"/>
    </xf>
    <xf numFmtId="0" fontId="17" fillId="18" borderId="4" xfId="35" applyFont="1" applyFill="1" applyBorder="1" applyAlignment="1">
      <alignment vertical="center"/>
    </xf>
    <xf numFmtId="0" fontId="17" fillId="18" borderId="4" xfId="35" applyFont="1" applyFill="1" applyBorder="1" applyAlignment="1">
      <alignment vertical="center" wrapText="1"/>
    </xf>
    <xf numFmtId="43" fontId="22" fillId="18" borderId="4" xfId="2" applyFont="1" applyFill="1" applyBorder="1" applyAlignment="1">
      <alignment horizontal="center" vertical="center" wrapText="1"/>
    </xf>
    <xf numFmtId="43" fontId="22" fillId="18" borderId="4" xfId="2" applyFont="1" applyFill="1" applyBorder="1" applyAlignment="1">
      <alignment horizontal="center" vertical="center"/>
    </xf>
    <xf numFmtId="43" fontId="26" fillId="18" borderId="4" xfId="2" applyFont="1" applyFill="1" applyBorder="1" applyAlignment="1">
      <alignment horizontal="center" vertical="center" wrapText="1"/>
    </xf>
    <xf numFmtId="43" fontId="17" fillId="18" borderId="4" xfId="2" applyFont="1" applyFill="1" applyBorder="1" applyAlignment="1">
      <alignment horizontal="center" vertical="center"/>
    </xf>
    <xf numFmtId="43" fontId="17" fillId="19" borderId="4" xfId="2" applyFont="1" applyFill="1" applyBorder="1" applyAlignment="1">
      <alignment horizontal="center" vertical="center"/>
    </xf>
    <xf numFmtId="9" fontId="22" fillId="18" borderId="4" xfId="58" applyFont="1" applyFill="1" applyBorder="1" applyAlignment="1">
      <alignment horizontal="center" vertical="center"/>
    </xf>
    <xf numFmtId="2" fontId="22" fillId="18" borderId="4" xfId="2" applyNumberFormat="1" applyFont="1" applyFill="1" applyBorder="1" applyAlignment="1">
      <alignment horizontal="center" vertical="center"/>
    </xf>
    <xf numFmtId="43" fontId="22" fillId="18" borderId="4" xfId="2" applyFont="1" applyFill="1" applyBorder="1" applyAlignment="1">
      <alignment vertical="center"/>
    </xf>
    <xf numFmtId="43" fontId="17" fillId="18" borderId="4" xfId="2" applyFont="1" applyFill="1" applyBorder="1" applyAlignment="1">
      <alignment vertical="center"/>
    </xf>
    <xf numFmtId="43" fontId="17" fillId="19" borderId="4" xfId="2" applyFont="1" applyFill="1" applyBorder="1" applyAlignment="1">
      <alignment vertical="center"/>
    </xf>
    <xf numFmtId="0" fontId="32" fillId="18" borderId="4" xfId="0" applyFont="1" applyFill="1" applyBorder="1" applyAlignment="1">
      <alignment horizontal="center" vertical="center" wrapText="1"/>
    </xf>
    <xf numFmtId="0" fontId="22" fillId="18" borderId="0" xfId="35" applyFont="1" applyFill="1" applyAlignment="1">
      <alignment vertical="center"/>
    </xf>
    <xf numFmtId="0" fontId="17" fillId="17" borderId="4" xfId="35" applyFont="1" applyFill="1" applyBorder="1" applyAlignment="1">
      <alignment vertical="center" wrapText="1"/>
    </xf>
    <xf numFmtId="0" fontId="27" fillId="9" borderId="4" xfId="0" quotePrefix="1" applyFont="1" applyFill="1" applyBorder="1" applyAlignment="1">
      <alignment horizontal="center" vertical="center" wrapText="1"/>
    </xf>
    <xf numFmtId="43" fontId="17" fillId="17" borderId="4" xfId="2" applyFont="1" applyFill="1" applyBorder="1"/>
    <xf numFmtId="0" fontId="17" fillId="17" borderId="4" xfId="35" applyFont="1" applyFill="1" applyBorder="1"/>
    <xf numFmtId="0" fontId="17" fillId="17" borderId="4" xfId="35" applyFont="1" applyFill="1" applyBorder="1" applyAlignment="1">
      <alignment wrapText="1"/>
    </xf>
    <xf numFmtId="0" fontId="17" fillId="9" borderId="4" xfId="35" applyFont="1" applyFill="1" applyBorder="1" applyAlignment="1">
      <alignment horizontal="center" vertical="center" wrapText="1"/>
    </xf>
    <xf numFmtId="2" fontId="42" fillId="9" borderId="4" xfId="0" applyNumberFormat="1" applyFont="1" applyFill="1" applyBorder="1" applyAlignment="1">
      <alignment horizontal="center" vertical="center" wrapText="1"/>
    </xf>
    <xf numFmtId="175" fontId="42" fillId="9" borderId="4" xfId="0" applyNumberFormat="1" applyFont="1" applyFill="1" applyBorder="1" applyAlignment="1">
      <alignment horizontal="center" vertical="center" wrapText="1"/>
    </xf>
    <xf numFmtId="0" fontId="26" fillId="9" borderId="4" xfId="0" applyFont="1" applyFill="1" applyBorder="1" applyAlignment="1">
      <alignment horizontal="center" vertical="center"/>
    </xf>
    <xf numFmtId="2" fontId="17" fillId="17" borderId="4" xfId="2" applyNumberFormat="1" applyFont="1" applyFill="1" applyBorder="1" applyAlignment="1">
      <alignment horizontal="center" vertical="center"/>
    </xf>
    <xf numFmtId="0" fontId="22" fillId="9" borderId="0" xfId="35" applyFont="1" applyFill="1" applyBorder="1" applyAlignment="1">
      <alignment vertical="center"/>
    </xf>
    <xf numFmtId="0" fontId="32" fillId="17" borderId="4" xfId="0" applyFont="1" applyFill="1" applyBorder="1" applyAlignment="1" applyProtection="1">
      <alignment horizontal="center" vertical="center" wrapText="1"/>
      <protection locked="0"/>
    </xf>
    <xf numFmtId="0" fontId="41" fillId="9" borderId="4" xfId="0" applyFont="1" applyFill="1" applyBorder="1" applyAlignment="1">
      <alignment horizontal="center" vertical="center" wrapText="1"/>
    </xf>
    <xf numFmtId="0" fontId="43" fillId="9" borderId="4" xfId="77" applyFont="1" applyFill="1" applyBorder="1" applyAlignment="1" applyProtection="1">
      <alignment vertical="center" wrapText="1"/>
      <protection locked="0"/>
    </xf>
    <xf numFmtId="9" fontId="17" fillId="17" borderId="4" xfId="58" applyFont="1" applyFill="1" applyBorder="1" applyAlignment="1">
      <alignment horizontal="center" vertical="center"/>
    </xf>
    <xf numFmtId="17" fontId="22" fillId="0" borderId="4" xfId="35" applyNumberFormat="1" applyFont="1" applyFill="1" applyBorder="1" applyAlignment="1">
      <alignment horizontal="center" vertical="center"/>
    </xf>
    <xf numFmtId="0" fontId="35" fillId="0" borderId="4" xfId="35" applyFont="1" applyFill="1" applyBorder="1" applyAlignment="1">
      <alignment horizontal="center" vertical="center"/>
    </xf>
    <xf numFmtId="0" fontId="27" fillId="0" borderId="4" xfId="0" applyFont="1" applyFill="1" applyBorder="1" applyAlignment="1">
      <alignment vertical="top" wrapText="1"/>
    </xf>
    <xf numFmtId="0" fontId="22" fillId="9" borderId="0" xfId="35" applyFont="1" applyFill="1" applyBorder="1"/>
    <xf numFmtId="0" fontId="17" fillId="9" borderId="4" xfId="77" applyFont="1" applyFill="1" applyBorder="1" applyAlignment="1" applyProtection="1">
      <alignment vertical="center" wrapText="1"/>
      <protection locked="0"/>
    </xf>
    <xf numFmtId="14" fontId="26" fillId="9" borderId="4" xfId="0" applyNumberFormat="1" applyFont="1" applyFill="1" applyBorder="1" applyAlignment="1">
      <alignment horizontal="center" vertical="center" wrapText="1"/>
    </xf>
    <xf numFmtId="43" fontId="22" fillId="9" borderId="0" xfId="2" applyFont="1" applyFill="1" applyAlignment="1">
      <alignment vertical="center"/>
    </xf>
    <xf numFmtId="43" fontId="22" fillId="9" borderId="0" xfId="35" applyNumberFormat="1" applyFont="1" applyFill="1" applyAlignment="1">
      <alignment vertical="center"/>
    </xf>
    <xf numFmtId="14" fontId="22" fillId="9" borderId="4" xfId="35" applyNumberFormat="1" applyFont="1" applyFill="1" applyBorder="1" applyAlignment="1">
      <alignment horizontal="center" vertical="center" wrapText="1"/>
    </xf>
    <xf numFmtId="43" fontId="22" fillId="9" borderId="4" xfId="2" applyFont="1" applyFill="1" applyBorder="1" applyAlignment="1">
      <alignment horizontal="right" vertical="center" wrapText="1"/>
    </xf>
    <xf numFmtId="43" fontId="22" fillId="9" borderId="4" xfId="2" applyFont="1" applyFill="1" applyBorder="1" applyAlignment="1">
      <alignment horizontal="right" vertical="center"/>
    </xf>
    <xf numFmtId="43" fontId="22" fillId="9" borderId="4" xfId="2" applyFont="1" applyFill="1" applyBorder="1" applyAlignment="1">
      <alignment vertical="center" wrapText="1"/>
    </xf>
    <xf numFmtId="165" fontId="44" fillId="9" borderId="12" xfId="5" applyFont="1" applyFill="1" applyBorder="1" applyAlignment="1" applyProtection="1">
      <alignment horizontal="center" vertical="center"/>
      <protection locked="0"/>
    </xf>
    <xf numFmtId="0" fontId="17" fillId="17" borderId="4" xfId="35" applyFont="1" applyFill="1" applyBorder="1" applyAlignment="1">
      <alignment horizontal="center" vertical="center"/>
    </xf>
    <xf numFmtId="17" fontId="17" fillId="17" borderId="4" xfId="35" applyNumberFormat="1" applyFont="1" applyFill="1" applyBorder="1" applyAlignment="1">
      <alignment horizontal="center" vertical="center"/>
    </xf>
    <xf numFmtId="0" fontId="32" fillId="17" borderId="4" xfId="0" applyFont="1" applyFill="1" applyBorder="1" applyAlignment="1">
      <alignment vertical="center" wrapText="1"/>
    </xf>
    <xf numFmtId="17" fontId="17" fillId="17" borderId="4" xfId="77" applyNumberFormat="1" applyFont="1" applyFill="1" applyBorder="1" applyAlignment="1" applyProtection="1">
      <alignment horizontal="center" vertical="center" wrapText="1"/>
      <protection locked="0"/>
    </xf>
    <xf numFmtId="176" fontId="17" fillId="17" borderId="4" xfId="77" applyNumberFormat="1" applyFont="1" applyFill="1" applyBorder="1" applyAlignment="1" applyProtection="1">
      <alignment horizontal="center" vertical="center" wrapText="1"/>
      <protection locked="0"/>
    </xf>
    <xf numFmtId="0" fontId="32" fillId="17" borderId="4" xfId="0" applyFont="1" applyFill="1" applyBorder="1" applyAlignment="1">
      <alignment vertical="top" wrapText="1"/>
    </xf>
    <xf numFmtId="0" fontId="26" fillId="10" borderId="4" xfId="79" applyFont="1" applyFill="1" applyBorder="1" applyAlignment="1">
      <alignment horizontal="center" vertical="center" wrapText="1"/>
    </xf>
    <xf numFmtId="0" fontId="26" fillId="10" borderId="4" xfId="79" applyFont="1" applyFill="1" applyBorder="1" applyAlignment="1">
      <alignment vertical="center" wrapText="1"/>
    </xf>
    <xf numFmtId="170" fontId="26" fillId="10" borderId="4" xfId="79" applyNumberFormat="1" applyFont="1" applyFill="1" applyBorder="1" applyAlignment="1">
      <alignment horizontal="center" vertical="center"/>
    </xf>
    <xf numFmtId="170" fontId="26" fillId="10" borderId="4" xfId="79" applyNumberFormat="1" applyFont="1" applyFill="1" applyBorder="1" applyAlignment="1">
      <alignment horizontal="center" vertical="center" wrapText="1"/>
    </xf>
    <xf numFmtId="165" fontId="26" fillId="10" borderId="4" xfId="76" applyFont="1" applyFill="1" applyBorder="1" applyAlignment="1">
      <alignment horizontal="center" vertical="center" wrapText="1"/>
    </xf>
    <xf numFmtId="169" fontId="22" fillId="10" borderId="4" xfId="35" applyNumberFormat="1" applyFont="1" applyFill="1" applyBorder="1" applyAlignment="1">
      <alignment horizontal="center" vertical="center"/>
    </xf>
    <xf numFmtId="43" fontId="26" fillId="10" borderId="4" xfId="78" applyFont="1" applyFill="1" applyBorder="1" applyAlignment="1">
      <alignment horizontal="center" vertical="center" wrapText="1"/>
    </xf>
    <xf numFmtId="43" fontId="26" fillId="10" borderId="4" xfId="2" applyFont="1" applyFill="1" applyBorder="1" applyAlignment="1">
      <alignment horizontal="center" vertical="center" wrapText="1"/>
    </xf>
    <xf numFmtId="9" fontId="22" fillId="10" borderId="4" xfId="80" applyFont="1" applyFill="1" applyBorder="1" applyAlignment="1">
      <alignment horizontal="center" vertical="center"/>
    </xf>
    <xf numFmtId="2" fontId="22" fillId="10" borderId="4" xfId="78" applyNumberFormat="1" applyFont="1" applyFill="1" applyBorder="1" applyAlignment="1">
      <alignment horizontal="center" vertical="center"/>
    </xf>
    <xf numFmtId="0" fontId="22" fillId="10" borderId="0" xfId="35" applyFont="1" applyFill="1" applyAlignment="1">
      <alignment vertical="center"/>
    </xf>
    <xf numFmtId="0" fontId="27" fillId="10" borderId="4" xfId="79" applyFont="1" applyFill="1" applyBorder="1" applyAlignment="1">
      <alignment horizontal="center" vertical="center" wrapText="1"/>
    </xf>
    <xf numFmtId="0" fontId="22" fillId="10" borderId="4" xfId="79" applyFont="1" applyFill="1" applyBorder="1" applyAlignment="1">
      <alignment horizontal="left" vertical="center" wrapText="1" indent="2"/>
    </xf>
    <xf numFmtId="0" fontId="27" fillId="10" borderId="4" xfId="79" applyFont="1" applyFill="1" applyBorder="1" applyAlignment="1">
      <alignment horizontal="center" vertical="center"/>
    </xf>
    <xf numFmtId="169" fontId="27" fillId="10" borderId="4" xfId="79" applyNumberFormat="1" applyFont="1" applyFill="1" applyBorder="1" applyAlignment="1">
      <alignment horizontal="center" vertical="center" wrapText="1"/>
    </xf>
    <xf numFmtId="169" fontId="22" fillId="10" borderId="4" xfId="35" applyNumberFormat="1" applyFont="1" applyFill="1" applyBorder="1" applyAlignment="1">
      <alignment horizontal="center" vertical="center" wrapText="1"/>
    </xf>
    <xf numFmtId="165" fontId="22" fillId="10" borderId="4" xfId="76" applyFont="1" applyFill="1" applyBorder="1" applyAlignment="1">
      <alignment horizontal="right" vertical="center" wrapText="1"/>
    </xf>
    <xf numFmtId="43" fontId="22" fillId="10" borderId="4" xfId="78" applyFont="1" applyFill="1" applyBorder="1" applyAlignment="1">
      <alignment horizontal="center" vertical="center" wrapText="1"/>
    </xf>
    <xf numFmtId="43" fontId="22" fillId="10" borderId="4" xfId="78" applyFont="1" applyFill="1" applyBorder="1" applyAlignment="1">
      <alignment horizontal="center" vertical="center"/>
    </xf>
    <xf numFmtId="43" fontId="22" fillId="10" borderId="4" xfId="78" applyFont="1" applyFill="1" applyBorder="1" applyAlignment="1">
      <alignment vertical="center"/>
    </xf>
    <xf numFmtId="0" fontId="27" fillId="10" borderId="4" xfId="79" applyFont="1" applyFill="1" applyBorder="1" applyAlignment="1" applyProtection="1">
      <alignment horizontal="center" vertical="center" wrapText="1"/>
      <protection locked="0"/>
    </xf>
    <xf numFmtId="0" fontId="35" fillId="10" borderId="4" xfId="79" applyFont="1" applyFill="1" applyBorder="1" applyAlignment="1">
      <alignment horizontal="center" vertical="center" wrapText="1"/>
    </xf>
    <xf numFmtId="43" fontId="22" fillId="10" borderId="4" xfId="2" applyFont="1" applyFill="1" applyBorder="1" applyAlignment="1">
      <alignment horizontal="center" vertical="center" wrapText="1"/>
    </xf>
    <xf numFmtId="43" fontId="22" fillId="10" borderId="4" xfId="2" applyFont="1" applyFill="1" applyBorder="1" applyAlignment="1">
      <alignment horizontal="center" vertical="center"/>
    </xf>
    <xf numFmtId="43" fontId="17" fillId="20" borderId="4" xfId="2" applyFont="1" applyFill="1" applyBorder="1" applyAlignment="1">
      <alignment horizontal="center" vertical="center"/>
    </xf>
    <xf numFmtId="9" fontId="22" fillId="10" borderId="4" xfId="58" applyFont="1" applyFill="1" applyBorder="1" applyAlignment="1">
      <alignment horizontal="center" vertical="center"/>
    </xf>
    <xf numFmtId="2" fontId="22" fillId="10" borderId="4" xfId="2" applyNumberFormat="1" applyFont="1" applyFill="1" applyBorder="1" applyAlignment="1">
      <alignment horizontal="center" vertical="center"/>
    </xf>
    <xf numFmtId="2" fontId="17" fillId="20" borderId="4" xfId="2" applyNumberFormat="1" applyFont="1" applyFill="1" applyBorder="1" applyAlignment="1">
      <alignment horizontal="center" vertical="center"/>
    </xf>
    <xf numFmtId="43" fontId="22" fillId="10" borderId="4" xfId="2" applyFont="1" applyFill="1" applyBorder="1" applyAlignment="1">
      <alignment vertical="center"/>
    </xf>
    <xf numFmtId="43" fontId="17" fillId="20" borderId="4" xfId="2" applyFont="1" applyFill="1" applyBorder="1" applyAlignment="1">
      <alignment vertical="center"/>
    </xf>
    <xf numFmtId="0" fontId="17" fillId="20" borderId="4" xfId="35" applyFont="1" applyFill="1" applyBorder="1" applyAlignment="1">
      <alignment vertical="center"/>
    </xf>
    <xf numFmtId="0" fontId="32" fillId="10" borderId="4" xfId="0" applyFont="1" applyFill="1" applyBorder="1" applyAlignment="1" applyProtection="1">
      <alignment horizontal="center" vertical="center" wrapText="1"/>
      <protection locked="0"/>
    </xf>
    <xf numFmtId="43" fontId="17" fillId="10" borderId="4" xfId="2" applyFont="1" applyFill="1" applyBorder="1" applyAlignment="1">
      <alignment horizontal="center" vertical="center"/>
    </xf>
    <xf numFmtId="2" fontId="17" fillId="10" borderId="4" xfId="2" applyNumberFormat="1" applyFont="1" applyFill="1" applyBorder="1" applyAlignment="1">
      <alignment horizontal="center" vertical="center"/>
    </xf>
    <xf numFmtId="43" fontId="17" fillId="10" borderId="4" xfId="2" applyFont="1" applyFill="1" applyBorder="1" applyAlignment="1">
      <alignment vertical="center"/>
    </xf>
    <xf numFmtId="0" fontId="17" fillId="10" borderId="4" xfId="35" applyFont="1" applyFill="1" applyBorder="1" applyAlignment="1">
      <alignment vertical="center"/>
    </xf>
    <xf numFmtId="0" fontId="17" fillId="10" borderId="4" xfId="35" applyFont="1" applyFill="1" applyBorder="1" applyAlignment="1">
      <alignment horizontal="center" vertical="center"/>
    </xf>
    <xf numFmtId="0" fontId="22" fillId="10" borderId="4" xfId="0" applyFont="1" applyFill="1" applyBorder="1" applyAlignment="1">
      <alignment vertical="center" wrapText="1"/>
    </xf>
    <xf numFmtId="0" fontId="27" fillId="10" borderId="4" xfId="0" applyFont="1" applyFill="1" applyBorder="1" applyAlignment="1">
      <alignment horizontal="center" vertical="center"/>
    </xf>
    <xf numFmtId="169" fontId="27" fillId="10" borderId="4" xfId="0" applyNumberFormat="1" applyFont="1" applyFill="1" applyBorder="1" applyAlignment="1">
      <alignment horizontal="center" vertical="center" wrapText="1"/>
    </xf>
    <xf numFmtId="17" fontId="23" fillId="10" borderId="4" xfId="35" applyNumberFormat="1" applyFont="1" applyFill="1" applyBorder="1" applyAlignment="1">
      <alignment horizontal="center" vertical="center"/>
    </xf>
    <xf numFmtId="14" fontId="22" fillId="10" borderId="4" xfId="35" applyNumberFormat="1" applyFont="1" applyFill="1" applyBorder="1" applyAlignment="1">
      <alignment vertical="center"/>
    </xf>
    <xf numFmtId="0" fontId="22" fillId="10" borderId="4" xfId="35" applyFont="1" applyFill="1" applyBorder="1" applyAlignment="1">
      <alignment vertical="center" wrapText="1"/>
    </xf>
    <xf numFmtId="43" fontId="17" fillId="20" borderId="4" xfId="2" applyNumberFormat="1" applyFont="1" applyFill="1" applyBorder="1" applyAlignment="1">
      <alignment vertical="center"/>
    </xf>
    <xf numFmtId="177" fontId="17" fillId="20" borderId="4" xfId="2" applyNumberFormat="1" applyFont="1" applyFill="1" applyBorder="1" applyAlignment="1">
      <alignment horizontal="center" vertical="center"/>
    </xf>
    <xf numFmtId="180" fontId="17" fillId="20" borderId="4" xfId="2" applyNumberFormat="1" applyFont="1" applyFill="1" applyBorder="1" applyAlignment="1">
      <alignment horizontal="center" vertical="center"/>
    </xf>
    <xf numFmtId="180" fontId="17" fillId="20" borderId="4" xfId="2" applyNumberFormat="1" applyFont="1" applyFill="1" applyBorder="1" applyAlignment="1">
      <alignment vertical="center"/>
    </xf>
    <xf numFmtId="178" fontId="17" fillId="20" borderId="4" xfId="2" applyNumberFormat="1" applyFont="1" applyFill="1" applyBorder="1" applyAlignment="1">
      <alignment vertical="center"/>
    </xf>
    <xf numFmtId="0" fontId="27" fillId="10" borderId="4" xfId="0" applyFont="1" applyFill="1" applyBorder="1" applyAlignment="1">
      <alignment vertical="top" wrapText="1"/>
    </xf>
    <xf numFmtId="0" fontId="60" fillId="10" borderId="4" xfId="77" applyFont="1" applyFill="1" applyBorder="1" applyAlignment="1">
      <alignment horizontal="center" vertical="center" wrapText="1"/>
    </xf>
    <xf numFmtId="0" fontId="60" fillId="10" borderId="4" xfId="77" applyFont="1" applyFill="1" applyBorder="1" applyAlignment="1">
      <alignment vertical="center" wrapText="1"/>
    </xf>
    <xf numFmtId="169" fontId="60" fillId="10" borderId="4" xfId="77" applyNumberFormat="1" applyFont="1" applyFill="1" applyBorder="1" applyAlignment="1">
      <alignment horizontal="center" vertical="center"/>
    </xf>
    <xf numFmtId="169" fontId="60" fillId="10" borderId="4" xfId="77" applyNumberFormat="1" applyFont="1" applyFill="1" applyBorder="1" applyAlignment="1">
      <alignment horizontal="center" vertical="center" wrapText="1"/>
    </xf>
    <xf numFmtId="165" fontId="60" fillId="10" borderId="4" xfId="83" applyFont="1" applyFill="1" applyBorder="1" applyAlignment="1">
      <alignment horizontal="center" vertical="center" wrapText="1"/>
    </xf>
    <xf numFmtId="43" fontId="60" fillId="10" borderId="4" xfId="81" applyFont="1" applyFill="1" applyBorder="1" applyAlignment="1">
      <alignment horizontal="center" vertical="center" wrapText="1"/>
    </xf>
    <xf numFmtId="0" fontId="56" fillId="10" borderId="4" xfId="77" applyFont="1" applyFill="1" applyBorder="1" applyAlignment="1">
      <alignment horizontal="left" vertical="center" wrapText="1" indent="2"/>
    </xf>
    <xf numFmtId="0" fontId="61" fillId="10" borderId="4" xfId="77" applyFont="1" applyFill="1" applyBorder="1" applyAlignment="1">
      <alignment vertical="center" wrapText="1"/>
    </xf>
    <xf numFmtId="176" fontId="62" fillId="10" borderId="4" xfId="77" applyNumberFormat="1" applyFont="1" applyFill="1" applyBorder="1" applyAlignment="1" applyProtection="1">
      <alignment horizontal="center" vertical="center" wrapText="1"/>
      <protection locked="0"/>
    </xf>
    <xf numFmtId="43" fontId="58" fillId="10" borderId="0" xfId="81" applyFont="1" applyFill="1" applyBorder="1" applyAlignment="1">
      <alignment horizontal="center" vertical="center"/>
    </xf>
    <xf numFmtId="43" fontId="17" fillId="10" borderId="4" xfId="2" applyNumberFormat="1" applyFont="1" applyFill="1" applyBorder="1" applyAlignment="1">
      <alignment vertical="center"/>
    </xf>
    <xf numFmtId="43" fontId="42" fillId="9" borderId="4" xfId="0" applyNumberFormat="1" applyFont="1" applyFill="1" applyBorder="1" applyAlignment="1">
      <alignment horizontal="center" vertical="center" wrapText="1"/>
    </xf>
    <xf numFmtId="0" fontId="67" fillId="7" borderId="4" xfId="82" applyFont="1" applyFill="1" applyBorder="1" applyAlignment="1">
      <alignment vertical="center" wrapText="1"/>
    </xf>
    <xf numFmtId="0" fontId="67" fillId="0" borderId="4" xfId="82" applyFont="1" applyBorder="1" applyAlignment="1">
      <alignment vertical="center"/>
    </xf>
    <xf numFmtId="0" fontId="22" fillId="7" borderId="4" xfId="35" applyFont="1" applyFill="1" applyBorder="1" applyAlignment="1">
      <alignment vertical="center" wrapText="1"/>
    </xf>
    <xf numFmtId="0" fontId="68" fillId="7" borderId="4" xfId="77" applyFont="1" applyFill="1" applyBorder="1" applyAlignment="1">
      <alignment vertical="center" wrapText="1"/>
    </xf>
    <xf numFmtId="0" fontId="67" fillId="7" borderId="4" xfId="82" applyFont="1" applyFill="1" applyBorder="1" applyAlignment="1">
      <alignment vertical="center"/>
    </xf>
    <xf numFmtId="0" fontId="17" fillId="21" borderId="4" xfId="35" applyFont="1" applyFill="1" applyBorder="1" applyAlignment="1">
      <alignment vertical="center" wrapText="1"/>
    </xf>
    <xf numFmtId="0" fontId="17" fillId="11" borderId="4" xfId="35" applyFont="1" applyFill="1" applyBorder="1" applyAlignment="1">
      <alignment vertical="top" wrapText="1"/>
    </xf>
    <xf numFmtId="0" fontId="43" fillId="11" borderId="4" xfId="35" applyFont="1" applyFill="1" applyBorder="1" applyAlignment="1">
      <alignment horizontal="left" vertical="center" wrapText="1"/>
    </xf>
    <xf numFmtId="0" fontId="36" fillId="7" borderId="12" xfId="35" applyFont="1" applyFill="1" applyBorder="1" applyAlignment="1">
      <alignment horizontal="center" vertical="center"/>
    </xf>
    <xf numFmtId="0" fontId="43" fillId="20" borderId="4" xfId="35" applyFont="1" applyFill="1" applyBorder="1" applyAlignment="1">
      <alignment horizontal="left" vertical="center" wrapText="1"/>
    </xf>
    <xf numFmtId="0" fontId="4" fillId="5" borderId="4" xfId="56" applyFont="1" applyFill="1" applyBorder="1" applyAlignment="1">
      <alignment horizontal="center" vertical="center" wrapText="1"/>
    </xf>
    <xf numFmtId="0" fontId="2" fillId="0" borderId="4" xfId="35" applyBorder="1" applyAlignment="1">
      <alignment horizontal="center" vertical="center" wrapText="1"/>
    </xf>
    <xf numFmtId="0" fontId="4" fillId="0" borderId="0" xfId="56" applyFont="1" applyAlignment="1">
      <alignment horizontal="center" vertical="center"/>
    </xf>
    <xf numFmtId="0" fontId="2" fillId="0" borderId="0" xfId="35" applyAlignment="1">
      <alignment horizontal="center" vertical="center"/>
    </xf>
    <xf numFmtId="0" fontId="4" fillId="0" borderId="0" xfId="35" applyFont="1" applyAlignment="1">
      <alignment horizontal="center" vertical="center"/>
    </xf>
    <xf numFmtId="0" fontId="4" fillId="5" borderId="12" xfId="56" applyFont="1" applyFill="1" applyBorder="1" applyAlignment="1">
      <alignment horizontal="center" vertical="center" wrapText="1"/>
    </xf>
    <xf numFmtId="0" fontId="4" fillId="5" borderId="6" xfId="56" applyFont="1" applyFill="1" applyBorder="1" applyAlignment="1">
      <alignment horizontal="center" vertical="center" wrapText="1"/>
    </xf>
    <xf numFmtId="0" fontId="2" fillId="0" borderId="15" xfId="35" applyBorder="1" applyAlignment="1">
      <alignment horizontal="center" vertical="center" wrapText="1"/>
    </xf>
    <xf numFmtId="0" fontId="4" fillId="5" borderId="4" xfId="56" applyFont="1" applyFill="1" applyBorder="1" applyAlignment="1">
      <alignment horizontal="center" vertical="center"/>
    </xf>
    <xf numFmtId="0" fontId="2" fillId="0" borderId="4" xfId="35" applyBorder="1" applyAlignment="1">
      <alignment horizontal="center" vertical="center"/>
    </xf>
    <xf numFmtId="0" fontId="4" fillId="6" borderId="13" xfId="56" applyFont="1" applyFill="1" applyBorder="1" applyAlignment="1">
      <alignment horizontal="center" vertical="center" wrapText="1"/>
    </xf>
    <xf numFmtId="0" fontId="4" fillId="6" borderId="3" xfId="56" applyFont="1" applyFill="1" applyBorder="1" applyAlignment="1">
      <alignment horizontal="center" vertical="center" wrapText="1"/>
    </xf>
    <xf numFmtId="0" fontId="4" fillId="6" borderId="14" xfId="56" applyFont="1" applyFill="1" applyBorder="1" applyAlignment="1">
      <alignment horizontal="center" vertical="center" wrapText="1"/>
    </xf>
    <xf numFmtId="0" fontId="23" fillId="5" borderId="4" xfId="35" applyFont="1" applyFill="1" applyBorder="1" applyAlignment="1">
      <alignment horizontal="center" vertical="center" wrapText="1"/>
    </xf>
    <xf numFmtId="169" fontId="23" fillId="5" borderId="13" xfId="35" applyNumberFormat="1" applyFont="1" applyFill="1" applyBorder="1" applyAlignment="1">
      <alignment horizontal="center" vertical="center" wrapText="1"/>
    </xf>
    <xf numFmtId="169" fontId="23" fillId="5" borderId="3" xfId="35" applyNumberFormat="1" applyFont="1" applyFill="1" applyBorder="1" applyAlignment="1">
      <alignment horizontal="center" vertical="center" wrapText="1"/>
    </xf>
    <xf numFmtId="169" fontId="23" fillId="5" borderId="14" xfId="35" applyNumberFormat="1" applyFont="1" applyFill="1" applyBorder="1" applyAlignment="1">
      <alignment horizontal="center" vertical="center" wrapText="1"/>
    </xf>
    <xf numFmtId="169" fontId="23" fillId="5" borderId="12" xfId="35" applyNumberFormat="1" applyFont="1" applyFill="1" applyBorder="1" applyAlignment="1">
      <alignment horizontal="center" vertical="center"/>
    </xf>
    <xf numFmtId="169" fontId="23" fillId="5" borderId="15" xfId="35" applyNumberFormat="1" applyFont="1" applyFill="1" applyBorder="1" applyAlignment="1">
      <alignment horizontal="center" vertical="center"/>
    </xf>
    <xf numFmtId="0" fontId="23" fillId="5" borderId="4" xfId="35" applyFont="1" applyFill="1" applyBorder="1" applyAlignment="1">
      <alignment horizontal="center" vertical="center"/>
    </xf>
    <xf numFmtId="0" fontId="30" fillId="5" borderId="4" xfId="35" applyFont="1" applyFill="1" applyBorder="1" applyAlignment="1">
      <alignment horizontal="center" vertical="center" wrapText="1"/>
    </xf>
    <xf numFmtId="168" fontId="23" fillId="5" borderId="4" xfId="2" applyNumberFormat="1" applyFont="1" applyFill="1" applyBorder="1" applyAlignment="1">
      <alignment horizontal="center" vertical="center" wrapText="1"/>
    </xf>
    <xf numFmtId="43" fontId="23" fillId="5" borderId="4" xfId="2" applyFont="1" applyFill="1" applyBorder="1" applyAlignment="1">
      <alignment horizontal="center" vertical="center" wrapText="1"/>
    </xf>
    <xf numFmtId="169" fontId="23" fillId="5" borderId="4" xfId="2" applyNumberFormat="1" applyFont="1" applyFill="1" applyBorder="1" applyAlignment="1">
      <alignment horizontal="center" vertical="center" wrapText="1"/>
    </xf>
    <xf numFmtId="0" fontId="23" fillId="0" borderId="12" xfId="35" applyFont="1" applyBorder="1" applyAlignment="1">
      <alignment horizontal="left" vertical="top" wrapText="1"/>
    </xf>
    <xf numFmtId="0" fontId="23" fillId="0" borderId="6" xfId="35" applyFont="1" applyBorder="1" applyAlignment="1">
      <alignment horizontal="left" vertical="top" wrapText="1"/>
    </xf>
    <xf numFmtId="0" fontId="23" fillId="0" borderId="15" xfId="35" applyFont="1" applyBorder="1" applyAlignment="1">
      <alignment horizontal="left" vertical="top" wrapText="1"/>
    </xf>
    <xf numFmtId="169" fontId="23" fillId="5" borderId="4" xfId="35" applyNumberFormat="1" applyFont="1" applyFill="1" applyBorder="1" applyAlignment="1">
      <alignment horizontal="center" vertical="center" wrapText="1"/>
    </xf>
    <xf numFmtId="0" fontId="23" fillId="7" borderId="4" xfId="35" applyFont="1" applyFill="1" applyBorder="1" applyAlignment="1">
      <alignment horizontal="center" vertical="center" wrapText="1"/>
    </xf>
    <xf numFmtId="2" fontId="23" fillId="5" borderId="4" xfId="2" applyNumberFormat="1" applyFont="1" applyFill="1" applyBorder="1" applyAlignment="1">
      <alignment horizontal="center" vertical="center" wrapText="1"/>
    </xf>
    <xf numFmtId="0" fontId="23" fillId="5" borderId="12" xfId="35" applyFont="1" applyFill="1" applyBorder="1" applyAlignment="1">
      <alignment horizontal="center" vertical="center" wrapText="1"/>
    </xf>
    <xf numFmtId="0" fontId="23" fillId="5" borderId="6" xfId="35" applyFont="1" applyFill="1" applyBorder="1" applyAlignment="1">
      <alignment horizontal="center" vertical="center" wrapText="1"/>
    </xf>
    <xf numFmtId="0" fontId="23" fillId="5" borderId="15" xfId="35" applyFont="1" applyFill="1" applyBorder="1" applyAlignment="1">
      <alignment horizontal="center" vertical="center" wrapText="1"/>
    </xf>
    <xf numFmtId="9" fontId="23" fillId="5" borderId="4" xfId="58" applyFont="1" applyFill="1" applyBorder="1" applyAlignment="1">
      <alignment horizontal="center" vertical="center" wrapText="1"/>
    </xf>
    <xf numFmtId="43" fontId="23" fillId="5" borderId="12" xfId="2" applyFont="1" applyFill="1" applyBorder="1" applyAlignment="1">
      <alignment horizontal="center" vertical="center" wrapText="1"/>
    </xf>
    <xf numFmtId="43" fontId="23" fillId="5" borderId="6" xfId="2" applyFont="1" applyFill="1" applyBorder="1" applyAlignment="1">
      <alignment horizontal="center" vertical="center" wrapText="1"/>
    </xf>
    <xf numFmtId="43" fontId="23" fillId="5" borderId="15" xfId="2" applyFont="1" applyFill="1" applyBorder="1" applyAlignment="1">
      <alignment horizontal="center" vertical="center" wrapText="1"/>
    </xf>
    <xf numFmtId="14" fontId="23" fillId="5" borderId="4" xfId="35" applyNumberFormat="1" applyFont="1" applyFill="1" applyBorder="1" applyAlignment="1">
      <alignment horizontal="center" vertical="center" wrapText="1"/>
    </xf>
    <xf numFmtId="0" fontId="37" fillId="5" borderId="4" xfId="35" applyFont="1" applyFill="1" applyBorder="1" applyAlignment="1">
      <alignment horizontal="center" vertical="center" wrapText="1"/>
    </xf>
    <xf numFmtId="0" fontId="38" fillId="5" borderId="4" xfId="35" applyFont="1" applyFill="1" applyBorder="1" applyAlignment="1">
      <alignment horizontal="center" vertical="center" wrapText="1"/>
    </xf>
    <xf numFmtId="169" fontId="37" fillId="5" borderId="13" xfId="35" applyNumberFormat="1" applyFont="1" applyFill="1" applyBorder="1" applyAlignment="1">
      <alignment horizontal="center" vertical="center" wrapText="1"/>
    </xf>
    <xf numFmtId="169" fontId="37" fillId="5" borderId="3" xfId="35" applyNumberFormat="1" applyFont="1" applyFill="1" applyBorder="1" applyAlignment="1">
      <alignment horizontal="center" vertical="center" wrapText="1"/>
    </xf>
    <xf numFmtId="169" fontId="37" fillId="5" borderId="14" xfId="35" applyNumberFormat="1" applyFont="1" applyFill="1" applyBorder="1" applyAlignment="1">
      <alignment horizontal="center" vertical="center" wrapText="1"/>
    </xf>
    <xf numFmtId="169" fontId="37" fillId="5" borderId="12" xfId="35" applyNumberFormat="1" applyFont="1" applyFill="1" applyBorder="1" applyAlignment="1">
      <alignment horizontal="center" vertical="center"/>
    </xf>
    <xf numFmtId="169" fontId="37" fillId="5" borderId="15" xfId="35" applyNumberFormat="1" applyFont="1" applyFill="1" applyBorder="1" applyAlignment="1">
      <alignment horizontal="center" vertical="center"/>
    </xf>
    <xf numFmtId="0" fontId="37" fillId="5" borderId="4" xfId="35" applyFont="1" applyFill="1" applyBorder="1" applyAlignment="1">
      <alignment horizontal="center" vertical="center"/>
    </xf>
    <xf numFmtId="168" fontId="37" fillId="5" borderId="4" xfId="2" applyNumberFormat="1" applyFont="1" applyFill="1" applyBorder="1" applyAlignment="1">
      <alignment horizontal="center" vertical="center" wrapText="1"/>
    </xf>
    <xf numFmtId="43" fontId="37" fillId="5" borderId="4" xfId="2" applyFont="1" applyFill="1" applyBorder="1" applyAlignment="1">
      <alignment horizontal="center" vertical="center" wrapText="1"/>
    </xf>
    <xf numFmtId="169" fontId="37" fillId="5" borderId="4" xfId="2" applyNumberFormat="1" applyFont="1" applyFill="1" applyBorder="1" applyAlignment="1">
      <alignment horizontal="center" vertical="center" wrapText="1"/>
    </xf>
    <xf numFmtId="0" fontId="22" fillId="9" borderId="12" xfId="35" applyFont="1" applyFill="1" applyBorder="1" applyAlignment="1">
      <alignment horizontal="left" vertical="center"/>
    </xf>
    <xf numFmtId="0" fontId="22" fillId="9" borderId="6" xfId="35" applyFont="1" applyFill="1" applyBorder="1" applyAlignment="1">
      <alignment horizontal="left" vertical="center"/>
    </xf>
    <xf numFmtId="0" fontId="22" fillId="9" borderId="15" xfId="35" applyFont="1" applyFill="1" applyBorder="1" applyAlignment="1">
      <alignment horizontal="left" vertical="center"/>
    </xf>
    <xf numFmtId="0" fontId="22" fillId="10" borderId="12" xfId="35" applyFont="1" applyFill="1" applyBorder="1" applyAlignment="1">
      <alignment horizontal="center" vertical="center"/>
    </xf>
    <xf numFmtId="0" fontId="22" fillId="10" borderId="6" xfId="35" applyFont="1" applyFill="1" applyBorder="1" applyAlignment="1">
      <alignment horizontal="center" vertical="center"/>
    </xf>
    <xf numFmtId="0" fontId="22" fillId="10" borderId="15" xfId="35" applyFont="1" applyFill="1" applyBorder="1" applyAlignment="1">
      <alignment horizontal="center" vertical="center"/>
    </xf>
    <xf numFmtId="43" fontId="37" fillId="5" borderId="12" xfId="2" applyFont="1" applyFill="1" applyBorder="1" applyAlignment="1">
      <alignment horizontal="center" vertical="center" wrapText="1"/>
    </xf>
    <xf numFmtId="43" fontId="37" fillId="5" borderId="6" xfId="2" applyFont="1" applyFill="1" applyBorder="1" applyAlignment="1">
      <alignment horizontal="center" vertical="center" wrapText="1"/>
    </xf>
    <xf numFmtId="43" fontId="37" fillId="5" borderId="15" xfId="2" applyFont="1" applyFill="1" applyBorder="1" applyAlignment="1">
      <alignment horizontal="center" vertical="center" wrapText="1"/>
    </xf>
    <xf numFmtId="14" fontId="37" fillId="5" borderId="4" xfId="35" applyNumberFormat="1" applyFont="1" applyFill="1" applyBorder="1" applyAlignment="1">
      <alignment horizontal="center" vertical="center" wrapText="1"/>
    </xf>
    <xf numFmtId="0" fontId="36" fillId="0" borderId="12" xfId="35" applyFont="1" applyBorder="1" applyAlignment="1">
      <alignment horizontal="center" vertical="center" wrapText="1"/>
    </xf>
    <xf numFmtId="0" fontId="36" fillId="0" borderId="6" xfId="35" applyFont="1" applyBorder="1" applyAlignment="1">
      <alignment horizontal="center" vertical="center" wrapText="1"/>
    </xf>
    <xf numFmtId="0" fontId="36" fillId="0" borderId="12" xfId="35" applyFont="1" applyBorder="1" applyAlignment="1">
      <alignment horizontal="center" vertical="center"/>
    </xf>
    <xf numFmtId="0" fontId="36" fillId="0" borderId="6" xfId="35" applyFont="1" applyBorder="1" applyAlignment="1">
      <alignment horizontal="center" vertical="center"/>
    </xf>
    <xf numFmtId="0" fontId="36" fillId="0" borderId="15" xfId="35" applyFont="1" applyBorder="1" applyAlignment="1">
      <alignment horizontal="center" vertical="center" wrapText="1"/>
    </xf>
    <xf numFmtId="0" fontId="36" fillId="0" borderId="15" xfId="35" applyFont="1" applyBorder="1" applyAlignment="1">
      <alignment horizontal="center" vertical="center"/>
    </xf>
    <xf numFmtId="169" fontId="37" fillId="5" borderId="12" xfId="35" applyNumberFormat="1" applyFont="1" applyFill="1" applyBorder="1" applyAlignment="1">
      <alignment horizontal="center" vertical="center" wrapText="1"/>
    </xf>
    <xf numFmtId="169" fontId="37" fillId="5" borderId="6" xfId="35" applyNumberFormat="1" applyFont="1" applyFill="1" applyBorder="1" applyAlignment="1">
      <alignment horizontal="center" vertical="center" wrapText="1"/>
    </xf>
    <xf numFmtId="169" fontId="37" fillId="5" borderId="15" xfId="35" applyNumberFormat="1" applyFont="1" applyFill="1" applyBorder="1" applyAlignment="1">
      <alignment horizontal="center" vertical="center" wrapText="1"/>
    </xf>
    <xf numFmtId="169" fontId="37" fillId="5" borderId="4" xfId="35" applyNumberFormat="1" applyFont="1" applyFill="1" applyBorder="1" applyAlignment="1">
      <alignment horizontal="center" vertical="center" wrapText="1"/>
    </xf>
    <xf numFmtId="2" fontId="37" fillId="5" borderId="4" xfId="2" applyNumberFormat="1" applyFont="1" applyFill="1" applyBorder="1" applyAlignment="1">
      <alignment horizontal="center" vertical="center" wrapText="1"/>
    </xf>
    <xf numFmtId="0" fontId="37" fillId="5" borderId="12" xfId="35" applyFont="1" applyFill="1" applyBorder="1" applyAlignment="1">
      <alignment horizontal="center" vertical="center" wrapText="1"/>
    </xf>
    <xf numFmtId="0" fontId="37" fillId="5" borderId="6" xfId="35" applyFont="1" applyFill="1" applyBorder="1" applyAlignment="1">
      <alignment horizontal="center" vertical="center" wrapText="1"/>
    </xf>
    <xf numFmtId="0" fontId="37" fillId="5" borderId="15" xfId="35" applyFont="1" applyFill="1" applyBorder="1" applyAlignment="1">
      <alignment horizontal="center" vertical="center" wrapText="1"/>
    </xf>
    <xf numFmtId="0" fontId="37" fillId="7" borderId="4" xfId="35" applyFont="1" applyFill="1" applyBorder="1" applyAlignment="1">
      <alignment horizontal="center" vertical="center" wrapText="1"/>
    </xf>
    <xf numFmtId="9" fontId="37" fillId="5" borderId="4" xfId="58" applyFont="1" applyFill="1" applyBorder="1" applyAlignment="1">
      <alignment horizontal="center" vertical="center" wrapText="1"/>
    </xf>
  </cellXfs>
  <cellStyles count="85">
    <cellStyle name="Body" xfId="1"/>
    <cellStyle name="Comma" xfId="2" builtinId="3"/>
    <cellStyle name="Comma  - Style1" xfId="3"/>
    <cellStyle name="Comma 10" xfId="78"/>
    <cellStyle name="Comma 10 2" xfId="4"/>
    <cellStyle name="Comma 10 25 2" xfId="5"/>
    <cellStyle name="Comma 11 2" xfId="6"/>
    <cellStyle name="Comma 130" xfId="7"/>
    <cellStyle name="Comma 2" xfId="8"/>
    <cellStyle name="Comma 2 2" xfId="9"/>
    <cellStyle name="Comma 2 2 2" xfId="10"/>
    <cellStyle name="Comma 2 3" xfId="11"/>
    <cellStyle name="Comma 2 4" xfId="12"/>
    <cellStyle name="Comma 2 5" xfId="76"/>
    <cellStyle name="Comma 2 6" xfId="83"/>
    <cellStyle name="Comma 3" xfId="13"/>
    <cellStyle name="Comma 3 2" xfId="14"/>
    <cellStyle name="Comma 4" xfId="15"/>
    <cellStyle name="Comma 4 2" xfId="16"/>
    <cellStyle name="Comma 5" xfId="17"/>
    <cellStyle name="Comma 6" xfId="18"/>
    <cellStyle name="Comma 6 2" xfId="19"/>
    <cellStyle name="Comma 6 3" xfId="20"/>
    <cellStyle name="Comma 6 4" xfId="21"/>
    <cellStyle name="Comma 7" xfId="22"/>
    <cellStyle name="Comma 8" xfId="23"/>
    <cellStyle name="Comma 9" xfId="81"/>
    <cellStyle name="Curren - Style2" xfId="24"/>
    <cellStyle name="Grey" xfId="25"/>
    <cellStyle name="Header1" xfId="26"/>
    <cellStyle name="Header2" xfId="27"/>
    <cellStyle name="Input [yellow]" xfId="28"/>
    <cellStyle name="no dec" xfId="29"/>
    <cellStyle name="Normal" xfId="0" builtinId="0"/>
    <cellStyle name="Normal - Style1" xfId="30"/>
    <cellStyle name="Normal 10 2" xfId="77"/>
    <cellStyle name="Normal 10 27" xfId="31"/>
    <cellStyle name="Normal 11" xfId="79"/>
    <cellStyle name="Normal 115" xfId="32"/>
    <cellStyle name="Normal 15" xfId="33"/>
    <cellStyle name="Normal 18" xfId="34"/>
    <cellStyle name="Normal 2" xfId="35"/>
    <cellStyle name="Normal 2 2" xfId="36"/>
    <cellStyle name="Normal 2 2 2" xfId="37"/>
    <cellStyle name="Normal 2 2 2 2" xfId="38"/>
    <cellStyle name="Normal 2 2_Working APR 2007-08 Mahagenco_Bhushan_1.3" xfId="39"/>
    <cellStyle name="Normal 2 3" xfId="40"/>
    <cellStyle name="Normal 2 4" xfId="41"/>
    <cellStyle name="Normal 2 5" xfId="82"/>
    <cellStyle name="Normal 2 7" xfId="42"/>
    <cellStyle name="Normal 2_ARR FINAL" xfId="43"/>
    <cellStyle name="Normal 3" xfId="44"/>
    <cellStyle name="Normal 3 2" xfId="45"/>
    <cellStyle name="Normal 3 2 2" xfId="46"/>
    <cellStyle name="Normal 39" xfId="47"/>
    <cellStyle name="Normal 4" xfId="48"/>
    <cellStyle name="Normal 4 2" xfId="49"/>
    <cellStyle name="Normal 5" xfId="50"/>
    <cellStyle name="Normal 5 2" xfId="51"/>
    <cellStyle name="Normal 6" xfId="52"/>
    <cellStyle name="Normal 7" xfId="53"/>
    <cellStyle name="Normal 8" xfId="54"/>
    <cellStyle name="Normal 9" xfId="55"/>
    <cellStyle name="Normal_FORMATS 5 YEAR ALOKE 2" xfId="56"/>
    <cellStyle name="Normal_FORMATS 5 YEAR ALOKE 3 2" xfId="57"/>
    <cellStyle name="Percent" xfId="58" builtinId="5"/>
    <cellStyle name="Percent [0]_#6 Temps &amp; Contractors" xfId="59"/>
    <cellStyle name="Percent [2]" xfId="60"/>
    <cellStyle name="Percent 2" xfId="61"/>
    <cellStyle name="Percent 2 2" xfId="62"/>
    <cellStyle name="Percent 2 3" xfId="63"/>
    <cellStyle name="Percent 3" xfId="64"/>
    <cellStyle name="Percent 3 2" xfId="65"/>
    <cellStyle name="Percent 4" xfId="66"/>
    <cellStyle name="Percent 41" xfId="67"/>
    <cellStyle name="Percent 5" xfId="68"/>
    <cellStyle name="Percent 5 2" xfId="69"/>
    <cellStyle name="Percent 5 3" xfId="70"/>
    <cellStyle name="Percent 6" xfId="71"/>
    <cellStyle name="Percent 6 2" xfId="72"/>
    <cellStyle name="Percent 7" xfId="73"/>
    <cellStyle name="Percent 8" xfId="84"/>
    <cellStyle name="Percent 9" xfId="80"/>
    <cellStyle name="Style 1" xfId="74"/>
    <cellStyle name="Style 2" xfId="75"/>
  </cellStyles>
  <dxfs count="1036">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B0F0"/>
      </font>
    </dxf>
    <dxf>
      <font>
        <color rgb="FF9C6500"/>
      </font>
      <fill>
        <patternFill patternType="solid">
          <bgColor rgb="FFFFEB9C"/>
        </patternFill>
      </fill>
    </dxf>
    <dxf>
      <font>
        <color rgb="FF00B050"/>
      </font>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A6A6A6"/>
        </patternFill>
      </fill>
    </dxf>
    <dxf>
      <font>
        <b val="0"/>
        <i/>
        <color rgb="FFFF0000"/>
      </font>
      <fill>
        <patternFill patternType="none"/>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b val="0"/>
        <i/>
        <color rgb="FFFF0000"/>
      </font>
      <fill>
        <patternFill patternType="none">
          <bgColor auto="1"/>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b val="0"/>
        <i/>
        <color rgb="FFFF0000"/>
      </font>
      <fill>
        <patternFill patternType="none">
          <bgColor auto="1"/>
        </patternFill>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b val="0"/>
        <i/>
        <color rgb="FFFF0000"/>
      </font>
      <fill>
        <patternFill patternType="none">
          <bgColor auto="1"/>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B0F0"/>
      </font>
    </dxf>
    <dxf>
      <font>
        <color rgb="FF9C6500"/>
      </font>
      <fill>
        <patternFill patternType="solid">
          <bgColor rgb="FFFFEB9C"/>
        </patternFill>
      </fill>
    </dxf>
    <dxf>
      <font>
        <color rgb="FF00B050"/>
      </font>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A6A6A6"/>
        </patternFill>
      </fill>
    </dxf>
    <dxf>
      <font>
        <b val="0"/>
        <i/>
        <color rgb="FFFF0000"/>
      </font>
      <fill>
        <patternFill patternType="none"/>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b val="0"/>
        <i/>
        <color rgb="FFFF0000"/>
      </font>
      <fill>
        <patternFill patternType="none">
          <bgColor auto="1"/>
        </patternFill>
      </fill>
    </dxf>
    <dxf>
      <font>
        <color rgb="FF006100"/>
      </font>
      <fill>
        <patternFill patternType="solid">
          <bgColor rgb="FFC6EFCE"/>
        </patternFill>
      </fill>
    </dxf>
    <dxf>
      <font>
        <color rgb="FF9C0006"/>
      </font>
      <fill>
        <patternFill patternType="solid">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2035%20%20(%20Capex%20)/E.%20True%20up/04.%20FY%202022-23/Form%204/From%20stations/Bhira/Capex%20Formats_Bhira-FY%202022-23%20FY%202023-24%20%2004.07.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035%20%20(%20Capex%20)/E.%20True%20up/04.%20FY%202022-23/Form%204/From%20stations/SHPC%20Pune/Capex%20Formats_Pune%20HPS-FY%202022-23%20and%20FY%202023-24_03-07-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
      <sheetName val="F4.1"/>
      <sheetName val="F4.2"/>
      <sheetName val="FY 2022-23"/>
      <sheetName val="FY 2023-24"/>
      <sheetName val="F4.3"/>
      <sheetName val="Bhira"/>
    </sheetNames>
    <sheetDataSet>
      <sheetData sheetId="0"/>
      <sheetData sheetId="1"/>
      <sheetData sheetId="2"/>
      <sheetData sheetId="3"/>
      <sheetData sheetId="4">
        <row r="2">
          <cell r="L2">
            <v>45338</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
      <sheetName val="F4.1"/>
      <sheetName val="F4.2"/>
      <sheetName val="FY 2022-23"/>
      <sheetName val="FY 2023-24"/>
      <sheetName val="Upadted FY 2023-24"/>
      <sheetName val="Updated FY 2022-23"/>
      <sheetName val="F4.3"/>
      <sheetName val="Other power Stations"/>
      <sheetName val="Other power Station asset"/>
      <sheetName val="Revised asset report"/>
    </sheetNames>
    <sheetDataSet>
      <sheetData sheetId="0"/>
      <sheetData sheetId="1">
        <row r="11">
          <cell r="I11">
            <v>42918</v>
          </cell>
          <cell r="J11">
            <v>40940</v>
          </cell>
        </row>
        <row r="12">
          <cell r="I12">
            <v>41913</v>
          </cell>
          <cell r="J12">
            <v>42094</v>
          </cell>
        </row>
        <row r="15">
          <cell r="I15">
            <v>43101</v>
          </cell>
          <cell r="J15">
            <v>43132</v>
          </cell>
          <cell r="L15">
            <v>43405</v>
          </cell>
        </row>
        <row r="16">
          <cell r="I16">
            <v>43101</v>
          </cell>
          <cell r="J16">
            <v>43132</v>
          </cell>
          <cell r="L16" t="str">
            <v>Augst-18</v>
          </cell>
        </row>
        <row r="17">
          <cell r="I17">
            <v>43070</v>
          </cell>
          <cell r="J17">
            <v>43132</v>
          </cell>
          <cell r="L17">
            <v>43374</v>
          </cell>
        </row>
        <row r="18">
          <cell r="I18">
            <v>43040</v>
          </cell>
          <cell r="J18">
            <v>43132</v>
          </cell>
        </row>
        <row r="20">
          <cell r="J20">
            <v>44136</v>
          </cell>
        </row>
        <row r="21">
          <cell r="L21" t="str">
            <v>WIP</v>
          </cell>
        </row>
        <row r="22">
          <cell r="J22">
            <v>42644</v>
          </cell>
          <cell r="L22">
            <v>44256</v>
          </cell>
        </row>
        <row r="25">
          <cell r="J25">
            <v>43921</v>
          </cell>
          <cell r="L25" t="str">
            <v>WIP</v>
          </cell>
        </row>
        <row r="26">
          <cell r="J26">
            <v>44286</v>
          </cell>
          <cell r="L26">
            <v>44621</v>
          </cell>
        </row>
        <row r="27">
          <cell r="J27">
            <v>44286</v>
          </cell>
        </row>
        <row r="28">
          <cell r="J28">
            <v>43555</v>
          </cell>
        </row>
        <row r="29">
          <cell r="J29">
            <v>43555</v>
          </cell>
          <cell r="L29" t="str">
            <v>WIP</v>
          </cell>
        </row>
      </sheetData>
      <sheetData sheetId="2"/>
      <sheetData sheetId="3">
        <row r="2">
          <cell r="L2">
            <v>44776</v>
          </cell>
        </row>
        <row r="4">
          <cell r="L4">
            <v>44691</v>
          </cell>
        </row>
        <row r="7">
          <cell r="L7">
            <v>45010</v>
          </cell>
        </row>
        <row r="10">
          <cell r="L10">
            <v>45013</v>
          </cell>
        </row>
        <row r="12">
          <cell r="L12">
            <v>44239</v>
          </cell>
        </row>
      </sheetData>
      <sheetData sheetId="4">
        <row r="2">
          <cell r="L2">
            <v>45174</v>
          </cell>
        </row>
        <row r="9">
          <cell r="L9">
            <v>45329</v>
          </cell>
        </row>
        <row r="11">
          <cell r="L11">
            <v>45223</v>
          </cell>
        </row>
        <row r="15">
          <cell r="L15">
            <v>45344</v>
          </cell>
        </row>
        <row r="19">
          <cell r="L19">
            <v>45308</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6"/>
  <sheetViews>
    <sheetView showGridLines="0" tabSelected="1" view="pageBreakPreview" zoomScaleSheetLayoutView="100" workbookViewId="0">
      <pane xSplit="3" ySplit="9" topLeftCell="D10" activePane="bottomRight" state="frozen"/>
      <selection activeCell="O701" sqref="O701:P763"/>
      <selection pane="topRight" activeCell="O701" sqref="O701:P763"/>
      <selection pane="bottomLeft" activeCell="O701" sqref="O701:P763"/>
      <selection pane="bottomRight" activeCell="M12" sqref="M12"/>
    </sheetView>
  </sheetViews>
  <sheetFormatPr defaultRowHeight="15"/>
  <cols>
    <col min="1" max="1" width="4.140625" style="1" customWidth="1"/>
    <col min="2" max="2" width="6.28515625" style="1" customWidth="1"/>
    <col min="3" max="3" width="46.5703125" style="1" customWidth="1"/>
    <col min="4" max="4" width="13.7109375" style="1" bestFit="1" customWidth="1"/>
    <col min="5" max="5" width="12.5703125" style="1" bestFit="1" customWidth="1"/>
    <col min="6" max="6" width="13.42578125" style="1" bestFit="1" customWidth="1"/>
    <col min="7" max="9" width="13.42578125" style="1" customWidth="1"/>
    <col min="10" max="10" width="13.7109375" style="1" customWidth="1"/>
    <col min="11" max="11" width="12.5703125" style="1" customWidth="1"/>
    <col min="12" max="12" width="11.85546875" style="1" customWidth="1"/>
    <col min="13" max="13" width="13.85546875" style="1" customWidth="1"/>
    <col min="14" max="14" width="20.28515625" style="1" customWidth="1"/>
    <col min="15" max="19" width="11.85546875" style="1" customWidth="1"/>
    <col min="20" max="20" width="11.7109375" style="1" bestFit="1" customWidth="1"/>
    <col min="21" max="16384" width="9.140625" style="1"/>
  </cols>
  <sheetData>
    <row r="1" spans="2:20">
      <c r="B1" s="2"/>
    </row>
    <row r="2" spans="2:20">
      <c r="B2" s="898" t="s">
        <v>0</v>
      </c>
      <c r="C2" s="899"/>
      <c r="D2" s="899"/>
      <c r="E2" s="899"/>
      <c r="F2" s="899"/>
      <c r="G2" s="899"/>
      <c r="H2" s="899"/>
      <c r="I2" s="899"/>
      <c r="J2" s="899"/>
      <c r="K2" s="899"/>
      <c r="L2" s="899"/>
      <c r="M2" s="899"/>
      <c r="N2" s="899"/>
      <c r="O2" s="3"/>
    </row>
    <row r="3" spans="2:20">
      <c r="B3" s="900" t="s">
        <v>1</v>
      </c>
      <c r="C3" s="899"/>
      <c r="D3" s="899"/>
      <c r="E3" s="899"/>
      <c r="F3" s="899"/>
      <c r="G3" s="899"/>
      <c r="H3" s="899"/>
      <c r="I3" s="899"/>
      <c r="J3" s="899"/>
      <c r="K3" s="899"/>
      <c r="L3" s="899"/>
      <c r="M3" s="899"/>
      <c r="N3" s="899"/>
      <c r="O3" s="4"/>
    </row>
    <row r="4" spans="2:20">
      <c r="B4" s="900" t="s">
        <v>2</v>
      </c>
      <c r="C4" s="899"/>
      <c r="D4" s="899"/>
      <c r="E4" s="899"/>
      <c r="F4" s="899"/>
      <c r="G4" s="899"/>
      <c r="H4" s="899"/>
      <c r="I4" s="899"/>
      <c r="J4" s="899"/>
      <c r="K4" s="899"/>
      <c r="L4" s="899"/>
      <c r="M4" s="899"/>
      <c r="N4" s="899"/>
      <c r="O4" s="899"/>
    </row>
    <row r="5" spans="2:20">
      <c r="B5" s="16"/>
      <c r="C5" s="15"/>
      <c r="D5" s="15"/>
      <c r="E5" s="15"/>
      <c r="F5" s="15"/>
      <c r="G5" s="15"/>
      <c r="H5" s="15"/>
      <c r="I5" s="15"/>
      <c r="J5" s="15"/>
      <c r="K5" s="15"/>
      <c r="L5" s="15"/>
      <c r="M5" s="15"/>
      <c r="N5" s="15"/>
      <c r="O5" s="15"/>
    </row>
    <row r="6" spans="2:20">
      <c r="T6" s="5" t="s">
        <v>3</v>
      </c>
    </row>
    <row r="7" spans="2:20" s="6" customFormat="1" ht="15" customHeight="1">
      <c r="B7" s="901" t="s">
        <v>4</v>
      </c>
      <c r="C7" s="904" t="s">
        <v>5</v>
      </c>
      <c r="D7" s="906" t="s">
        <v>9</v>
      </c>
      <c r="E7" s="907"/>
      <c r="F7" s="908"/>
      <c r="G7" s="906" t="s">
        <v>10</v>
      </c>
      <c r="H7" s="907"/>
      <c r="I7" s="908"/>
      <c r="J7" s="906" t="s">
        <v>11</v>
      </c>
      <c r="K7" s="907"/>
      <c r="L7" s="907"/>
      <c r="M7" s="907"/>
      <c r="N7" s="908"/>
      <c r="O7" s="896" t="s">
        <v>667</v>
      </c>
      <c r="P7" s="896"/>
      <c r="Q7" s="896"/>
      <c r="R7" s="896"/>
      <c r="S7" s="896"/>
      <c r="T7" s="896" t="s">
        <v>12</v>
      </c>
    </row>
    <row r="8" spans="2:20" s="6" customFormat="1" ht="28.5">
      <c r="B8" s="902"/>
      <c r="C8" s="904"/>
      <c r="D8" s="7" t="s">
        <v>390</v>
      </c>
      <c r="E8" s="7" t="s">
        <v>13</v>
      </c>
      <c r="F8" s="7" t="s">
        <v>14</v>
      </c>
      <c r="G8" s="7" t="s">
        <v>390</v>
      </c>
      <c r="H8" s="7" t="s">
        <v>13</v>
      </c>
      <c r="I8" s="7" t="s">
        <v>14</v>
      </c>
      <c r="J8" s="7" t="s">
        <v>390</v>
      </c>
      <c r="K8" s="7" t="s">
        <v>15</v>
      </c>
      <c r="L8" s="7" t="s">
        <v>16</v>
      </c>
      <c r="M8" s="7" t="s">
        <v>17</v>
      </c>
      <c r="N8" s="7" t="s">
        <v>18</v>
      </c>
      <c r="O8" s="724" t="s">
        <v>505</v>
      </c>
      <c r="P8" s="724" t="s">
        <v>506</v>
      </c>
      <c r="Q8" s="724" t="s">
        <v>518</v>
      </c>
      <c r="R8" s="724" t="s">
        <v>519</v>
      </c>
      <c r="S8" s="724" t="s">
        <v>662</v>
      </c>
      <c r="T8" s="896"/>
    </row>
    <row r="9" spans="2:20" s="6" customFormat="1">
      <c r="B9" s="903"/>
      <c r="C9" s="905"/>
      <c r="D9" s="281" t="s">
        <v>19</v>
      </c>
      <c r="E9" s="281" t="s">
        <v>20</v>
      </c>
      <c r="F9" s="281" t="s">
        <v>21</v>
      </c>
      <c r="G9" s="281" t="s">
        <v>22</v>
      </c>
      <c r="H9" s="281" t="s">
        <v>23</v>
      </c>
      <c r="I9" s="281" t="s">
        <v>24</v>
      </c>
      <c r="J9" s="281" t="s">
        <v>25</v>
      </c>
      <c r="K9" s="281" t="s">
        <v>26</v>
      </c>
      <c r="L9" s="281" t="s">
        <v>391</v>
      </c>
      <c r="M9" s="281" t="s">
        <v>392</v>
      </c>
      <c r="N9" s="281" t="s">
        <v>393</v>
      </c>
      <c r="O9" s="724" t="s">
        <v>374</v>
      </c>
      <c r="P9" s="724" t="s">
        <v>374</v>
      </c>
      <c r="Q9" s="724" t="s">
        <v>374</v>
      </c>
      <c r="R9" s="724" t="s">
        <v>374</v>
      </c>
      <c r="S9" s="724" t="s">
        <v>374</v>
      </c>
      <c r="T9" s="897"/>
    </row>
    <row r="10" spans="2:20" s="8" customFormat="1">
      <c r="B10" s="9">
        <v>1</v>
      </c>
      <c r="C10" s="10" t="s">
        <v>27</v>
      </c>
      <c r="D10" s="727"/>
      <c r="E10" s="727">
        <f>'F4.2  KGSC'!U208+'F4.2 Tillari'!U44+'F4.2 Bhira'!U37+'F4.2 SHPC Pune'!U58+'F4.2 SHPC Nashik'!U103</f>
        <v>52.682943823999985</v>
      </c>
      <c r="F10" s="727">
        <f>E10-D10</f>
        <v>52.682943823999985</v>
      </c>
      <c r="G10" s="727"/>
      <c r="H10" s="727">
        <f>'F4.2  KGSC'!V208+'F4.2 Tillari'!V44+'F4.2 Bhira'!V37+'F4.2 SHPC Pune'!V58+'F4.2 SHPC Nashik'!U103</f>
        <v>28.735603055999995</v>
      </c>
      <c r="I10" s="727">
        <f>H10-G10</f>
        <v>28.735603055999995</v>
      </c>
      <c r="J10" s="728"/>
      <c r="K10" s="729"/>
      <c r="L10" s="729"/>
      <c r="M10" s="730">
        <f>'F4.2  KGSC'!W208+'F4.2 Tillari'!W44+'F4.2 Bhira'!W37+'F4.2 SHPC Pune'!W58+'F4.2 SHPC Nashik'!W103</f>
        <v>87.324570000000008</v>
      </c>
      <c r="N10" s="727">
        <f>M10-J10</f>
        <v>87.324570000000008</v>
      </c>
      <c r="O10" s="730">
        <f>'F4.2  KGSC'!X208+'F4.2 Tillari'!X44+'F4.2 Bhira'!X37+'F4.2 SHPC Pune'!X58+'F4.2 SHPC Nashik'!X103</f>
        <v>253.74068800000001</v>
      </c>
      <c r="P10" s="730">
        <f>'F4.2  KGSC'!Y208+'F4.2 Tillari'!Y44+'F4.2 Bhira'!Y37+'F4.2 SHPC Pune'!Y58+'F4.2 SHPC Nashik'!Y103</f>
        <v>236.2</v>
      </c>
      <c r="Q10" s="730">
        <f>'F4.2  KGSC'!Z208+'F4.2 Tillari'!Z44+'F4.2 Bhira'!Z37+'F4.2 SHPC Pune'!Z58+'F4.2 SHPC Nashik'!Z103</f>
        <v>173.44</v>
      </c>
      <c r="R10" s="730">
        <f>'F4.2  KGSC'!AA208+'F4.2 Tillari'!AA44+'F4.2 Bhira'!AA37+'F4.2 SHPC Pune'!AA58+'F4.2 SHPC Nashik'!AA103</f>
        <v>80.989999999999995</v>
      </c>
      <c r="S10" s="730">
        <f>'F4.2  KGSC'!AB208+'F4.2 Tillari'!AB44+'F4.2 Bhira'!AB37+'F4.2 SHPC Pune'!AB58+'F4.2 SHPC Nashik'!AB103</f>
        <v>90.43</v>
      </c>
      <c r="T10" s="729"/>
    </row>
    <row r="11" spans="2:20" s="8" customFormat="1">
      <c r="B11" s="9">
        <f>B10+1</f>
        <v>2</v>
      </c>
      <c r="C11" s="11" t="s">
        <v>28</v>
      </c>
      <c r="D11" s="731">
        <v>54.65</v>
      </c>
      <c r="E11" s="17">
        <f>'F4.2  KGSC'!AT208+'F4.2 Tillari'!AO44+'F4.2 Bhira'!AO37+'F4.2 SHPC Pune'!AO58+'F4.2 SHPC Nashik'!AR103</f>
        <v>25.819138503999998</v>
      </c>
      <c r="F11" s="727">
        <f>E11-D11</f>
        <v>-28.830861496000001</v>
      </c>
      <c r="G11" s="731">
        <v>61.46</v>
      </c>
      <c r="H11" s="17">
        <f>'F4.2  KGSC'!AU208+'F4.2 Tillari'!AP44+'F4.2 Bhira'!AP37+'F4.2 SHPC Pune'!AP58+'F4.2 SHPC Nashik'!AS103</f>
        <v>18.010954230000003</v>
      </c>
      <c r="I11" s="727">
        <f>H11-G11</f>
        <v>-43.449045769999998</v>
      </c>
      <c r="J11" s="731">
        <v>61.72</v>
      </c>
      <c r="K11" s="732">
        <v>24.38</v>
      </c>
      <c r="L11" s="732">
        <v>82.55</v>
      </c>
      <c r="M11" s="733">
        <f>'F4.2  KGSC'!AV208+'F4.2 Tillari'!AQ44+'F4.2 Bhira'!AQ37+'F4.2 SHPC Pune'!AQ58+'F4.2 SHPC Nashik'!AT103</f>
        <v>106.92701</v>
      </c>
      <c r="N11" s="727">
        <f t="shared" ref="N11:N12" si="0">M11-J11</f>
        <v>45.207009999999997</v>
      </c>
      <c r="O11" s="731">
        <f>'F4.2  KGSC'!AW208+'F4.2 Tillari'!AR44+'F4.2 Bhira'!AR37+'F4.2 SHPC Pune'!AR58+'F4.2 SHPC Nashik'!AU103</f>
        <v>258.93068800000003</v>
      </c>
      <c r="P11" s="731">
        <f>'F4.2  KGSC'!AX208+'F4.2 Tillari'!AS44+'F4.2 Bhira'!AS37+'F4.2 SHPC Pune'!AS58+'F4.2 SHPC Nashik'!AV103</f>
        <v>231.71999999999997</v>
      </c>
      <c r="Q11" s="731">
        <f>'F4.2  KGSC'!AY208+'F4.2 Tillari'!AT44+'F4.2 Bhira'!AT37+'F4.2 SHPC Pune'!AT58+'F4.2 SHPC Nashik'!AW103</f>
        <v>173.44</v>
      </c>
      <c r="R11" s="731">
        <f>'F4.2  KGSC'!AZ208+'F4.2 Tillari'!AU44+'F4.2 Bhira'!AU37+'F4.2 SHPC Pune'!AU58+'F4.2 SHPC Nashik'!AX103</f>
        <v>80.989999999999995</v>
      </c>
      <c r="S11" s="731">
        <f>'F4.2  KGSC'!BA208+'F4.2 Tillari'!AV44+'F4.2 Bhira'!AV37+'F4.2 SHPC Pune'!AV58+'F4.2 SHPC Nashik'!AY103</f>
        <v>90.43</v>
      </c>
      <c r="T11" s="732"/>
    </row>
    <row r="12" spans="2:20" s="8" customFormat="1">
      <c r="B12" s="9">
        <f>B11+1</f>
        <v>3</v>
      </c>
      <c r="C12" s="11" t="s">
        <v>29</v>
      </c>
      <c r="D12" s="17"/>
      <c r="E12" s="17"/>
      <c r="F12" s="727">
        <f>E12-D12</f>
        <v>0</v>
      </c>
      <c r="G12" s="17"/>
      <c r="H12" s="17"/>
      <c r="I12" s="727">
        <f>H12-G12</f>
        <v>0</v>
      </c>
      <c r="J12" s="734"/>
      <c r="K12" s="732"/>
      <c r="L12" s="733"/>
      <c r="M12" s="732"/>
      <c r="N12" s="727">
        <f t="shared" si="0"/>
        <v>0</v>
      </c>
      <c r="O12" s="732"/>
      <c r="P12" s="732"/>
      <c r="Q12" s="732"/>
      <c r="R12" s="732"/>
      <c r="S12" s="732"/>
      <c r="T12" s="732"/>
    </row>
    <row r="13" spans="2:20" s="8" customFormat="1">
      <c r="B13" s="9">
        <f>B12+1</f>
        <v>4</v>
      </c>
      <c r="C13" s="11" t="s">
        <v>30</v>
      </c>
      <c r="D13" s="17">
        <f>SUM(D11:D12)</f>
        <v>54.65</v>
      </c>
      <c r="E13" s="17">
        <f t="shared" ref="E13:S13" si="1">SUM(E11:E12)</f>
        <v>25.819138503999998</v>
      </c>
      <c r="F13" s="17">
        <f t="shared" si="1"/>
        <v>-28.830861496000001</v>
      </c>
      <c r="G13" s="17">
        <f t="shared" si="1"/>
        <v>61.46</v>
      </c>
      <c r="H13" s="17">
        <f t="shared" si="1"/>
        <v>18.010954230000003</v>
      </c>
      <c r="I13" s="17">
        <f t="shared" si="1"/>
        <v>-43.449045769999998</v>
      </c>
      <c r="J13" s="17">
        <f t="shared" si="1"/>
        <v>61.72</v>
      </c>
      <c r="K13" s="17">
        <f t="shared" si="1"/>
        <v>24.38</v>
      </c>
      <c r="L13" s="17">
        <f t="shared" si="1"/>
        <v>82.55</v>
      </c>
      <c r="M13" s="17">
        <f t="shared" si="1"/>
        <v>106.92701</v>
      </c>
      <c r="N13" s="17">
        <f t="shared" si="1"/>
        <v>45.207009999999997</v>
      </c>
      <c r="O13" s="17">
        <f t="shared" si="1"/>
        <v>258.93068800000003</v>
      </c>
      <c r="P13" s="17">
        <f t="shared" si="1"/>
        <v>231.71999999999997</v>
      </c>
      <c r="Q13" s="17">
        <f t="shared" si="1"/>
        <v>173.44</v>
      </c>
      <c r="R13" s="17">
        <f t="shared" si="1"/>
        <v>80.989999999999995</v>
      </c>
      <c r="S13" s="17">
        <f t="shared" si="1"/>
        <v>90.43</v>
      </c>
      <c r="T13" s="732"/>
    </row>
    <row r="14" spans="2:20" s="4" customFormat="1">
      <c r="B14" s="12"/>
      <c r="C14" s="13"/>
      <c r="D14" s="13"/>
      <c r="E14" s="13"/>
      <c r="F14" s="13"/>
      <c r="G14" s="13"/>
      <c r="H14" s="13"/>
      <c r="I14" s="13"/>
      <c r="J14" s="14"/>
      <c r="K14" s="14"/>
      <c r="L14" s="14"/>
      <c r="M14" s="14"/>
      <c r="N14" s="14"/>
      <c r="O14" s="14"/>
    </row>
    <row r="15" spans="2:20">
      <c r="B15" s="6" t="s">
        <v>668</v>
      </c>
    </row>
    <row r="16" spans="2:20">
      <c r="B16" s="6"/>
      <c r="C16" s="1" t="s">
        <v>31</v>
      </c>
    </row>
  </sheetData>
  <mergeCells count="10">
    <mergeCell ref="T7:T9"/>
    <mergeCell ref="B2:N2"/>
    <mergeCell ref="B3:N3"/>
    <mergeCell ref="B4:O4"/>
    <mergeCell ref="B7:B9"/>
    <mergeCell ref="C7:C9"/>
    <mergeCell ref="D7:F7"/>
    <mergeCell ref="G7:I7"/>
    <mergeCell ref="J7:N7"/>
    <mergeCell ref="O7:S7"/>
  </mergeCells>
  <pageMargins left="1.02" right="0.25" top="1" bottom="1" header="0.25" footer="0.25"/>
  <pageSetup paperSize="9" scale="47" orientation="landscape" r:id="rId1"/>
  <headerFooter alignWithMargins="0">
    <oddHeader>&amp;F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1"/>
  <sheetViews>
    <sheetView showGridLines="0" view="pageBreakPreview" zoomScale="80" zoomScaleNormal="80" zoomScaleSheetLayoutView="80" workbookViewId="0">
      <pane xSplit="2" ySplit="6" topLeftCell="C7" activePane="bottomRight" state="frozen"/>
      <selection activeCell="G19" sqref="G19:S21"/>
      <selection pane="topRight" activeCell="G19" sqref="G19:S21"/>
      <selection pane="bottomLeft" activeCell="G19" sqref="G19:S21"/>
      <selection pane="bottomRight" activeCell="C268" sqref="C268"/>
    </sheetView>
  </sheetViews>
  <sheetFormatPr defaultColWidth="9.140625" defaultRowHeight="15" outlineLevelRow="1"/>
  <cols>
    <col min="1" max="1" width="8.28515625" style="19" customWidth="1"/>
    <col min="2" max="2" width="62.5703125" style="31" customWidth="1"/>
    <col min="3" max="3" width="31.85546875" style="50" customWidth="1"/>
    <col min="4" max="4" width="13.7109375" style="32" customWidth="1"/>
    <col min="5" max="5" width="10.42578125" style="33" customWidth="1"/>
    <col min="6" max="6" width="16.5703125" style="33" customWidth="1"/>
    <col min="7" max="7" width="13.5703125" style="33" customWidth="1"/>
    <col min="8" max="8" width="10.42578125" style="33" customWidth="1"/>
    <col min="9" max="9" width="11.42578125" style="33" customWidth="1"/>
    <col min="10" max="10" width="11.85546875" style="33" customWidth="1"/>
    <col min="11" max="12" width="10.5703125" style="33" bestFit="1" customWidth="1"/>
    <col min="13" max="13" width="13.140625" style="33" customWidth="1"/>
    <col min="14" max="14" width="9.140625" style="33" customWidth="1"/>
    <col min="15" max="15" width="17.5703125" style="19" customWidth="1"/>
    <col min="16" max="16" width="18.28515625" style="19" customWidth="1"/>
    <col min="17" max="16384" width="9.140625" style="19"/>
  </cols>
  <sheetData>
    <row r="1" spans="1:16">
      <c r="C1" s="20" t="s">
        <v>440</v>
      </c>
    </row>
    <row r="2" spans="1:16">
      <c r="C2" s="34" t="s">
        <v>1</v>
      </c>
    </row>
    <row r="3" spans="1:16">
      <c r="B3" s="376" t="s">
        <v>33</v>
      </c>
      <c r="C3" s="35" t="s">
        <v>190</v>
      </c>
      <c r="D3" s="377"/>
      <c r="E3" s="36"/>
      <c r="F3" s="36"/>
      <c r="G3" s="36"/>
      <c r="H3" s="36"/>
      <c r="I3" s="36"/>
      <c r="J3" s="37"/>
      <c r="K3" s="37"/>
      <c r="L3" s="37"/>
      <c r="M3" s="38" t="s">
        <v>3</v>
      </c>
      <c r="N3" s="37"/>
    </row>
    <row r="4" spans="1:16">
      <c r="A4" s="909" t="s">
        <v>4</v>
      </c>
      <c r="B4" s="909" t="s">
        <v>35</v>
      </c>
      <c r="C4" s="909" t="s">
        <v>37</v>
      </c>
      <c r="D4" s="933" t="s">
        <v>38</v>
      </c>
      <c r="E4" s="918" t="s">
        <v>191</v>
      </c>
      <c r="F4" s="930" t="s">
        <v>192</v>
      </c>
      <c r="G4" s="918" t="s">
        <v>193</v>
      </c>
      <c r="H4" s="918" t="s">
        <v>194</v>
      </c>
      <c r="I4" s="918" t="s">
        <v>195</v>
      </c>
      <c r="J4" s="918" t="s">
        <v>196</v>
      </c>
      <c r="K4" s="918"/>
      <c r="L4" s="918"/>
      <c r="M4" s="918"/>
      <c r="N4" s="930" t="s">
        <v>197</v>
      </c>
    </row>
    <row r="5" spans="1:16">
      <c r="A5" s="909"/>
      <c r="B5" s="909"/>
      <c r="C5" s="909"/>
      <c r="D5" s="933"/>
      <c r="E5" s="918"/>
      <c r="F5" s="931"/>
      <c r="G5" s="918"/>
      <c r="H5" s="918"/>
      <c r="I5" s="918"/>
      <c r="J5" s="918"/>
      <c r="K5" s="918"/>
      <c r="L5" s="918"/>
      <c r="M5" s="918"/>
      <c r="N5" s="931"/>
    </row>
    <row r="6" spans="1:16" ht="45">
      <c r="A6" s="909"/>
      <c r="B6" s="909"/>
      <c r="C6" s="909"/>
      <c r="D6" s="933"/>
      <c r="E6" s="918"/>
      <c r="F6" s="932"/>
      <c r="G6" s="918"/>
      <c r="H6" s="918"/>
      <c r="I6" s="918"/>
      <c r="J6" s="282" t="s">
        <v>198</v>
      </c>
      <c r="K6" s="282" t="s">
        <v>199</v>
      </c>
      <c r="L6" s="282" t="s">
        <v>200</v>
      </c>
      <c r="M6" s="282" t="s">
        <v>201</v>
      </c>
      <c r="N6" s="932"/>
      <c r="O6" s="207" t="s">
        <v>284</v>
      </c>
      <c r="P6" s="207" t="s">
        <v>285</v>
      </c>
    </row>
    <row r="7" spans="1:16" s="208" customFormat="1" ht="15.75" thickBot="1">
      <c r="A7" s="378"/>
      <c r="B7" s="41" t="s">
        <v>9</v>
      </c>
      <c r="C7" s="379"/>
      <c r="D7" s="380"/>
      <c r="E7" s="44"/>
      <c r="F7" s="44"/>
      <c r="G7" s="44"/>
      <c r="H7" s="44"/>
      <c r="I7" s="44"/>
      <c r="J7" s="44"/>
      <c r="K7" s="44"/>
      <c r="L7" s="44"/>
      <c r="M7" s="44"/>
      <c r="N7" s="44"/>
    </row>
    <row r="8" spans="1:16" s="208" customFormat="1" hidden="1" outlineLevel="1">
      <c r="A8" s="341"/>
      <c r="B8" s="49" t="s">
        <v>202</v>
      </c>
      <c r="C8" s="379"/>
      <c r="D8" s="380"/>
      <c r="E8" s="44"/>
      <c r="F8" s="44"/>
      <c r="G8" s="44"/>
      <c r="H8" s="44"/>
      <c r="I8" s="44"/>
      <c r="J8" s="44"/>
      <c r="K8" s="44"/>
      <c r="L8" s="44"/>
      <c r="M8" s="44"/>
      <c r="N8" s="44"/>
    </row>
    <row r="9" spans="1:16" s="208" customFormat="1" hidden="1" outlineLevel="1">
      <c r="A9" s="341"/>
      <c r="B9" s="344" t="str">
        <f>'F4.2 Bhira'!B9</f>
        <v>(i) In principally Approved by MERC</v>
      </c>
      <c r="C9" s="381"/>
      <c r="D9" s="382"/>
      <c r="E9" s="44"/>
      <c r="F9" s="44"/>
      <c r="G9" s="44"/>
      <c r="H9" s="44"/>
      <c r="I9" s="44"/>
      <c r="J9" s="44"/>
      <c r="K9" s="44"/>
      <c r="L9" s="44"/>
      <c r="M9" s="44"/>
      <c r="N9" s="44"/>
    </row>
    <row r="10" spans="1:16" s="337" customFormat="1" ht="30" hidden="1" outlineLevel="1">
      <c r="A10" s="416">
        <f>'F4.2 Bhira'!A10</f>
        <v>5</v>
      </c>
      <c r="B10" s="417" t="str">
        <f>'F4.2 Bhira'!$B$10</f>
        <v>Various Civil schemes for Modernisations of colonies at Various Locations under Pune HPC (Considered for Bhira HPS Only)</v>
      </c>
      <c r="C10" s="53" t="str">
        <f>'F4.2 Bhira'!D10</f>
        <v>MERC/CAPEX/20162017/01745</v>
      </c>
      <c r="D10" s="383">
        <f>IF('F4.2 Bhira'!F10=0,"-",'F4.2 Bhira'!F10)</f>
        <v>42825</v>
      </c>
      <c r="E10" s="56">
        <f>'F4.2 Bhira'!H10</f>
        <v>1.1971000000000001</v>
      </c>
      <c r="F10" s="155">
        <f>SUM('F4.2 Bhira'!P10:S10)</f>
        <v>0</v>
      </c>
      <c r="G10" s="155">
        <f>SUM('F4.2 Bhira'!AJ10:AM10)</f>
        <v>0</v>
      </c>
      <c r="H10" s="155">
        <f t="shared" ref="H10:H36" si="0">F10-G10</f>
        <v>0</v>
      </c>
      <c r="I10" s="155">
        <f>'F4.2 Bhira'!U10</f>
        <v>0</v>
      </c>
      <c r="J10" s="155">
        <f>'F4.2 Bhira'!AO10</f>
        <v>0</v>
      </c>
      <c r="K10" s="155"/>
      <c r="L10" s="155"/>
      <c r="M10" s="155">
        <f t="shared" ref="M10:M36" si="1">SUM(J10:L10)</f>
        <v>0</v>
      </c>
      <c r="N10" s="155">
        <f t="shared" ref="N10:N36" si="2">H10+I10-M10</f>
        <v>0</v>
      </c>
      <c r="O10" s="209">
        <f t="shared" ref="O10:O32" si="3">MAX(0,IF(M10=0,0,IF(G10+M10&lt;E10,M10,E10-G10)))</f>
        <v>0</v>
      </c>
      <c r="P10" s="210">
        <f t="shared" ref="P10:P32" si="4">M10-O10</f>
        <v>0</v>
      </c>
    </row>
    <row r="11" spans="1:16" s="208" customFormat="1" hidden="1" outlineLevel="1">
      <c r="A11" s="183">
        <f>'F4.2 Bhira'!A11</f>
        <v>5.0999999999999996</v>
      </c>
      <c r="B11" s="356" t="str">
        <f>'F4.2 Bhira'!B11</f>
        <v>Refurbishing of Residential complex</v>
      </c>
      <c r="C11" s="58" t="str">
        <f>'F4.2 Bhira'!D11</f>
        <v>MERC/CAPEX/20162017/01745</v>
      </c>
      <c r="D11" s="384">
        <f>IF('F4.2 Bhira'!F11=0,"-",'F4.2 Bhira'!F11)</f>
        <v>42825</v>
      </c>
      <c r="E11" s="59">
        <f>'F4.2 Bhira'!H11</f>
        <v>0.67310000000000003</v>
      </c>
      <c r="F11" s="59">
        <f>SUM('F4.2 Bhira'!P11:S11)</f>
        <v>0.67692529499999998</v>
      </c>
      <c r="G11" s="59">
        <f>SUM('F4.2 Bhira'!AJ11:AM11)</f>
        <v>0.67692529499999998</v>
      </c>
      <c r="H11" s="59">
        <f t="shared" si="0"/>
        <v>0</v>
      </c>
      <c r="I11" s="59">
        <f>'F4.2 Bhira'!U11</f>
        <v>0</v>
      </c>
      <c r="J11" s="59">
        <f>'F4.2 Bhira'!AO11</f>
        <v>0</v>
      </c>
      <c r="K11" s="59"/>
      <c r="L11" s="59"/>
      <c r="M11" s="59">
        <f t="shared" si="1"/>
        <v>0</v>
      </c>
      <c r="N11" s="59">
        <f t="shared" si="2"/>
        <v>0</v>
      </c>
      <c r="O11" s="209">
        <f t="shared" si="3"/>
        <v>0</v>
      </c>
      <c r="P11" s="210">
        <f t="shared" si="4"/>
        <v>0</v>
      </c>
    </row>
    <row r="12" spans="1:16" s="208" customFormat="1" hidden="1" outlineLevel="1">
      <c r="A12" s="183">
        <f>'F4.2 Bhira'!A12</f>
        <v>5.2</v>
      </c>
      <c r="B12" s="356" t="str">
        <f>'F4.2 Bhira'!B12</f>
        <v>Internal Roads</v>
      </c>
      <c r="C12" s="58" t="str">
        <f>'F4.2 Bhira'!D12</f>
        <v>MERC/CAPEX/20162017/01745</v>
      </c>
      <c r="D12" s="384">
        <f>IF('F4.2 Bhira'!F12=0,"-",'F4.2 Bhira'!F12)</f>
        <v>42825</v>
      </c>
      <c r="E12" s="59">
        <f>'F4.2 Bhira'!H12</f>
        <v>0.1027</v>
      </c>
      <c r="F12" s="59">
        <f>SUM('F4.2 Bhira'!P12:S12)</f>
        <v>0.100888836</v>
      </c>
      <c r="G12" s="59">
        <f>SUM('F4.2 Bhira'!AJ12:AM12)</f>
        <v>0.100888836</v>
      </c>
      <c r="H12" s="59">
        <f t="shared" si="0"/>
        <v>0</v>
      </c>
      <c r="I12" s="59">
        <f>'F4.2 Bhira'!U12</f>
        <v>0</v>
      </c>
      <c r="J12" s="59">
        <f>'F4.2 Bhira'!AO12</f>
        <v>0</v>
      </c>
      <c r="K12" s="59"/>
      <c r="L12" s="59"/>
      <c r="M12" s="59">
        <f t="shared" si="1"/>
        <v>0</v>
      </c>
      <c r="N12" s="59">
        <f t="shared" si="2"/>
        <v>0</v>
      </c>
      <c r="O12" s="209">
        <f t="shared" si="3"/>
        <v>0</v>
      </c>
      <c r="P12" s="210">
        <f t="shared" si="4"/>
        <v>0</v>
      </c>
    </row>
    <row r="13" spans="1:16" s="208" customFormat="1" hidden="1" outlineLevel="1">
      <c r="A13" s="180">
        <f>'F4.2 Bhira'!A13</f>
        <v>5.3</v>
      </c>
      <c r="B13" s="348" t="str">
        <f>'F4.2 Bhira'!B13</f>
        <v>Water supply, filteration &amp;  Sanitary works</v>
      </c>
      <c r="C13" s="58" t="str">
        <f>'F4.2 Bhira'!D13</f>
        <v>MERC/CAPEX/20162017/01745</v>
      </c>
      <c r="D13" s="384">
        <f>IF('F4.2 Bhira'!F13=0,"-",'F4.2 Bhira'!F13)</f>
        <v>42825</v>
      </c>
      <c r="E13" s="59">
        <f>'F4.2 Bhira'!H13</f>
        <v>0.42130000000000001</v>
      </c>
      <c r="F13" s="59">
        <f>SUM('F4.2 Bhira'!P13:S13)</f>
        <v>0</v>
      </c>
      <c r="G13" s="59">
        <f>SUM('F4.2 Bhira'!AJ13:AM13)</f>
        <v>0</v>
      </c>
      <c r="H13" s="59">
        <f t="shared" si="0"/>
        <v>0</v>
      </c>
      <c r="I13" s="59">
        <f>'F4.2 Bhira'!U13</f>
        <v>0</v>
      </c>
      <c r="J13" s="59">
        <f>'F4.2 Bhira'!AO13</f>
        <v>0</v>
      </c>
      <c r="K13" s="59"/>
      <c r="L13" s="59"/>
      <c r="M13" s="59">
        <f t="shared" si="1"/>
        <v>0</v>
      </c>
      <c r="N13" s="59">
        <f t="shared" si="2"/>
        <v>0</v>
      </c>
      <c r="O13" s="209">
        <f t="shared" si="3"/>
        <v>0</v>
      </c>
      <c r="P13" s="210">
        <f t="shared" si="4"/>
        <v>0</v>
      </c>
    </row>
    <row r="14" spans="1:16" s="337" customFormat="1" ht="30" hidden="1" outlineLevel="1">
      <c r="A14" s="416">
        <f>'F4.2 Bhira'!A14</f>
        <v>14</v>
      </c>
      <c r="B14" s="417" t="str">
        <f>'F4.2 Bhira'!B14</f>
        <v>Various 14 Nos. of schemes for Hydro Power Stations under Renewable Energy Circle, Pune &amp; Nasik</v>
      </c>
      <c r="C14" s="53" t="str">
        <f>'F4.2 Bhira'!D14</f>
        <v>MERC/CAPEX/2020-21/WFH/SBR/ 19</v>
      </c>
      <c r="D14" s="383">
        <f>IF('F4.2 Bhira'!F14=0,"-",'F4.2 Bhira'!F14)</f>
        <v>44029</v>
      </c>
      <c r="E14" s="56">
        <f>'F4.2 Bhira'!H14</f>
        <v>0.49224999999999997</v>
      </c>
      <c r="F14" s="155">
        <f>SUM('F4.2 Bhira'!P14:S14)</f>
        <v>0</v>
      </c>
      <c r="G14" s="155">
        <f>SUM('F4.2 Bhira'!AJ14:AM14)</f>
        <v>0</v>
      </c>
      <c r="H14" s="155">
        <f t="shared" si="0"/>
        <v>0</v>
      </c>
      <c r="I14" s="155">
        <f>'F4.2 Bhira'!U14</f>
        <v>0</v>
      </c>
      <c r="J14" s="155">
        <f>'F4.2 Bhira'!AO14</f>
        <v>0</v>
      </c>
      <c r="K14" s="155"/>
      <c r="L14" s="155"/>
      <c r="M14" s="155">
        <f t="shared" si="1"/>
        <v>0</v>
      </c>
      <c r="N14" s="155">
        <f t="shared" si="2"/>
        <v>0</v>
      </c>
      <c r="O14" s="209">
        <f t="shared" si="3"/>
        <v>0</v>
      </c>
      <c r="P14" s="210">
        <f t="shared" si="4"/>
        <v>0</v>
      </c>
    </row>
    <row r="15" spans="1:16" ht="30" hidden="1" outlineLevel="1">
      <c r="A15" s="183">
        <f>'F4.2 Bhira'!A15</f>
        <v>14.2</v>
      </c>
      <c r="B15" s="356" t="str">
        <f>'F4.2 Bhira'!B15</f>
        <v>Schme-B :Replacement of 220 kV Line CTs &amp; PTs of Bhira Tail Race Hydro Power Station.</v>
      </c>
      <c r="C15" s="58" t="str">
        <f>'F4.2 Bhira'!D15</f>
        <v>MERC/CAPEX/2020-21/WFH/SBR/ 19</v>
      </c>
      <c r="D15" s="384">
        <f>IF('F4.2 Bhira'!F15=0,"-",'F4.2 Bhira'!F15)</f>
        <v>44029</v>
      </c>
      <c r="E15" s="59">
        <f>'F4.2 Bhira'!H15</f>
        <v>0.25</v>
      </c>
      <c r="F15" s="59">
        <f>SUM('F4.2 Bhira'!P15:S15)</f>
        <v>0.21346199999999999</v>
      </c>
      <c r="G15" s="59">
        <f>SUM('F4.2 Bhira'!AJ15:AM15)</f>
        <v>0.21346199999999999</v>
      </c>
      <c r="H15" s="59">
        <f t="shared" si="0"/>
        <v>0</v>
      </c>
      <c r="I15" s="59">
        <f>'F4.2 Bhira'!U15</f>
        <v>0</v>
      </c>
      <c r="J15" s="59">
        <f>'F4.2 Bhira'!AO15</f>
        <v>0</v>
      </c>
      <c r="K15" s="59"/>
      <c r="L15" s="59"/>
      <c r="M15" s="59">
        <f t="shared" si="1"/>
        <v>0</v>
      </c>
      <c r="N15" s="59">
        <f t="shared" si="2"/>
        <v>0</v>
      </c>
      <c r="O15" s="209">
        <f t="shared" si="3"/>
        <v>0</v>
      </c>
      <c r="P15" s="210">
        <f t="shared" si="4"/>
        <v>0</v>
      </c>
    </row>
    <row r="16" spans="1:16" ht="30" hidden="1" outlineLevel="1">
      <c r="A16" s="185">
        <f>'F4.2 Bhira'!A16</f>
        <v>14.3</v>
      </c>
      <c r="B16" s="356" t="str">
        <f>'F4.2 Bhira'!B16</f>
        <v>Schme-C :Replacement of existing Energy meters by 0.2S Class Energy meters at various HPS.</v>
      </c>
      <c r="C16" s="58" t="str">
        <f>'F4.2 Bhira'!D16</f>
        <v>MERC/CAPEX/2020-21/WFH/SBR/ 19</v>
      </c>
      <c r="D16" s="384">
        <f>IF('F4.2 Bhira'!F16=0,"-",'F4.2 Bhira'!F16)</f>
        <v>44029</v>
      </c>
      <c r="E16" s="59">
        <f>'F4.2 Bhira'!H16</f>
        <v>0.10199999999999999</v>
      </c>
      <c r="F16" s="59">
        <f>SUM('F4.2 Bhira'!P16:S16)</f>
        <v>0</v>
      </c>
      <c r="G16" s="59">
        <f>SUM('F4.2 Bhira'!AJ16:AM16)</f>
        <v>0</v>
      </c>
      <c r="H16" s="59">
        <f t="shared" si="0"/>
        <v>0</v>
      </c>
      <c r="I16" s="59">
        <f>'F4.2 Bhira'!U16</f>
        <v>0</v>
      </c>
      <c r="J16" s="59">
        <f>'F4.2 Bhira'!AO16</f>
        <v>0</v>
      </c>
      <c r="K16" s="59"/>
      <c r="L16" s="59"/>
      <c r="M16" s="59">
        <f t="shared" si="1"/>
        <v>0</v>
      </c>
      <c r="N16" s="59">
        <f t="shared" si="2"/>
        <v>0</v>
      </c>
      <c r="O16" s="209">
        <f t="shared" si="3"/>
        <v>0</v>
      </c>
      <c r="P16" s="210">
        <f t="shared" si="4"/>
        <v>0</v>
      </c>
    </row>
    <row r="17" spans="1:16" ht="30" hidden="1" outlineLevel="1">
      <c r="A17" s="183">
        <f>'F4.2 Bhira'!A17</f>
        <v>14.4</v>
      </c>
      <c r="B17" s="356" t="str">
        <f>'F4.2 Bhira'!B17</f>
        <v>Schme-D: Providing Oil Filtration Machines for all Divisions of REC, Pune</v>
      </c>
      <c r="C17" s="58" t="str">
        <f>'F4.2 Bhira'!D17</f>
        <v>MERC/CAPEX/2020-21/WFH/SBR/ 19</v>
      </c>
      <c r="D17" s="384">
        <f>IF('F4.2 Bhira'!F17=0,"-",'F4.2 Bhira'!F17)</f>
        <v>44029</v>
      </c>
      <c r="E17" s="59">
        <f>'F4.2 Bhira'!H17</f>
        <v>0.14025000000000001</v>
      </c>
      <c r="F17" s="59">
        <f>SUM('F4.2 Bhira'!P17:S17)</f>
        <v>6.80978E-2</v>
      </c>
      <c r="G17" s="59">
        <f>SUM('F4.2 Bhira'!AJ17:AM17)</f>
        <v>6.80978E-2</v>
      </c>
      <c r="H17" s="59">
        <f t="shared" si="0"/>
        <v>0</v>
      </c>
      <c r="I17" s="59">
        <f>'F4.2 Bhira'!U17</f>
        <v>0</v>
      </c>
      <c r="J17" s="59">
        <f>'F4.2 Bhira'!AO17</f>
        <v>0</v>
      </c>
      <c r="K17" s="59"/>
      <c r="L17" s="59"/>
      <c r="M17" s="59">
        <f t="shared" si="1"/>
        <v>0</v>
      </c>
      <c r="N17" s="59">
        <f t="shared" si="2"/>
        <v>0</v>
      </c>
      <c r="O17" s="209">
        <f t="shared" si="3"/>
        <v>0</v>
      </c>
      <c r="P17" s="210">
        <f t="shared" si="4"/>
        <v>0</v>
      </c>
    </row>
    <row r="18" spans="1:16" s="337" customFormat="1" ht="30" hidden="1" outlineLevel="1">
      <c r="A18" s="416">
        <f>'F4.2 Bhira'!A18</f>
        <v>16</v>
      </c>
      <c r="B18" s="417" t="str">
        <f>'F4.2 Bhira'!B18</f>
        <v>Various 6 Nos. Schemes for Hydro Power Stations under Renewable Energy Circle, Pune</v>
      </c>
      <c r="C18" s="53" t="str">
        <f>'F4.2 Bhira'!D18</f>
        <v>MERC/CAPEX/2020-2021/WFH/ SBR/22</v>
      </c>
      <c r="D18" s="383">
        <f>IF('F4.2 Bhira'!F18=0,"-",'F4.2 Bhira'!F18)</f>
        <v>44037</v>
      </c>
      <c r="E18" s="56">
        <f>'F4.2 Bhira'!H18</f>
        <v>1.4903895600000001</v>
      </c>
      <c r="F18" s="155">
        <f>SUM('F4.2 Bhira'!P18:S18)</f>
        <v>0</v>
      </c>
      <c r="G18" s="155">
        <f>SUM('F4.2 Bhira'!AJ18:AM18)</f>
        <v>0</v>
      </c>
      <c r="H18" s="155">
        <f t="shared" si="0"/>
        <v>0</v>
      </c>
      <c r="I18" s="155">
        <f>'F4.2 Bhira'!U18</f>
        <v>0</v>
      </c>
      <c r="J18" s="155">
        <f>'F4.2 Bhira'!AO18</f>
        <v>0</v>
      </c>
      <c r="K18" s="155"/>
      <c r="L18" s="155"/>
      <c r="M18" s="155">
        <f t="shared" si="1"/>
        <v>0</v>
      </c>
      <c r="N18" s="155">
        <f t="shared" si="2"/>
        <v>0</v>
      </c>
      <c r="O18" s="209">
        <f t="shared" si="3"/>
        <v>0</v>
      </c>
      <c r="P18" s="210">
        <f t="shared" si="4"/>
        <v>0</v>
      </c>
    </row>
    <row r="19" spans="1:16" ht="45" hidden="1" outlineLevel="1">
      <c r="A19" s="180">
        <f>'F4.2 Bhira'!A19</f>
        <v>16.100000000000001</v>
      </c>
      <c r="B19" s="348" t="str">
        <f>'F4.2 Bhira'!B19</f>
        <v>Replacement of existing Air Compressors at Bhira, Tilari, Pawana and Ujjani Hydro Power Stations under REC, Pune (2 Nos for Bhira HPS)</v>
      </c>
      <c r="C19" s="58" t="str">
        <f>'F4.2 Bhira'!D19</f>
        <v>MERC/CAPEX/2020-2021/WFH/ SBR/22</v>
      </c>
      <c r="D19" s="384">
        <f>IF('F4.2 Bhira'!F19=0,"-",'F4.2 Bhira'!F19)</f>
        <v>44037</v>
      </c>
      <c r="E19" s="59">
        <f>'F4.2 Bhira'!H19</f>
        <v>0.16756000000000001</v>
      </c>
      <c r="F19" s="155">
        <f>SUM('F4.2 Bhira'!P19:S19)</f>
        <v>0</v>
      </c>
      <c r="G19" s="155">
        <f>SUM('F4.2 Bhira'!AJ19:AM19)</f>
        <v>0</v>
      </c>
      <c r="H19" s="155">
        <f t="shared" si="0"/>
        <v>0</v>
      </c>
      <c r="I19" s="155">
        <f>'F4.2 Bhira'!U19</f>
        <v>0</v>
      </c>
      <c r="J19" s="155">
        <f>'F4.2 Bhira'!AO19</f>
        <v>0</v>
      </c>
      <c r="K19" s="155"/>
      <c r="L19" s="155"/>
      <c r="M19" s="155">
        <f t="shared" si="1"/>
        <v>0</v>
      </c>
      <c r="N19" s="155">
        <f t="shared" si="2"/>
        <v>0</v>
      </c>
      <c r="O19" s="209">
        <f t="shared" si="3"/>
        <v>0</v>
      </c>
      <c r="P19" s="210">
        <f t="shared" si="4"/>
        <v>0</v>
      </c>
    </row>
    <row r="20" spans="1:16" ht="45" hidden="1" outlineLevel="1">
      <c r="A20" s="180">
        <f>'F4.2 Bhira'!A20</f>
        <v>16.399999999999999</v>
      </c>
      <c r="B20" s="348" t="str">
        <f>'F4.2 Bhira'!B20</f>
        <v>Replacement of 220 V, 400/300 AH Battery set with Tubular type Battery Banks at Bhira, Tilari, Kanher, Dimbhe and Ujani Hydro Power Stations.</v>
      </c>
      <c r="C20" s="58" t="str">
        <f>'F4.2 Bhira'!D20</f>
        <v>MERC/CAPEX/2020-2021/WFH/ SBR/22</v>
      </c>
      <c r="D20" s="384">
        <f>IF('F4.2 Bhira'!F20=0,"-",'F4.2 Bhira'!F20)</f>
        <v>44037</v>
      </c>
      <c r="E20" s="59">
        <f>'F4.2 Bhira'!H20</f>
        <v>0.25245156000000002</v>
      </c>
      <c r="F20" s="155">
        <f>SUM('F4.2 Bhira'!P20:S20)</f>
        <v>0</v>
      </c>
      <c r="G20" s="155">
        <f>SUM('F4.2 Bhira'!AJ20:AM20)</f>
        <v>0</v>
      </c>
      <c r="H20" s="155">
        <f t="shared" si="0"/>
        <v>0</v>
      </c>
      <c r="I20" s="155">
        <f>'F4.2 Bhira'!U20</f>
        <v>0</v>
      </c>
      <c r="J20" s="155">
        <f>'F4.2 Bhira'!AO20</f>
        <v>0</v>
      </c>
      <c r="K20" s="155"/>
      <c r="L20" s="155"/>
      <c r="M20" s="155">
        <f t="shared" si="1"/>
        <v>0</v>
      </c>
      <c r="N20" s="155">
        <f t="shared" si="2"/>
        <v>0</v>
      </c>
      <c r="O20" s="209">
        <f t="shared" si="3"/>
        <v>0</v>
      </c>
      <c r="P20" s="210">
        <f t="shared" si="4"/>
        <v>0</v>
      </c>
    </row>
    <row r="21" spans="1:16" ht="45" hidden="1" outlineLevel="1">
      <c r="A21" s="180">
        <f>'F4.2 Bhira'!A21</f>
        <v>16.600000000000001</v>
      </c>
      <c r="B21" s="348" t="str">
        <f>'F4.2 Bhira'!B21</f>
        <v>Replacement of existing Protection Systems with Numerical Protection system at Bhira, Panshet, Varasgaon, Dimbhe &amp; Manikdoh HPS.</v>
      </c>
      <c r="C21" s="58" t="str">
        <f>'F4.2 Bhira'!D21</f>
        <v>MERC/CAPEX/2020-2021/WFH/ SBR/22</v>
      </c>
      <c r="D21" s="384">
        <f>IF('F4.2 Bhira'!F21=0,"-",'F4.2 Bhira'!F21)</f>
        <v>44037</v>
      </c>
      <c r="E21" s="59">
        <f>'F4.2 Bhira'!H21</f>
        <v>1.0703780000000001</v>
      </c>
      <c r="F21" s="155">
        <f>SUM('F4.2 Bhira'!P21:S21)</f>
        <v>0</v>
      </c>
      <c r="G21" s="155">
        <f>SUM('F4.2 Bhira'!AJ21:AM21)</f>
        <v>0</v>
      </c>
      <c r="H21" s="155">
        <f t="shared" si="0"/>
        <v>0</v>
      </c>
      <c r="I21" s="155">
        <f>'F4.2 Bhira'!U21</f>
        <v>0</v>
      </c>
      <c r="J21" s="155">
        <f>'F4.2 Bhira'!AO21</f>
        <v>0</v>
      </c>
      <c r="K21" s="155"/>
      <c r="L21" s="155"/>
      <c r="M21" s="155">
        <f t="shared" si="1"/>
        <v>0</v>
      </c>
      <c r="N21" s="155">
        <f t="shared" si="2"/>
        <v>0</v>
      </c>
      <c r="O21" s="209">
        <f t="shared" si="3"/>
        <v>0</v>
      </c>
      <c r="P21" s="210">
        <f t="shared" si="4"/>
        <v>0</v>
      </c>
    </row>
    <row r="22" spans="1:16" hidden="1" outlineLevel="1">
      <c r="A22" s="87">
        <f>'F4.2 Bhira'!A22</f>
        <v>0</v>
      </c>
      <c r="B22" s="344" t="str">
        <f>'F4.2 Bhira'!B22</f>
        <v>(i) Submitted to MERC</v>
      </c>
      <c r="C22" s="87">
        <f>'F4.2 Bhira'!D22</f>
        <v>0</v>
      </c>
      <c r="D22" s="141" t="str">
        <f>IF('F4.2 Bhira'!F22=0,"-",'F4.2 Bhira'!F22)</f>
        <v>-</v>
      </c>
      <c r="E22" s="159">
        <f>'F4.2 Bhira'!H22</f>
        <v>0</v>
      </c>
      <c r="F22" s="155">
        <f>SUM('F4.2 Bhira'!P22:S22)</f>
        <v>0</v>
      </c>
      <c r="G22" s="155">
        <f>SUM('F4.2 Bhira'!AJ22:AM22)</f>
        <v>0</v>
      </c>
      <c r="H22" s="155">
        <f t="shared" si="0"/>
        <v>0</v>
      </c>
      <c r="I22" s="155">
        <f>'F4.2 Bhira'!U22</f>
        <v>0</v>
      </c>
      <c r="J22" s="155">
        <f>'F4.2 Bhira'!AO22</f>
        <v>0</v>
      </c>
      <c r="K22" s="155"/>
      <c r="L22" s="155"/>
      <c r="M22" s="155">
        <f t="shared" si="1"/>
        <v>0</v>
      </c>
      <c r="N22" s="155">
        <f t="shared" si="2"/>
        <v>0</v>
      </c>
      <c r="O22" s="209">
        <f t="shared" si="3"/>
        <v>0</v>
      </c>
      <c r="P22" s="210">
        <f t="shared" si="4"/>
        <v>0</v>
      </c>
    </row>
    <row r="23" spans="1:16" hidden="1" outlineLevel="1">
      <c r="A23" s="87">
        <f>'F4.2 Bhira'!A23</f>
        <v>0</v>
      </c>
      <c r="B23" s="344">
        <f>'F4.2 Bhira'!B23</f>
        <v>0</v>
      </c>
      <c r="C23" s="87">
        <f>'F4.2 Bhira'!D23</f>
        <v>0</v>
      </c>
      <c r="D23" s="141" t="str">
        <f>IF('F4.2 Bhira'!F23=0,"-",'F4.2 Bhira'!F23)</f>
        <v>-</v>
      </c>
      <c r="E23" s="159">
        <f>'F4.2 Bhira'!H23</f>
        <v>0</v>
      </c>
      <c r="F23" s="155">
        <f>SUM('F4.2 Bhira'!P23:S23)</f>
        <v>0</v>
      </c>
      <c r="G23" s="155">
        <f>SUM('F4.2 Bhira'!AJ23:AM23)</f>
        <v>0</v>
      </c>
      <c r="H23" s="155">
        <f t="shared" ref="H23:H32" si="5">F23-G23</f>
        <v>0</v>
      </c>
      <c r="I23" s="155">
        <f>'F4.2 Bhira'!U23</f>
        <v>0</v>
      </c>
      <c r="J23" s="155">
        <f>'F4.2 Bhira'!AO23</f>
        <v>0</v>
      </c>
      <c r="K23" s="155"/>
      <c r="L23" s="155"/>
      <c r="M23" s="155">
        <f t="shared" ref="M23:M32" si="6">SUM(J23:L23)</f>
        <v>0</v>
      </c>
      <c r="N23" s="155">
        <f t="shared" ref="N23:N32" si="7">H23+I23-M23</f>
        <v>0</v>
      </c>
      <c r="O23" s="209">
        <f t="shared" si="3"/>
        <v>0</v>
      </c>
      <c r="P23" s="210">
        <f t="shared" si="4"/>
        <v>0</v>
      </c>
    </row>
    <row r="24" spans="1:16" hidden="1" outlineLevel="1">
      <c r="A24" s="87">
        <f>'F4.2 Bhira'!A24</f>
        <v>0</v>
      </c>
      <c r="B24" s="344" t="str">
        <f>'F4.2 Bhira'!B24</f>
        <v>(ii) Yet to be submitted to MERC</v>
      </c>
      <c r="C24" s="87">
        <f>'F4.2 Bhira'!D24</f>
        <v>0</v>
      </c>
      <c r="D24" s="141" t="str">
        <f>IF('F4.2 Bhira'!F24=0,"-",'F4.2 Bhira'!F24)</f>
        <v>-</v>
      </c>
      <c r="E24" s="159">
        <f>'F4.2 Bhira'!H24</f>
        <v>0</v>
      </c>
      <c r="F24" s="155">
        <f>SUM('F4.2 Bhira'!P24:S24)</f>
        <v>0</v>
      </c>
      <c r="G24" s="155">
        <f>SUM('F4.2 Bhira'!AJ24:AM24)</f>
        <v>0</v>
      </c>
      <c r="H24" s="155">
        <f t="shared" si="5"/>
        <v>0</v>
      </c>
      <c r="I24" s="155">
        <f>'F4.2 Bhira'!U24</f>
        <v>0</v>
      </c>
      <c r="J24" s="155">
        <f>'F4.2 Bhira'!AO24</f>
        <v>0</v>
      </c>
      <c r="K24" s="155"/>
      <c r="L24" s="155"/>
      <c r="M24" s="155">
        <f t="shared" si="6"/>
        <v>0</v>
      </c>
      <c r="N24" s="155">
        <f t="shared" si="7"/>
        <v>0</v>
      </c>
      <c r="O24" s="209">
        <f t="shared" si="3"/>
        <v>0</v>
      </c>
      <c r="P24" s="210">
        <f t="shared" si="4"/>
        <v>0</v>
      </c>
    </row>
    <row r="25" spans="1:16" hidden="1" outlineLevel="1">
      <c r="A25" s="825">
        <f>'F4.2 Bhira'!A25</f>
        <v>1</v>
      </c>
      <c r="B25" s="826" t="str">
        <f>'F4.2 Bhira'!B25</f>
        <v>DPR-5</v>
      </c>
      <c r="C25" s="87" t="str">
        <f>'F4.2 Bhira'!D25</f>
        <v>(ii) Yet to be submitted to MERC</v>
      </c>
      <c r="D25" s="141" t="str">
        <f>IF('F4.2 Bhira'!F25=0,"-",'F4.2 Bhira'!F25)</f>
        <v>-</v>
      </c>
      <c r="E25" s="159">
        <f>'F4.2 Bhira'!H25</f>
        <v>0</v>
      </c>
      <c r="F25" s="155">
        <f>SUM('F4.2 Bhira'!P25:S25)</f>
        <v>0</v>
      </c>
      <c r="G25" s="155">
        <f>SUM('F4.2 Bhira'!AJ25:AM25)</f>
        <v>0</v>
      </c>
      <c r="H25" s="155">
        <f t="shared" si="5"/>
        <v>0</v>
      </c>
      <c r="I25" s="155">
        <f>'F4.2 Bhira'!U25</f>
        <v>0</v>
      </c>
      <c r="J25" s="155">
        <f>'F4.2 Bhira'!AO25</f>
        <v>0</v>
      </c>
      <c r="K25" s="155"/>
      <c r="L25" s="155"/>
      <c r="M25" s="155">
        <f t="shared" si="6"/>
        <v>0</v>
      </c>
      <c r="N25" s="155">
        <f t="shared" si="7"/>
        <v>0</v>
      </c>
      <c r="O25" s="209">
        <f t="shared" si="3"/>
        <v>0</v>
      </c>
      <c r="P25" s="210">
        <f t="shared" si="4"/>
        <v>0</v>
      </c>
    </row>
    <row r="26" spans="1:16" ht="30" hidden="1" outlineLevel="1">
      <c r="A26" s="836">
        <f>'F4.2 Bhira'!A26</f>
        <v>1.6</v>
      </c>
      <c r="B26" s="837" t="str">
        <f>'F4.2 Bhira'!B26</f>
        <v>Supply,Errection &amp; Commissioning of DigitalGoverner at Bhira HPS</v>
      </c>
      <c r="C26" s="87">
        <f>'F4.2 Bhira'!D26</f>
        <v>0</v>
      </c>
      <c r="D26" s="141" t="str">
        <f>IF('F4.2 Bhira'!F26=0,"-",'F4.2 Bhira'!F26)</f>
        <v>-</v>
      </c>
      <c r="E26" s="159">
        <f>'F4.2 Bhira'!H26</f>
        <v>0</v>
      </c>
      <c r="F26" s="155">
        <f>SUM('F4.2 Bhira'!P26:S26)</f>
        <v>0</v>
      </c>
      <c r="G26" s="155">
        <f>SUM('F4.2 Bhira'!AJ26:AM26)</f>
        <v>0</v>
      </c>
      <c r="H26" s="155">
        <f t="shared" si="5"/>
        <v>0</v>
      </c>
      <c r="I26" s="155">
        <f>'F4.2 Bhira'!U26</f>
        <v>0</v>
      </c>
      <c r="J26" s="155">
        <f>'F4.2 Bhira'!AO26</f>
        <v>0</v>
      </c>
      <c r="K26" s="155"/>
      <c r="L26" s="155"/>
      <c r="M26" s="155">
        <f t="shared" si="6"/>
        <v>0</v>
      </c>
      <c r="N26" s="155">
        <f t="shared" si="7"/>
        <v>0</v>
      </c>
      <c r="O26" s="209">
        <f t="shared" si="3"/>
        <v>0</v>
      </c>
      <c r="P26" s="210">
        <f t="shared" si="4"/>
        <v>0</v>
      </c>
    </row>
    <row r="27" spans="1:16" hidden="1" outlineLevel="1">
      <c r="A27" s="825">
        <f>'F4.2 Bhira'!A27</f>
        <v>2</v>
      </c>
      <c r="B27" s="826" t="str">
        <f>'F4.2 Bhira'!B27</f>
        <v>DPR-6</v>
      </c>
      <c r="C27" s="87">
        <f>'F4.2 Bhira'!D27</f>
        <v>0</v>
      </c>
      <c r="D27" s="141" t="str">
        <f>IF('F4.2 Bhira'!F27=0,"-",'F4.2 Bhira'!F27)</f>
        <v>-</v>
      </c>
      <c r="E27" s="159">
        <f>'F4.2 Bhira'!H27</f>
        <v>0</v>
      </c>
      <c r="F27" s="155">
        <f>SUM('F4.2 Bhira'!P27:S27)</f>
        <v>0</v>
      </c>
      <c r="G27" s="155">
        <f>SUM('F4.2 Bhira'!AJ27:AM27)</f>
        <v>0</v>
      </c>
      <c r="H27" s="155">
        <f t="shared" si="5"/>
        <v>0</v>
      </c>
      <c r="I27" s="155">
        <f>'F4.2 Bhira'!U27</f>
        <v>0</v>
      </c>
      <c r="J27" s="155">
        <f>'F4.2 Bhira'!AO27</f>
        <v>0</v>
      </c>
      <c r="K27" s="155"/>
      <c r="L27" s="155"/>
      <c r="M27" s="155">
        <f t="shared" si="6"/>
        <v>0</v>
      </c>
      <c r="N27" s="155">
        <f t="shared" si="7"/>
        <v>0</v>
      </c>
      <c r="O27" s="209">
        <f t="shared" si="3"/>
        <v>0</v>
      </c>
      <c r="P27" s="210">
        <f t="shared" si="4"/>
        <v>0</v>
      </c>
    </row>
    <row r="28" spans="1:16" hidden="1" outlineLevel="1">
      <c r="A28" s="836">
        <f>'F4.2 Bhira'!A28</f>
        <v>2.1</v>
      </c>
      <c r="B28" s="837" t="str">
        <f>'F4.2 Bhira'!B28</f>
        <v>Auto sequencer for Bhira HPS unit 1 &amp; 2</v>
      </c>
      <c r="C28" s="87">
        <f>'F4.2 Bhira'!D28</f>
        <v>0</v>
      </c>
      <c r="D28" s="141" t="str">
        <f>IF('F4.2 Bhira'!F28=0,"-",'F4.2 Bhira'!F28)</f>
        <v>-</v>
      </c>
      <c r="E28" s="159">
        <f>'F4.2 Bhira'!H28</f>
        <v>0</v>
      </c>
      <c r="F28" s="155">
        <f>SUM('F4.2 Bhira'!P28:S28)</f>
        <v>0</v>
      </c>
      <c r="G28" s="155">
        <f>SUM('F4.2 Bhira'!AJ28:AM28)</f>
        <v>0</v>
      </c>
      <c r="H28" s="155">
        <f t="shared" si="5"/>
        <v>0</v>
      </c>
      <c r="I28" s="155">
        <f>'F4.2 Bhira'!U28</f>
        <v>0</v>
      </c>
      <c r="J28" s="155">
        <f>'F4.2 Bhira'!AO28</f>
        <v>0</v>
      </c>
      <c r="K28" s="155"/>
      <c r="L28" s="155"/>
      <c r="M28" s="155">
        <f t="shared" si="6"/>
        <v>0</v>
      </c>
      <c r="N28" s="155">
        <f t="shared" si="7"/>
        <v>0</v>
      </c>
      <c r="O28" s="209">
        <f t="shared" si="3"/>
        <v>0</v>
      </c>
      <c r="P28" s="210">
        <f t="shared" si="4"/>
        <v>0</v>
      </c>
    </row>
    <row r="29" spans="1:16" hidden="1" outlineLevel="1">
      <c r="A29" s="846">
        <f>'F4.2 Bhira'!A29</f>
        <v>3</v>
      </c>
      <c r="B29" s="826" t="str">
        <f>'F4.2 Bhira'!B29</f>
        <v>DPR-7</v>
      </c>
      <c r="C29" s="87">
        <f>'F4.2 Bhira'!D29</f>
        <v>0</v>
      </c>
      <c r="D29" s="141" t="str">
        <f>IF('F4.2 Bhira'!F29=0,"-",'F4.2 Bhira'!F29)</f>
        <v>-</v>
      </c>
      <c r="E29" s="159">
        <f>'F4.2 Bhira'!H29</f>
        <v>0</v>
      </c>
      <c r="F29" s="155">
        <f>SUM('F4.2 Bhira'!P29:S29)</f>
        <v>0</v>
      </c>
      <c r="G29" s="155">
        <f>SUM('F4.2 Bhira'!AJ29:AM29)</f>
        <v>0</v>
      </c>
      <c r="H29" s="155">
        <f t="shared" si="5"/>
        <v>0</v>
      </c>
      <c r="I29" s="155">
        <f>'F4.2 Bhira'!U29</f>
        <v>0</v>
      </c>
      <c r="J29" s="155">
        <f>'F4.2 Bhira'!AO29</f>
        <v>0</v>
      </c>
      <c r="K29" s="155"/>
      <c r="L29" s="155"/>
      <c r="M29" s="155">
        <f t="shared" si="6"/>
        <v>0</v>
      </c>
      <c r="N29" s="155">
        <f t="shared" si="7"/>
        <v>0</v>
      </c>
      <c r="O29" s="209">
        <f t="shared" si="3"/>
        <v>0</v>
      </c>
      <c r="P29" s="210">
        <f t="shared" si="4"/>
        <v>0</v>
      </c>
    </row>
    <row r="30" spans="1:16" hidden="1" outlineLevel="1">
      <c r="A30" s="836">
        <f>'F4.2 Bhira'!A30</f>
        <v>3.1</v>
      </c>
      <c r="B30" s="837" t="str">
        <f>'F4.2 Bhira'!B30</f>
        <v>Generator Transformer at Bira HPS</v>
      </c>
      <c r="C30" s="87">
        <f>'F4.2 Bhira'!D30</f>
        <v>0</v>
      </c>
      <c r="D30" s="141" t="str">
        <f>IF('F4.2 Bhira'!F30=0,"-",'F4.2 Bhira'!F30)</f>
        <v>-</v>
      </c>
      <c r="E30" s="159">
        <f>'F4.2 Bhira'!H30</f>
        <v>0</v>
      </c>
      <c r="F30" s="155">
        <f>SUM('F4.2 Bhira'!P30:S30)</f>
        <v>0</v>
      </c>
      <c r="G30" s="155">
        <f>SUM('F4.2 Bhira'!AJ30:AM30)</f>
        <v>0</v>
      </c>
      <c r="H30" s="155">
        <f t="shared" si="5"/>
        <v>0</v>
      </c>
      <c r="I30" s="155">
        <f>'F4.2 Bhira'!U30</f>
        <v>0</v>
      </c>
      <c r="J30" s="155">
        <f>'F4.2 Bhira'!AO30</f>
        <v>0</v>
      </c>
      <c r="K30" s="155"/>
      <c r="L30" s="155"/>
      <c r="M30" s="155">
        <f t="shared" si="6"/>
        <v>0</v>
      </c>
      <c r="N30" s="155">
        <f t="shared" si="7"/>
        <v>0</v>
      </c>
      <c r="O30" s="209">
        <f t="shared" si="3"/>
        <v>0</v>
      </c>
      <c r="P30" s="210">
        <f t="shared" si="4"/>
        <v>0</v>
      </c>
    </row>
    <row r="31" spans="1:16" hidden="1" outlineLevel="1">
      <c r="A31" s="58">
        <f>'F4.2 Bhira'!A31</f>
        <v>0</v>
      </c>
      <c r="B31" s="165">
        <f>'F4.2 Bhira'!B31</f>
        <v>0</v>
      </c>
      <c r="C31" s="87">
        <f>'F4.2 Bhira'!D31</f>
        <v>0</v>
      </c>
      <c r="D31" s="141" t="str">
        <f>IF('F4.2 Bhira'!F31=0,"-",'F4.2 Bhira'!F31)</f>
        <v>-</v>
      </c>
      <c r="E31" s="159">
        <f>'F4.2 Bhira'!H31</f>
        <v>0</v>
      </c>
      <c r="F31" s="155">
        <f>SUM('F4.2 Bhira'!P31:S31)</f>
        <v>0</v>
      </c>
      <c r="G31" s="155">
        <f>SUM('F4.2 Bhira'!AJ31:AM31)</f>
        <v>0</v>
      </c>
      <c r="H31" s="155">
        <f t="shared" si="5"/>
        <v>0</v>
      </c>
      <c r="I31" s="155">
        <f>'F4.2 Bhira'!U31</f>
        <v>0</v>
      </c>
      <c r="J31" s="155">
        <f>'F4.2 Bhira'!AO31</f>
        <v>0</v>
      </c>
      <c r="K31" s="155"/>
      <c r="L31" s="155"/>
      <c r="M31" s="155">
        <f t="shared" si="6"/>
        <v>0</v>
      </c>
      <c r="N31" s="155">
        <f t="shared" si="7"/>
        <v>0</v>
      </c>
      <c r="O31" s="209">
        <f t="shared" si="3"/>
        <v>0</v>
      </c>
      <c r="P31" s="210">
        <f t="shared" si="4"/>
        <v>0</v>
      </c>
    </row>
    <row r="32" spans="1:16" hidden="1" outlineLevel="1">
      <c r="A32" s="87">
        <f>'F4.2 Bhira'!A32</f>
        <v>0</v>
      </c>
      <c r="B32" s="90">
        <f>'F4.2 Bhira'!B32</f>
        <v>0</v>
      </c>
      <c r="C32" s="87">
        <f>'F4.2 Bhira'!D32</f>
        <v>0</v>
      </c>
      <c r="D32" s="141" t="str">
        <f>IF('F4.2 Bhira'!F32=0,"-",'F4.2 Bhira'!F32)</f>
        <v>-</v>
      </c>
      <c r="E32" s="159">
        <f>'F4.2 Bhira'!H32</f>
        <v>0</v>
      </c>
      <c r="F32" s="155">
        <f>SUM('F4.2 Bhira'!P32:S32)</f>
        <v>0</v>
      </c>
      <c r="G32" s="155">
        <f>SUM('F4.2 Bhira'!AJ32:AM32)</f>
        <v>0</v>
      </c>
      <c r="H32" s="155">
        <f t="shared" si="5"/>
        <v>0</v>
      </c>
      <c r="I32" s="155">
        <f>'F4.2 Bhira'!U32</f>
        <v>0</v>
      </c>
      <c r="J32" s="155">
        <f>'F4.2 Bhira'!AO32</f>
        <v>0</v>
      </c>
      <c r="K32" s="155"/>
      <c r="L32" s="155"/>
      <c r="M32" s="155">
        <f t="shared" si="6"/>
        <v>0</v>
      </c>
      <c r="N32" s="155">
        <f t="shared" si="7"/>
        <v>0</v>
      </c>
      <c r="O32" s="209">
        <f t="shared" si="3"/>
        <v>0</v>
      </c>
      <c r="P32" s="210">
        <f t="shared" si="4"/>
        <v>0</v>
      </c>
    </row>
    <row r="33" spans="1:16" hidden="1" outlineLevel="1">
      <c r="A33" s="87">
        <f>'F4.2 Bhira'!A33</f>
        <v>0</v>
      </c>
      <c r="B33" s="49" t="str">
        <f>'F4.2 Bhira'!B33</f>
        <v>B) Non-DPR Schemes</v>
      </c>
      <c r="C33" s="87">
        <f>'F4.2 Bhira'!D33</f>
        <v>0</v>
      </c>
      <c r="D33" s="141" t="str">
        <f>IF('F4.2 Bhira'!F33=0,"-",'F4.2 Bhira'!F33)</f>
        <v>-</v>
      </c>
      <c r="E33" s="159">
        <f>'F4.2 Bhira'!H33</f>
        <v>0</v>
      </c>
      <c r="F33" s="155">
        <f>SUM('F4.2 Bhira'!P32:S32)</f>
        <v>0</v>
      </c>
      <c r="G33" s="155">
        <f>SUM('F4.2 Bhira'!AJ32:AM32)</f>
        <v>0</v>
      </c>
      <c r="H33" s="155">
        <f t="shared" si="0"/>
        <v>0</v>
      </c>
      <c r="I33" s="155">
        <f>'F4.2 Bhira'!U32</f>
        <v>0</v>
      </c>
      <c r="J33" s="155">
        <f>'F4.2 Bhira'!AO32</f>
        <v>0</v>
      </c>
      <c r="K33" s="155"/>
      <c r="L33" s="155"/>
      <c r="M33" s="155">
        <f t="shared" si="1"/>
        <v>0</v>
      </c>
      <c r="N33" s="155">
        <f t="shared" si="2"/>
        <v>0</v>
      </c>
      <c r="O33" s="209"/>
    </row>
    <row r="34" spans="1:16" hidden="1" outlineLevel="1">
      <c r="A34" s="58">
        <f>'F4.2 Bhira'!A34</f>
        <v>1</v>
      </c>
      <c r="B34" s="197" t="str">
        <f>'F4.2 Bhira'!B34</f>
        <v>Furniture &amp; Fixture General Asset</v>
      </c>
      <c r="C34" s="58" t="str">
        <f>'F4.2 Bhira'!D34</f>
        <v>N.A.</v>
      </c>
      <c r="D34" s="384" t="str">
        <f>IF('F4.2 Bhira'!F34=0,"-",'F4.2 Bhira'!F34)</f>
        <v>-</v>
      </c>
      <c r="E34" s="59">
        <f>'F4.2 Bhira'!H34</f>
        <v>0</v>
      </c>
      <c r="F34" s="155">
        <f>SUM('F4.2 Bhira'!P33:S33)</f>
        <v>0</v>
      </c>
      <c r="G34" s="155">
        <f>SUM('F4.2 Bhira'!AJ33:AM33)</f>
        <v>0</v>
      </c>
      <c r="H34" s="155">
        <f t="shared" si="0"/>
        <v>0</v>
      </c>
      <c r="I34" s="155">
        <f>'F4.2 Bhira'!U33</f>
        <v>0</v>
      </c>
      <c r="J34" s="155">
        <f>'F4.2 Bhira'!AO33</f>
        <v>0</v>
      </c>
      <c r="K34" s="155"/>
      <c r="L34" s="155"/>
      <c r="M34" s="155">
        <f t="shared" si="1"/>
        <v>0</v>
      </c>
      <c r="N34" s="155">
        <f t="shared" si="2"/>
        <v>0</v>
      </c>
      <c r="O34" s="209"/>
    </row>
    <row r="35" spans="1:16" hidden="1" outlineLevel="1">
      <c r="A35" s="58">
        <f>'F4.2 Bhira'!A35</f>
        <v>2</v>
      </c>
      <c r="B35" s="197" t="str">
        <f>'F4.2 Bhira'!B35</f>
        <v>Electrical General Asset</v>
      </c>
      <c r="C35" s="58" t="str">
        <f>'F4.2 Bhira'!D35</f>
        <v>N.A.</v>
      </c>
      <c r="D35" s="384" t="str">
        <f>IF('F4.2 Bhira'!F35=0,"-",'F4.2 Bhira'!F35)</f>
        <v>-</v>
      </c>
      <c r="E35" s="59">
        <f>'F4.2 Bhira'!H35</f>
        <v>0</v>
      </c>
      <c r="F35" s="59">
        <f>SUM('F4.2 Bhira'!P34:S34)</f>
        <v>0.20075161699999999</v>
      </c>
      <c r="G35" s="59">
        <f>SUM('F4.2 Bhira'!AJ34:AM34)</f>
        <v>0.20075161699999999</v>
      </c>
      <c r="H35" s="59">
        <f t="shared" si="0"/>
        <v>0</v>
      </c>
      <c r="I35" s="59">
        <f>'F4.2 Bhira'!U34</f>
        <v>0</v>
      </c>
      <c r="J35" s="59">
        <f>'F4.2 Bhira'!AO34</f>
        <v>0</v>
      </c>
      <c r="K35" s="59"/>
      <c r="L35" s="59"/>
      <c r="M35" s="59">
        <f t="shared" si="1"/>
        <v>0</v>
      </c>
      <c r="N35" s="59">
        <f t="shared" si="2"/>
        <v>0</v>
      </c>
      <c r="O35" s="209"/>
    </row>
    <row r="36" spans="1:16" ht="15.75" hidden="1" outlineLevel="1" thickBot="1">
      <c r="A36" s="58">
        <f>'F4.2 Bhira'!A36</f>
        <v>3</v>
      </c>
      <c r="B36" s="197" t="str">
        <f>'F4.2 Bhira'!B36</f>
        <v>Electronics General Asset</v>
      </c>
      <c r="C36" s="58" t="str">
        <f>'F4.2 Bhira'!D36</f>
        <v>N.A.</v>
      </c>
      <c r="D36" s="384" t="str">
        <f>IF('F4.2 Bhira'!F36=0,"-",'F4.2 Bhira'!F36)</f>
        <v>-</v>
      </c>
      <c r="E36" s="59">
        <f>'F4.2 Bhira'!H36</f>
        <v>0</v>
      </c>
      <c r="F36" s="59">
        <f>SUM('F4.2 Bhira'!P35:S35)</f>
        <v>4.1721675999999999E-2</v>
      </c>
      <c r="G36" s="59">
        <f>SUM('F4.2 Bhira'!AJ35:AM35)</f>
        <v>4.1721675999999999E-2</v>
      </c>
      <c r="H36" s="59">
        <f t="shared" si="0"/>
        <v>0</v>
      </c>
      <c r="I36" s="59">
        <f>'F4.2 Bhira'!U35</f>
        <v>0</v>
      </c>
      <c r="J36" s="59">
        <f>'F4.2 Bhira'!AO35</f>
        <v>0</v>
      </c>
      <c r="K36" s="59"/>
      <c r="L36" s="59"/>
      <c r="M36" s="59">
        <f t="shared" si="1"/>
        <v>0</v>
      </c>
      <c r="N36" s="59">
        <f t="shared" si="2"/>
        <v>0</v>
      </c>
      <c r="O36" s="209"/>
    </row>
    <row r="37" spans="1:16" s="60" customFormat="1" ht="15.75" collapsed="1" thickBot="1">
      <c r="A37" s="385"/>
      <c r="B37" s="386" t="s">
        <v>189</v>
      </c>
      <c r="C37" s="387"/>
      <c r="D37" s="388"/>
      <c r="E37" s="389"/>
      <c r="F37" s="390">
        <f t="shared" ref="F37:N37" si="8">SUM(F10:F36)</f>
        <v>1.3018472240000001</v>
      </c>
      <c r="G37" s="390">
        <f t="shared" si="8"/>
        <v>1.3018472240000001</v>
      </c>
      <c r="H37" s="390">
        <f t="shared" si="8"/>
        <v>0</v>
      </c>
      <c r="I37" s="390">
        <f t="shared" si="8"/>
        <v>0</v>
      </c>
      <c r="J37" s="390">
        <f t="shared" si="8"/>
        <v>0</v>
      </c>
      <c r="K37" s="390">
        <f t="shared" si="8"/>
        <v>0</v>
      </c>
      <c r="L37" s="390">
        <f t="shared" si="8"/>
        <v>0</v>
      </c>
      <c r="M37" s="390">
        <f t="shared" si="8"/>
        <v>0</v>
      </c>
      <c r="N37" s="390">
        <f t="shared" si="8"/>
        <v>0</v>
      </c>
    </row>
    <row r="38" spans="1:16">
      <c r="F38" s="158"/>
      <c r="G38" s="158"/>
      <c r="H38" s="158"/>
      <c r="I38" s="158"/>
      <c r="J38" s="158"/>
      <c r="K38" s="158"/>
      <c r="L38" s="158"/>
      <c r="M38" s="158"/>
      <c r="N38" s="158"/>
    </row>
    <row r="39" spans="1:16" s="208" customFormat="1" ht="15.75" thickBot="1">
      <c r="A39" s="378"/>
      <c r="B39" s="41" t="s">
        <v>10</v>
      </c>
      <c r="C39" s="379"/>
      <c r="D39" s="380"/>
      <c r="E39" s="44"/>
      <c r="F39" s="95"/>
      <c r="G39" s="95"/>
      <c r="H39" s="95"/>
      <c r="I39" s="95"/>
      <c r="J39" s="95"/>
      <c r="K39" s="95"/>
      <c r="L39" s="95"/>
      <c r="M39" s="95"/>
      <c r="N39" s="95"/>
    </row>
    <row r="40" spans="1:16" hidden="1" outlineLevel="1">
      <c r="A40" s="341"/>
      <c r="B40" s="49" t="str">
        <f t="shared" ref="B40:E64" si="9">B8</f>
        <v>a) DPR Schemes</v>
      </c>
      <c r="C40" s="379"/>
      <c r="D40" s="380"/>
      <c r="E40" s="44"/>
      <c r="F40" s="95"/>
      <c r="G40" s="95"/>
      <c r="H40" s="95"/>
      <c r="I40" s="95"/>
      <c r="J40" s="95"/>
      <c r="K40" s="95"/>
      <c r="L40" s="95"/>
      <c r="M40" s="95"/>
      <c r="N40" s="95"/>
    </row>
    <row r="41" spans="1:16" hidden="1" outlineLevel="1">
      <c r="A41" s="341"/>
      <c r="B41" s="344" t="str">
        <f t="shared" si="9"/>
        <v>(i) In principally Approved by MERC</v>
      </c>
      <c r="C41" s="381"/>
      <c r="D41" s="382"/>
      <c r="E41" s="44"/>
      <c r="F41" s="95"/>
      <c r="G41" s="95"/>
      <c r="H41" s="95"/>
      <c r="I41" s="95"/>
      <c r="J41" s="95"/>
      <c r="K41" s="95"/>
      <c r="L41" s="95"/>
      <c r="M41" s="95"/>
      <c r="N41" s="95"/>
    </row>
    <row r="42" spans="1:16" s="337" customFormat="1" ht="30" hidden="1" outlineLevel="1">
      <c r="A42" s="416">
        <f t="shared" ref="A42:A64" si="10">A10</f>
        <v>5</v>
      </c>
      <c r="B42" s="417" t="str">
        <f t="shared" si="9"/>
        <v>Various Civil schemes for Modernisations of colonies at Various Locations under Pune HPC (Considered for Bhira HPS Only)</v>
      </c>
      <c r="C42" s="53" t="str">
        <f t="shared" ref="C42:E63" si="11">C10</f>
        <v>MERC/CAPEX/20162017/01745</v>
      </c>
      <c r="D42" s="383">
        <f t="shared" si="11"/>
        <v>42825</v>
      </c>
      <c r="E42" s="56">
        <f t="shared" si="11"/>
        <v>1.1971000000000001</v>
      </c>
      <c r="F42" s="155">
        <f t="shared" ref="F42:F63" si="12">F10+I10</f>
        <v>0</v>
      </c>
      <c r="G42" s="155">
        <f t="shared" ref="G42:G63" si="13">G10+M10</f>
        <v>0</v>
      </c>
      <c r="H42" s="155">
        <f t="shared" ref="H42:H68" si="14">F42-G42</f>
        <v>0</v>
      </c>
      <c r="I42" s="155">
        <f>'F4.2 Bhira'!V10</f>
        <v>0</v>
      </c>
      <c r="J42" s="155">
        <f>'F4.2 Bhira'!AP10</f>
        <v>0</v>
      </c>
      <c r="K42" s="155"/>
      <c r="L42" s="155"/>
      <c r="M42" s="155">
        <f t="shared" ref="M42:M45" si="15">SUM(J42:L42)</f>
        <v>0</v>
      </c>
      <c r="N42" s="155">
        <f t="shared" ref="N42:N68" si="16">H42+I42-M42</f>
        <v>0</v>
      </c>
      <c r="O42" s="209">
        <f t="shared" ref="O42:O64" si="17">MAX(0,IF(M42=0,0,IF(G42+M42&lt;E42,M42,E42-G42)))</f>
        <v>0</v>
      </c>
      <c r="P42" s="210">
        <f t="shared" ref="P42:P64" si="18">M42-O42</f>
        <v>0</v>
      </c>
    </row>
    <row r="43" spans="1:16" hidden="1" outlineLevel="1">
      <c r="A43" s="183">
        <f t="shared" si="10"/>
        <v>5.0999999999999996</v>
      </c>
      <c r="B43" s="356" t="str">
        <f t="shared" si="9"/>
        <v>Refurbishing of Residential complex</v>
      </c>
      <c r="C43" s="58" t="str">
        <f t="shared" si="11"/>
        <v>MERC/CAPEX/20162017/01745</v>
      </c>
      <c r="D43" s="384">
        <f t="shared" si="11"/>
        <v>42825</v>
      </c>
      <c r="E43" s="59">
        <f t="shared" si="11"/>
        <v>0.67310000000000003</v>
      </c>
      <c r="F43" s="156">
        <f t="shared" si="12"/>
        <v>0.67692529499999998</v>
      </c>
      <c r="G43" s="156">
        <f t="shared" si="13"/>
        <v>0.67692529499999998</v>
      </c>
      <c r="H43" s="156">
        <f t="shared" si="14"/>
        <v>0</v>
      </c>
      <c r="I43" s="155">
        <f>'F4.2 Bhira'!V11</f>
        <v>0</v>
      </c>
      <c r="J43" s="155">
        <f>'F4.2 Bhira'!AP11</f>
        <v>0</v>
      </c>
      <c r="K43" s="156"/>
      <c r="L43" s="156"/>
      <c r="M43" s="156">
        <f t="shared" si="15"/>
        <v>0</v>
      </c>
      <c r="N43" s="156">
        <f t="shared" si="16"/>
        <v>0</v>
      </c>
      <c r="O43" s="209">
        <f t="shared" si="17"/>
        <v>0</v>
      </c>
      <c r="P43" s="210">
        <f t="shared" si="18"/>
        <v>0</v>
      </c>
    </row>
    <row r="44" spans="1:16" hidden="1" outlineLevel="1">
      <c r="A44" s="183">
        <f t="shared" si="10"/>
        <v>5.2</v>
      </c>
      <c r="B44" s="356" t="str">
        <f t="shared" si="9"/>
        <v>Internal Roads</v>
      </c>
      <c r="C44" s="58" t="str">
        <f t="shared" si="11"/>
        <v>MERC/CAPEX/20162017/01745</v>
      </c>
      <c r="D44" s="384">
        <f t="shared" si="11"/>
        <v>42825</v>
      </c>
      <c r="E44" s="59">
        <f t="shared" si="11"/>
        <v>0.1027</v>
      </c>
      <c r="F44" s="156">
        <f t="shared" si="12"/>
        <v>0.100888836</v>
      </c>
      <c r="G44" s="156">
        <f t="shared" si="13"/>
        <v>0.100888836</v>
      </c>
      <c r="H44" s="156">
        <f t="shared" si="14"/>
        <v>0</v>
      </c>
      <c r="I44" s="155">
        <f>'F4.2 Bhira'!V12</f>
        <v>0</v>
      </c>
      <c r="J44" s="155">
        <f>'F4.2 Bhira'!AP12</f>
        <v>0</v>
      </c>
      <c r="K44" s="156"/>
      <c r="L44" s="156"/>
      <c r="M44" s="156">
        <f t="shared" si="15"/>
        <v>0</v>
      </c>
      <c r="N44" s="156">
        <f t="shared" si="16"/>
        <v>0</v>
      </c>
      <c r="O44" s="209">
        <f t="shared" si="17"/>
        <v>0</v>
      </c>
      <c r="P44" s="210">
        <f t="shared" si="18"/>
        <v>0</v>
      </c>
    </row>
    <row r="45" spans="1:16" hidden="1" outlineLevel="1">
      <c r="A45" s="180">
        <f t="shared" si="10"/>
        <v>5.3</v>
      </c>
      <c r="B45" s="348" t="str">
        <f t="shared" si="9"/>
        <v>Water supply, filteration &amp;  Sanitary works</v>
      </c>
      <c r="C45" s="58" t="str">
        <f t="shared" si="11"/>
        <v>MERC/CAPEX/20162017/01745</v>
      </c>
      <c r="D45" s="384">
        <f t="shared" si="11"/>
        <v>42825</v>
      </c>
      <c r="E45" s="59">
        <f t="shared" si="11"/>
        <v>0.42130000000000001</v>
      </c>
      <c r="F45" s="156">
        <f t="shared" si="12"/>
        <v>0</v>
      </c>
      <c r="G45" s="156">
        <f t="shared" si="13"/>
        <v>0</v>
      </c>
      <c r="H45" s="156">
        <f t="shared" si="14"/>
        <v>0</v>
      </c>
      <c r="I45" s="155">
        <f>'F4.2 Bhira'!V13</f>
        <v>0</v>
      </c>
      <c r="J45" s="155">
        <f>'F4.2 Bhira'!AP13</f>
        <v>0</v>
      </c>
      <c r="K45" s="156"/>
      <c r="L45" s="156"/>
      <c r="M45" s="156">
        <f t="shared" si="15"/>
        <v>0</v>
      </c>
      <c r="N45" s="156">
        <f t="shared" si="16"/>
        <v>0</v>
      </c>
      <c r="O45" s="209">
        <f t="shared" si="17"/>
        <v>0</v>
      </c>
      <c r="P45" s="210">
        <f t="shared" si="18"/>
        <v>0</v>
      </c>
    </row>
    <row r="46" spans="1:16" s="337" customFormat="1" ht="30" hidden="1" outlineLevel="1">
      <c r="A46" s="416">
        <f t="shared" si="10"/>
        <v>14</v>
      </c>
      <c r="B46" s="417" t="str">
        <f t="shared" si="9"/>
        <v>Various 14 Nos. of schemes for Hydro Power Stations under Renewable Energy Circle, Pune &amp; Nasik</v>
      </c>
      <c r="C46" s="53" t="str">
        <f t="shared" si="11"/>
        <v>MERC/CAPEX/2020-21/WFH/SBR/ 19</v>
      </c>
      <c r="D46" s="383">
        <f t="shared" si="11"/>
        <v>44029</v>
      </c>
      <c r="E46" s="56">
        <f t="shared" si="11"/>
        <v>0.49224999999999997</v>
      </c>
      <c r="F46" s="155">
        <f t="shared" si="12"/>
        <v>0</v>
      </c>
      <c r="G46" s="155">
        <f t="shared" si="13"/>
        <v>0</v>
      </c>
      <c r="H46" s="155">
        <f t="shared" si="14"/>
        <v>0</v>
      </c>
      <c r="I46" s="155">
        <f>'F4.2 Bhira'!V14</f>
        <v>0</v>
      </c>
      <c r="J46" s="155">
        <f>'F4.2 Bhira'!AP14</f>
        <v>0</v>
      </c>
      <c r="K46" s="155"/>
      <c r="L46" s="155"/>
      <c r="M46" s="155">
        <f t="shared" ref="M46:M63" si="19">SUM(J46:L46)</f>
        <v>0</v>
      </c>
      <c r="N46" s="155">
        <f t="shared" si="16"/>
        <v>0</v>
      </c>
      <c r="O46" s="209">
        <f t="shared" si="17"/>
        <v>0</v>
      </c>
      <c r="P46" s="210">
        <f t="shared" si="18"/>
        <v>0</v>
      </c>
    </row>
    <row r="47" spans="1:16" ht="30" hidden="1" outlineLevel="1">
      <c r="A47" s="183">
        <f t="shared" si="10"/>
        <v>14.2</v>
      </c>
      <c r="B47" s="356" t="str">
        <f t="shared" si="9"/>
        <v>Schme-B :Replacement of 220 kV Line CTs &amp; PTs of Bhira Tail Race Hydro Power Station.</v>
      </c>
      <c r="C47" s="58" t="str">
        <f t="shared" si="11"/>
        <v>MERC/CAPEX/2020-21/WFH/SBR/ 19</v>
      </c>
      <c r="D47" s="384">
        <f t="shared" si="11"/>
        <v>44029</v>
      </c>
      <c r="E47" s="59">
        <f t="shared" si="11"/>
        <v>0.25</v>
      </c>
      <c r="F47" s="156">
        <f t="shared" si="12"/>
        <v>0.21346199999999999</v>
      </c>
      <c r="G47" s="156">
        <f t="shared" si="13"/>
        <v>0.21346199999999999</v>
      </c>
      <c r="H47" s="156">
        <f t="shared" si="14"/>
        <v>0</v>
      </c>
      <c r="I47" s="155">
        <f>'F4.2 Bhira'!V15</f>
        <v>0</v>
      </c>
      <c r="J47" s="155">
        <f>'F4.2 Bhira'!AP15</f>
        <v>0</v>
      </c>
      <c r="K47" s="156"/>
      <c r="L47" s="156"/>
      <c r="M47" s="156">
        <f t="shared" si="19"/>
        <v>0</v>
      </c>
      <c r="N47" s="156">
        <f t="shared" si="16"/>
        <v>0</v>
      </c>
      <c r="O47" s="209">
        <f t="shared" si="17"/>
        <v>0</v>
      </c>
      <c r="P47" s="210">
        <f t="shared" si="18"/>
        <v>0</v>
      </c>
    </row>
    <row r="48" spans="1:16" ht="30" hidden="1" outlineLevel="1">
      <c r="A48" s="185">
        <f t="shared" si="10"/>
        <v>14.3</v>
      </c>
      <c r="B48" s="356" t="str">
        <f t="shared" si="9"/>
        <v>Schme-C :Replacement of existing Energy meters by 0.2S Class Energy meters at various HPS.</v>
      </c>
      <c r="C48" s="58" t="str">
        <f t="shared" si="11"/>
        <v>MERC/CAPEX/2020-21/WFH/SBR/ 19</v>
      </c>
      <c r="D48" s="384">
        <f t="shared" si="11"/>
        <v>44029</v>
      </c>
      <c r="E48" s="59">
        <f t="shared" si="11"/>
        <v>0.10199999999999999</v>
      </c>
      <c r="F48" s="156">
        <f t="shared" si="12"/>
        <v>0</v>
      </c>
      <c r="G48" s="156">
        <f t="shared" si="13"/>
        <v>0</v>
      </c>
      <c r="H48" s="156">
        <f t="shared" si="14"/>
        <v>0</v>
      </c>
      <c r="I48" s="155">
        <f>'F4.2 Bhira'!V16</f>
        <v>0</v>
      </c>
      <c r="J48" s="155">
        <f>'F4.2 Bhira'!AP16</f>
        <v>0</v>
      </c>
      <c r="K48" s="156"/>
      <c r="L48" s="156"/>
      <c r="M48" s="156">
        <f t="shared" si="19"/>
        <v>0</v>
      </c>
      <c r="N48" s="156">
        <f t="shared" si="16"/>
        <v>0</v>
      </c>
      <c r="O48" s="209">
        <f t="shared" si="17"/>
        <v>0</v>
      </c>
      <c r="P48" s="210">
        <f t="shared" si="18"/>
        <v>0</v>
      </c>
    </row>
    <row r="49" spans="1:16" ht="30" hidden="1" outlineLevel="1">
      <c r="A49" s="183">
        <f t="shared" si="10"/>
        <v>14.4</v>
      </c>
      <c r="B49" s="356" t="str">
        <f t="shared" si="9"/>
        <v>Schme-D: Providing Oil Filtration Machines for all Divisions of REC, Pune</v>
      </c>
      <c r="C49" s="58" t="str">
        <f t="shared" si="11"/>
        <v>MERC/CAPEX/2020-21/WFH/SBR/ 19</v>
      </c>
      <c r="D49" s="384">
        <f t="shared" si="11"/>
        <v>44029</v>
      </c>
      <c r="E49" s="59">
        <f t="shared" si="11"/>
        <v>0.14025000000000001</v>
      </c>
      <c r="F49" s="156">
        <f t="shared" si="12"/>
        <v>6.80978E-2</v>
      </c>
      <c r="G49" s="156">
        <f t="shared" si="13"/>
        <v>6.80978E-2</v>
      </c>
      <c r="H49" s="156">
        <f t="shared" si="14"/>
        <v>0</v>
      </c>
      <c r="I49" s="155">
        <f>'F4.2 Bhira'!V17</f>
        <v>0</v>
      </c>
      <c r="J49" s="155">
        <f>'F4.2 Bhira'!AP17</f>
        <v>0</v>
      </c>
      <c r="K49" s="156"/>
      <c r="L49" s="156"/>
      <c r="M49" s="156">
        <f t="shared" si="19"/>
        <v>0</v>
      </c>
      <c r="N49" s="156">
        <f t="shared" si="16"/>
        <v>0</v>
      </c>
      <c r="O49" s="209">
        <f t="shared" si="17"/>
        <v>0</v>
      </c>
      <c r="P49" s="210">
        <f t="shared" si="18"/>
        <v>0</v>
      </c>
    </row>
    <row r="50" spans="1:16" s="337" customFormat="1" ht="30" hidden="1" outlineLevel="1">
      <c r="A50" s="416">
        <f t="shared" si="10"/>
        <v>16</v>
      </c>
      <c r="B50" s="417" t="str">
        <f t="shared" si="9"/>
        <v>Various 6 Nos. Schemes for Hydro Power Stations under Renewable Energy Circle, Pune</v>
      </c>
      <c r="C50" s="53" t="str">
        <f t="shared" si="11"/>
        <v>MERC/CAPEX/2020-2021/WFH/ SBR/22</v>
      </c>
      <c r="D50" s="383">
        <f t="shared" si="11"/>
        <v>44037</v>
      </c>
      <c r="E50" s="56">
        <f t="shared" si="11"/>
        <v>1.4903895600000001</v>
      </c>
      <c r="F50" s="155">
        <f t="shared" si="12"/>
        <v>0</v>
      </c>
      <c r="G50" s="155">
        <f t="shared" si="13"/>
        <v>0</v>
      </c>
      <c r="H50" s="155">
        <f t="shared" si="14"/>
        <v>0</v>
      </c>
      <c r="I50" s="155">
        <f>'F4.2 Bhira'!V18</f>
        <v>0</v>
      </c>
      <c r="J50" s="155">
        <f>'F4.2 Bhira'!AP18</f>
        <v>0</v>
      </c>
      <c r="K50" s="155"/>
      <c r="L50" s="155"/>
      <c r="M50" s="155">
        <f t="shared" si="19"/>
        <v>0</v>
      </c>
      <c r="N50" s="155">
        <f t="shared" si="16"/>
        <v>0</v>
      </c>
      <c r="O50" s="209">
        <f t="shared" si="17"/>
        <v>0</v>
      </c>
      <c r="P50" s="210">
        <f t="shared" si="18"/>
        <v>0</v>
      </c>
    </row>
    <row r="51" spans="1:16" ht="45" hidden="1" outlineLevel="1">
      <c r="A51" s="180">
        <f t="shared" si="10"/>
        <v>16.100000000000001</v>
      </c>
      <c r="B51" s="348" t="str">
        <f t="shared" si="9"/>
        <v>Replacement of existing Air Compressors at Bhira, Tilari, Pawana and Ujjani Hydro Power Stations under REC, Pune (2 Nos for Bhira HPS)</v>
      </c>
      <c r="C51" s="58" t="str">
        <f t="shared" si="11"/>
        <v>MERC/CAPEX/2020-2021/WFH/ SBR/22</v>
      </c>
      <c r="D51" s="384">
        <f t="shared" si="11"/>
        <v>44037</v>
      </c>
      <c r="E51" s="59">
        <f t="shared" si="11"/>
        <v>0.16756000000000001</v>
      </c>
      <c r="F51" s="156">
        <f t="shared" si="12"/>
        <v>0</v>
      </c>
      <c r="G51" s="156">
        <f t="shared" si="13"/>
        <v>0</v>
      </c>
      <c r="H51" s="156">
        <f t="shared" si="14"/>
        <v>0</v>
      </c>
      <c r="I51" s="155">
        <f>'F4.2 Bhira'!V19</f>
        <v>0</v>
      </c>
      <c r="J51" s="155">
        <f>'F4.2 Bhira'!AP19</f>
        <v>0</v>
      </c>
      <c r="K51" s="156"/>
      <c r="L51" s="156"/>
      <c r="M51" s="156">
        <f t="shared" si="19"/>
        <v>0</v>
      </c>
      <c r="N51" s="156">
        <f t="shared" si="16"/>
        <v>0</v>
      </c>
      <c r="O51" s="209">
        <f t="shared" si="17"/>
        <v>0</v>
      </c>
      <c r="P51" s="210">
        <f t="shared" si="18"/>
        <v>0</v>
      </c>
    </row>
    <row r="52" spans="1:16" ht="45" hidden="1" outlineLevel="1">
      <c r="A52" s="180">
        <f t="shared" si="10"/>
        <v>16.399999999999999</v>
      </c>
      <c r="B52" s="348" t="str">
        <f t="shared" si="9"/>
        <v>Replacement of 220 V, 400/300 AH Battery set with Tubular type Battery Banks at Bhira, Tilari, Kanher, Dimbhe and Ujani Hydro Power Stations.</v>
      </c>
      <c r="C52" s="58" t="str">
        <f t="shared" si="11"/>
        <v>MERC/CAPEX/2020-2021/WFH/ SBR/22</v>
      </c>
      <c r="D52" s="384">
        <f t="shared" si="11"/>
        <v>44037</v>
      </c>
      <c r="E52" s="59">
        <f t="shared" si="11"/>
        <v>0.25245156000000002</v>
      </c>
      <c r="F52" s="156">
        <f t="shared" si="12"/>
        <v>0</v>
      </c>
      <c r="G52" s="156">
        <f t="shared" si="13"/>
        <v>0</v>
      </c>
      <c r="H52" s="156">
        <f t="shared" si="14"/>
        <v>0</v>
      </c>
      <c r="I52" s="155">
        <f>'F4.2 Bhira'!V20</f>
        <v>0.150588</v>
      </c>
      <c r="J52" s="155">
        <f>'F4.2 Bhira'!AP20</f>
        <v>0.150588</v>
      </c>
      <c r="K52" s="156"/>
      <c r="L52" s="156"/>
      <c r="M52" s="156">
        <f t="shared" si="19"/>
        <v>0.150588</v>
      </c>
      <c r="N52" s="156">
        <f t="shared" si="16"/>
        <v>0</v>
      </c>
      <c r="O52" s="209">
        <f t="shared" si="17"/>
        <v>0.150588</v>
      </c>
      <c r="P52" s="210">
        <f t="shared" si="18"/>
        <v>0</v>
      </c>
    </row>
    <row r="53" spans="1:16" ht="45" hidden="1" outlineLevel="1">
      <c r="A53" s="180">
        <f t="shared" si="10"/>
        <v>16.600000000000001</v>
      </c>
      <c r="B53" s="348" t="str">
        <f t="shared" si="9"/>
        <v>Replacement of existing Protection Systems with Numerical Protection system at Bhira, Panshet, Varasgaon, Dimbhe &amp; Manikdoh HPS.</v>
      </c>
      <c r="C53" s="58" t="str">
        <f t="shared" si="11"/>
        <v>MERC/CAPEX/2020-2021/WFH/ SBR/22</v>
      </c>
      <c r="D53" s="384">
        <f t="shared" si="11"/>
        <v>44037</v>
      </c>
      <c r="E53" s="59">
        <f t="shared" si="11"/>
        <v>1.0703780000000001</v>
      </c>
      <c r="F53" s="156">
        <f t="shared" si="12"/>
        <v>0</v>
      </c>
      <c r="G53" s="156">
        <f t="shared" si="13"/>
        <v>0</v>
      </c>
      <c r="H53" s="156">
        <f t="shared" si="14"/>
        <v>0</v>
      </c>
      <c r="I53" s="155">
        <f>'F4.2 Bhira'!V21</f>
        <v>0</v>
      </c>
      <c r="J53" s="155">
        <f>'F4.2 Bhira'!AP21</f>
        <v>0</v>
      </c>
      <c r="K53" s="156"/>
      <c r="L53" s="156"/>
      <c r="M53" s="156">
        <f t="shared" si="19"/>
        <v>0</v>
      </c>
      <c r="N53" s="156">
        <f t="shared" si="16"/>
        <v>0</v>
      </c>
      <c r="O53" s="209">
        <f t="shared" si="17"/>
        <v>0</v>
      </c>
      <c r="P53" s="210">
        <f t="shared" si="18"/>
        <v>0</v>
      </c>
    </row>
    <row r="54" spans="1:16" hidden="1" outlineLevel="1">
      <c r="A54" s="87">
        <f t="shared" si="10"/>
        <v>0</v>
      </c>
      <c r="B54" s="344" t="str">
        <f t="shared" si="9"/>
        <v>(i) Submitted to MERC</v>
      </c>
      <c r="C54" s="87">
        <f t="shared" si="11"/>
        <v>0</v>
      </c>
      <c r="D54" s="141" t="str">
        <f t="shared" si="11"/>
        <v>-</v>
      </c>
      <c r="E54" s="159">
        <f t="shared" si="11"/>
        <v>0</v>
      </c>
      <c r="F54" s="121">
        <f t="shared" si="12"/>
        <v>0</v>
      </c>
      <c r="G54" s="121">
        <f t="shared" si="13"/>
        <v>0</v>
      </c>
      <c r="H54" s="121">
        <f t="shared" si="14"/>
        <v>0</v>
      </c>
      <c r="I54" s="155">
        <f>'F4.2 Bhira'!V22</f>
        <v>0</v>
      </c>
      <c r="J54" s="155">
        <f>'F4.2 Bhira'!AP22</f>
        <v>0</v>
      </c>
      <c r="K54" s="121"/>
      <c r="L54" s="121"/>
      <c r="M54" s="121">
        <f t="shared" si="19"/>
        <v>0</v>
      </c>
      <c r="N54" s="121">
        <f t="shared" si="16"/>
        <v>0</v>
      </c>
      <c r="O54" s="209">
        <f t="shared" si="17"/>
        <v>0</v>
      </c>
      <c r="P54" s="210">
        <f t="shared" si="18"/>
        <v>0</v>
      </c>
    </row>
    <row r="55" spans="1:16" hidden="1" outlineLevel="1">
      <c r="A55" s="87">
        <f t="shared" si="10"/>
        <v>0</v>
      </c>
      <c r="B55" s="344">
        <f t="shared" si="9"/>
        <v>0</v>
      </c>
      <c r="C55" s="87">
        <f t="shared" si="11"/>
        <v>0</v>
      </c>
      <c r="D55" s="141" t="str">
        <f t="shared" si="11"/>
        <v>-</v>
      </c>
      <c r="E55" s="159">
        <f t="shared" si="11"/>
        <v>0</v>
      </c>
      <c r="F55" s="121">
        <f t="shared" si="12"/>
        <v>0</v>
      </c>
      <c r="G55" s="121">
        <f t="shared" si="13"/>
        <v>0</v>
      </c>
      <c r="H55" s="121">
        <f t="shared" si="14"/>
        <v>0</v>
      </c>
      <c r="I55" s="155">
        <f>'F4.2 Bhira'!V23</f>
        <v>0</v>
      </c>
      <c r="J55" s="155">
        <f>'F4.2 Bhira'!AP23</f>
        <v>0</v>
      </c>
      <c r="K55" s="121"/>
      <c r="L55" s="121"/>
      <c r="M55" s="121">
        <f t="shared" si="19"/>
        <v>0</v>
      </c>
      <c r="N55" s="121">
        <f t="shared" si="16"/>
        <v>0</v>
      </c>
      <c r="O55" s="209">
        <f t="shared" si="17"/>
        <v>0</v>
      </c>
      <c r="P55" s="210">
        <f t="shared" si="18"/>
        <v>0</v>
      </c>
    </row>
    <row r="56" spans="1:16" hidden="1" outlineLevel="1">
      <c r="A56" s="87">
        <f t="shared" si="10"/>
        <v>0</v>
      </c>
      <c r="B56" s="344" t="str">
        <f t="shared" si="9"/>
        <v>(ii) Yet to be submitted to MERC</v>
      </c>
      <c r="C56" s="53">
        <f t="shared" si="11"/>
        <v>0</v>
      </c>
      <c r="D56" s="383" t="str">
        <f t="shared" si="11"/>
        <v>-</v>
      </c>
      <c r="E56" s="56">
        <f t="shared" si="11"/>
        <v>0</v>
      </c>
      <c r="F56" s="157">
        <f t="shared" si="12"/>
        <v>0</v>
      </c>
      <c r="G56" s="157">
        <f t="shared" si="13"/>
        <v>0</v>
      </c>
      <c r="H56" s="157">
        <f t="shared" si="14"/>
        <v>0</v>
      </c>
      <c r="I56" s="155">
        <f>'F4.2 Bhira'!V24</f>
        <v>0</v>
      </c>
      <c r="J56" s="155">
        <f>'F4.2 Bhira'!AP24</f>
        <v>0</v>
      </c>
      <c r="K56" s="157"/>
      <c r="L56" s="157"/>
      <c r="M56" s="157">
        <f t="shared" si="19"/>
        <v>0</v>
      </c>
      <c r="N56" s="157">
        <f t="shared" si="16"/>
        <v>0</v>
      </c>
      <c r="O56" s="209">
        <f t="shared" si="17"/>
        <v>0</v>
      </c>
      <c r="P56" s="210">
        <f t="shared" si="18"/>
        <v>0</v>
      </c>
    </row>
    <row r="57" spans="1:16" hidden="1" outlineLevel="1">
      <c r="A57" s="825">
        <f t="shared" si="10"/>
        <v>1</v>
      </c>
      <c r="B57" s="826" t="str">
        <f t="shared" si="9"/>
        <v>DPR-5</v>
      </c>
      <c r="C57" s="58" t="str">
        <f t="shared" si="11"/>
        <v>(ii) Yet to be submitted to MERC</v>
      </c>
      <c r="D57" s="384" t="str">
        <f t="shared" si="11"/>
        <v>-</v>
      </c>
      <c r="E57" s="59">
        <f t="shared" si="11"/>
        <v>0</v>
      </c>
      <c r="F57" s="156">
        <f t="shared" si="12"/>
        <v>0</v>
      </c>
      <c r="G57" s="156">
        <f t="shared" si="13"/>
        <v>0</v>
      </c>
      <c r="H57" s="156">
        <f t="shared" si="14"/>
        <v>0</v>
      </c>
      <c r="I57" s="155">
        <f>'F4.2 Bhira'!V25</f>
        <v>0</v>
      </c>
      <c r="J57" s="155">
        <f>'F4.2 Bhira'!AP25</f>
        <v>0</v>
      </c>
      <c r="K57" s="156"/>
      <c r="L57" s="156"/>
      <c r="M57" s="156">
        <f t="shared" si="19"/>
        <v>0</v>
      </c>
      <c r="N57" s="156">
        <f t="shared" si="16"/>
        <v>0</v>
      </c>
      <c r="O57" s="209">
        <f t="shared" si="17"/>
        <v>0</v>
      </c>
      <c r="P57" s="210">
        <f t="shared" si="18"/>
        <v>0</v>
      </c>
    </row>
    <row r="58" spans="1:16" ht="30" hidden="1" outlineLevel="1">
      <c r="A58" s="836">
        <f t="shared" si="10"/>
        <v>1.6</v>
      </c>
      <c r="B58" s="837" t="str">
        <f t="shared" si="9"/>
        <v>Supply,Errection &amp; Commissioning of DigitalGoverner at Bhira HPS</v>
      </c>
      <c r="C58" s="58">
        <f t="shared" si="11"/>
        <v>0</v>
      </c>
      <c r="D58" s="384" t="str">
        <f t="shared" si="11"/>
        <v>-</v>
      </c>
      <c r="E58" s="59">
        <f t="shared" si="11"/>
        <v>0</v>
      </c>
      <c r="F58" s="156">
        <f t="shared" si="12"/>
        <v>0</v>
      </c>
      <c r="G58" s="156">
        <f t="shared" si="13"/>
        <v>0</v>
      </c>
      <c r="H58" s="156">
        <f t="shared" si="14"/>
        <v>0</v>
      </c>
      <c r="I58" s="155">
        <f>'F4.2 Bhira'!V26</f>
        <v>0</v>
      </c>
      <c r="J58" s="155">
        <f>'F4.2 Bhira'!AP26</f>
        <v>0</v>
      </c>
      <c r="K58" s="156"/>
      <c r="L58" s="156"/>
      <c r="M58" s="156">
        <f t="shared" si="19"/>
        <v>0</v>
      </c>
      <c r="N58" s="156">
        <f t="shared" si="16"/>
        <v>0</v>
      </c>
      <c r="O58" s="209">
        <f t="shared" si="17"/>
        <v>0</v>
      </c>
      <c r="P58" s="210">
        <f t="shared" si="18"/>
        <v>0</v>
      </c>
    </row>
    <row r="59" spans="1:16" hidden="1" outlineLevel="1">
      <c r="A59" s="825">
        <f t="shared" si="10"/>
        <v>2</v>
      </c>
      <c r="B59" s="826" t="str">
        <f t="shared" si="9"/>
        <v>DPR-6</v>
      </c>
      <c r="C59" s="58">
        <f t="shared" si="11"/>
        <v>0</v>
      </c>
      <c r="D59" s="384" t="str">
        <f t="shared" si="11"/>
        <v>-</v>
      </c>
      <c r="E59" s="59">
        <f t="shared" si="11"/>
        <v>0</v>
      </c>
      <c r="F59" s="156">
        <f t="shared" si="12"/>
        <v>0</v>
      </c>
      <c r="G59" s="156">
        <f t="shared" si="13"/>
        <v>0</v>
      </c>
      <c r="H59" s="156">
        <f t="shared" si="14"/>
        <v>0</v>
      </c>
      <c r="I59" s="155">
        <f>'F4.2 Bhira'!V27</f>
        <v>0</v>
      </c>
      <c r="J59" s="155">
        <f>'F4.2 Bhira'!AP27</f>
        <v>0</v>
      </c>
      <c r="K59" s="156"/>
      <c r="L59" s="156"/>
      <c r="M59" s="156">
        <f t="shared" si="19"/>
        <v>0</v>
      </c>
      <c r="N59" s="156">
        <f t="shared" si="16"/>
        <v>0</v>
      </c>
      <c r="O59" s="209">
        <f t="shared" si="17"/>
        <v>0</v>
      </c>
      <c r="P59" s="210">
        <f t="shared" si="18"/>
        <v>0</v>
      </c>
    </row>
    <row r="60" spans="1:16" hidden="1" outlineLevel="1">
      <c r="A60" s="836">
        <f t="shared" si="10"/>
        <v>2.1</v>
      </c>
      <c r="B60" s="837" t="str">
        <f t="shared" si="9"/>
        <v>Auto sequencer for Bhira HPS unit 1 &amp; 2</v>
      </c>
      <c r="C60" s="58">
        <f t="shared" si="11"/>
        <v>0</v>
      </c>
      <c r="D60" s="384" t="str">
        <f t="shared" si="11"/>
        <v>-</v>
      </c>
      <c r="E60" s="59">
        <f t="shared" si="11"/>
        <v>0</v>
      </c>
      <c r="F60" s="156">
        <f t="shared" si="12"/>
        <v>0</v>
      </c>
      <c r="G60" s="156">
        <f t="shared" si="13"/>
        <v>0</v>
      </c>
      <c r="H60" s="156">
        <f t="shared" si="14"/>
        <v>0</v>
      </c>
      <c r="I60" s="155">
        <f>'F4.2 Bhira'!V28</f>
        <v>0</v>
      </c>
      <c r="J60" s="155">
        <f>'F4.2 Bhira'!AP28</f>
        <v>0</v>
      </c>
      <c r="K60" s="156"/>
      <c r="L60" s="156"/>
      <c r="M60" s="156">
        <f t="shared" si="19"/>
        <v>0</v>
      </c>
      <c r="N60" s="156">
        <f t="shared" si="16"/>
        <v>0</v>
      </c>
      <c r="O60" s="209">
        <f t="shared" si="17"/>
        <v>0</v>
      </c>
      <c r="P60" s="210">
        <f t="shared" si="18"/>
        <v>0</v>
      </c>
    </row>
    <row r="61" spans="1:16" hidden="1" outlineLevel="1">
      <c r="A61" s="846">
        <f t="shared" si="10"/>
        <v>3</v>
      </c>
      <c r="B61" s="826" t="str">
        <f t="shared" si="9"/>
        <v>DPR-7</v>
      </c>
      <c r="C61" s="58">
        <f t="shared" si="11"/>
        <v>0</v>
      </c>
      <c r="D61" s="384" t="str">
        <f t="shared" si="11"/>
        <v>-</v>
      </c>
      <c r="E61" s="59">
        <f t="shared" si="11"/>
        <v>0</v>
      </c>
      <c r="F61" s="156">
        <f t="shared" si="12"/>
        <v>0</v>
      </c>
      <c r="G61" s="156">
        <f t="shared" si="13"/>
        <v>0</v>
      </c>
      <c r="H61" s="156">
        <f t="shared" si="14"/>
        <v>0</v>
      </c>
      <c r="I61" s="155">
        <f>'F4.2 Bhira'!V29</f>
        <v>0</v>
      </c>
      <c r="J61" s="155">
        <f>'F4.2 Bhira'!AP29</f>
        <v>0</v>
      </c>
      <c r="K61" s="156"/>
      <c r="L61" s="156"/>
      <c r="M61" s="156">
        <f t="shared" si="19"/>
        <v>0</v>
      </c>
      <c r="N61" s="156">
        <f t="shared" si="16"/>
        <v>0</v>
      </c>
      <c r="O61" s="209">
        <f t="shared" si="17"/>
        <v>0</v>
      </c>
      <c r="P61" s="210">
        <f t="shared" si="18"/>
        <v>0</v>
      </c>
    </row>
    <row r="62" spans="1:16" hidden="1" outlineLevel="1">
      <c r="A62" s="836">
        <f t="shared" si="10"/>
        <v>3.1</v>
      </c>
      <c r="B62" s="837" t="str">
        <f t="shared" si="9"/>
        <v>Generator Transformer at Bira HPS</v>
      </c>
      <c r="C62" s="58">
        <f t="shared" si="11"/>
        <v>0</v>
      </c>
      <c r="D62" s="384" t="str">
        <f t="shared" si="11"/>
        <v>-</v>
      </c>
      <c r="E62" s="59">
        <f t="shared" si="11"/>
        <v>0</v>
      </c>
      <c r="F62" s="156">
        <f t="shared" si="12"/>
        <v>0</v>
      </c>
      <c r="G62" s="156">
        <f t="shared" si="13"/>
        <v>0</v>
      </c>
      <c r="H62" s="156">
        <f t="shared" si="14"/>
        <v>0</v>
      </c>
      <c r="I62" s="155">
        <f>'F4.2 Bhira'!V30</f>
        <v>0</v>
      </c>
      <c r="J62" s="155">
        <f>'F4.2 Bhira'!AP30</f>
        <v>0</v>
      </c>
      <c r="K62" s="156"/>
      <c r="L62" s="156"/>
      <c r="M62" s="156">
        <f t="shared" si="19"/>
        <v>0</v>
      </c>
      <c r="N62" s="156">
        <f t="shared" si="16"/>
        <v>0</v>
      </c>
      <c r="O62" s="209">
        <f t="shared" si="17"/>
        <v>0</v>
      </c>
      <c r="P62" s="210">
        <f t="shared" si="18"/>
        <v>0</v>
      </c>
    </row>
    <row r="63" spans="1:16" hidden="1" outlineLevel="1">
      <c r="A63" s="58">
        <f t="shared" si="10"/>
        <v>0</v>
      </c>
      <c r="B63" s="165">
        <f t="shared" si="9"/>
        <v>0</v>
      </c>
      <c r="C63" s="58">
        <f t="shared" si="11"/>
        <v>0</v>
      </c>
      <c r="D63" s="384" t="str">
        <f t="shared" si="11"/>
        <v>-</v>
      </c>
      <c r="E63" s="59">
        <f t="shared" si="11"/>
        <v>0</v>
      </c>
      <c r="F63" s="156">
        <f t="shared" si="12"/>
        <v>0</v>
      </c>
      <c r="G63" s="156">
        <f t="shared" si="13"/>
        <v>0</v>
      </c>
      <c r="H63" s="156">
        <f t="shared" si="14"/>
        <v>0</v>
      </c>
      <c r="I63" s="155">
        <f>'F4.2 Bhira'!V31</f>
        <v>0</v>
      </c>
      <c r="J63" s="155">
        <f>'F4.2 Bhira'!AP31</f>
        <v>0</v>
      </c>
      <c r="K63" s="156"/>
      <c r="L63" s="156"/>
      <c r="M63" s="156">
        <f t="shared" si="19"/>
        <v>0</v>
      </c>
      <c r="N63" s="156">
        <f t="shared" si="16"/>
        <v>0</v>
      </c>
      <c r="O63" s="209">
        <f t="shared" si="17"/>
        <v>0</v>
      </c>
      <c r="P63" s="210">
        <f t="shared" si="18"/>
        <v>0</v>
      </c>
    </row>
    <row r="64" spans="1:16" hidden="1" outlineLevel="1">
      <c r="A64" s="87">
        <f t="shared" si="10"/>
        <v>0</v>
      </c>
      <c r="B64" s="90">
        <f t="shared" si="9"/>
        <v>0</v>
      </c>
      <c r="C64" s="58">
        <f t="shared" si="9"/>
        <v>0</v>
      </c>
      <c r="D64" s="384" t="str">
        <f t="shared" si="9"/>
        <v>-</v>
      </c>
      <c r="E64" s="59">
        <f t="shared" si="9"/>
        <v>0</v>
      </c>
      <c r="F64" s="156">
        <f t="shared" ref="F64" si="20">F32+I32</f>
        <v>0</v>
      </c>
      <c r="G64" s="156">
        <f t="shared" ref="G64" si="21">G32+M32</f>
        <v>0</v>
      </c>
      <c r="H64" s="156">
        <f t="shared" ref="H64" si="22">F64-G64</f>
        <v>0</v>
      </c>
      <c r="I64" s="155">
        <f>'F4.2 Bhira'!V32</f>
        <v>0</v>
      </c>
      <c r="J64" s="155">
        <f>'F4.2 Bhira'!AP32</f>
        <v>0</v>
      </c>
      <c r="K64" s="156"/>
      <c r="L64" s="156"/>
      <c r="M64" s="156">
        <f t="shared" ref="M64" si="23">SUM(J64:L64)</f>
        <v>0</v>
      </c>
      <c r="N64" s="156">
        <f t="shared" ref="N64" si="24">H64+I64-M64</f>
        <v>0</v>
      </c>
      <c r="O64" s="209">
        <f t="shared" si="17"/>
        <v>0</v>
      </c>
      <c r="P64" s="210">
        <f t="shared" si="18"/>
        <v>0</v>
      </c>
    </row>
    <row r="65" spans="1:16" hidden="1" outlineLevel="1">
      <c r="A65" s="87">
        <f t="shared" ref="A65:E68" si="25">A33</f>
        <v>0</v>
      </c>
      <c r="B65" s="49" t="str">
        <f t="shared" si="25"/>
        <v>B) Non-DPR Schemes</v>
      </c>
      <c r="C65" s="87">
        <f t="shared" si="25"/>
        <v>0</v>
      </c>
      <c r="D65" s="141" t="str">
        <f t="shared" si="25"/>
        <v>-</v>
      </c>
      <c r="E65" s="159">
        <f t="shared" si="25"/>
        <v>0</v>
      </c>
      <c r="F65" s="121">
        <f>F33+I33</f>
        <v>0</v>
      </c>
      <c r="G65" s="121">
        <f>G33+M33</f>
        <v>0</v>
      </c>
      <c r="H65" s="156">
        <f t="shared" si="14"/>
        <v>0</v>
      </c>
      <c r="I65" s="155">
        <f>'F4.2 Bhira'!V33</f>
        <v>0</v>
      </c>
      <c r="J65" s="155">
        <f>'F4.2 Bhira'!AP33</f>
        <v>0</v>
      </c>
      <c r="K65" s="121"/>
      <c r="L65" s="121"/>
      <c r="M65" s="121">
        <f t="shared" ref="M65:M68" si="26">SUM(J65:L65)</f>
        <v>0</v>
      </c>
      <c r="N65" s="121">
        <f t="shared" si="16"/>
        <v>0</v>
      </c>
    </row>
    <row r="66" spans="1:16" hidden="1" outlineLevel="1">
      <c r="A66" s="58">
        <f t="shared" si="25"/>
        <v>1</v>
      </c>
      <c r="B66" s="197" t="str">
        <f t="shared" si="25"/>
        <v>Furniture &amp; Fixture General Asset</v>
      </c>
      <c r="C66" s="58" t="str">
        <f t="shared" si="25"/>
        <v>N.A.</v>
      </c>
      <c r="D66" s="384" t="str">
        <f t="shared" si="25"/>
        <v>-</v>
      </c>
      <c r="E66" s="59">
        <f t="shared" si="25"/>
        <v>0</v>
      </c>
      <c r="F66" s="156">
        <f>F34+I34</f>
        <v>0</v>
      </c>
      <c r="G66" s="156">
        <f>G34+M34</f>
        <v>0</v>
      </c>
      <c r="H66" s="156">
        <f t="shared" si="14"/>
        <v>0</v>
      </c>
      <c r="I66" s="155">
        <f>'F4.2 Bhira'!V34</f>
        <v>0</v>
      </c>
      <c r="J66" s="155">
        <f>'F4.2 Bhira'!AP34</f>
        <v>0</v>
      </c>
      <c r="K66" s="156"/>
      <c r="L66" s="156"/>
      <c r="M66" s="156">
        <f t="shared" si="26"/>
        <v>0</v>
      </c>
      <c r="N66" s="156">
        <f t="shared" si="16"/>
        <v>0</v>
      </c>
    </row>
    <row r="67" spans="1:16" hidden="1" outlineLevel="1">
      <c r="A67" s="58">
        <f t="shared" si="25"/>
        <v>2</v>
      </c>
      <c r="B67" s="197" t="str">
        <f t="shared" si="25"/>
        <v>Electrical General Asset</v>
      </c>
      <c r="C67" s="58" t="str">
        <f t="shared" si="25"/>
        <v>N.A.</v>
      </c>
      <c r="D67" s="384" t="str">
        <f t="shared" si="25"/>
        <v>-</v>
      </c>
      <c r="E67" s="59">
        <f t="shared" si="25"/>
        <v>0</v>
      </c>
      <c r="F67" s="156">
        <f>F35+I35</f>
        <v>0.20075161699999999</v>
      </c>
      <c r="G67" s="156">
        <f>G35+M35</f>
        <v>0.20075161699999999</v>
      </c>
      <c r="H67" s="156">
        <f t="shared" si="14"/>
        <v>0</v>
      </c>
      <c r="I67" s="155">
        <f>'F4.2 Bhira'!V35</f>
        <v>2.5250000000000002E-2</v>
      </c>
      <c r="J67" s="155">
        <f>'F4.2 Bhira'!AP35</f>
        <v>2.5250000000000002E-2</v>
      </c>
      <c r="K67" s="156"/>
      <c r="L67" s="156"/>
      <c r="M67" s="156">
        <f t="shared" si="26"/>
        <v>2.5250000000000002E-2</v>
      </c>
      <c r="N67" s="156">
        <f t="shared" si="16"/>
        <v>0</v>
      </c>
    </row>
    <row r="68" spans="1:16" ht="15.75" hidden="1" outlineLevel="1" thickBot="1">
      <c r="A68" s="58">
        <f t="shared" si="25"/>
        <v>3</v>
      </c>
      <c r="B68" s="197" t="str">
        <f t="shared" si="25"/>
        <v>Electronics General Asset</v>
      </c>
      <c r="C68" s="58" t="str">
        <f t="shared" si="25"/>
        <v>N.A.</v>
      </c>
      <c r="D68" s="384" t="str">
        <f t="shared" si="25"/>
        <v>-</v>
      </c>
      <c r="E68" s="59">
        <f t="shared" si="25"/>
        <v>0</v>
      </c>
      <c r="F68" s="156">
        <f>F36+I36</f>
        <v>4.1721675999999999E-2</v>
      </c>
      <c r="G68" s="156">
        <f>G36+M36</f>
        <v>4.1721675999999999E-2</v>
      </c>
      <c r="H68" s="156">
        <f t="shared" si="14"/>
        <v>0</v>
      </c>
      <c r="I68" s="155">
        <f>'F4.2 Bhira'!V36</f>
        <v>0</v>
      </c>
      <c r="J68" s="155">
        <f>'F4.2 Bhira'!AP36</f>
        <v>0</v>
      </c>
      <c r="K68" s="156"/>
      <c r="L68" s="156"/>
      <c r="M68" s="156">
        <f t="shared" si="26"/>
        <v>0</v>
      </c>
      <c r="N68" s="156">
        <f t="shared" si="16"/>
        <v>0</v>
      </c>
    </row>
    <row r="69" spans="1:16" ht="15.75" collapsed="1" thickBot="1">
      <c r="A69" s="385"/>
      <c r="B69" s="386" t="str">
        <f>B37</f>
        <v>Total</v>
      </c>
      <c r="C69" s="387"/>
      <c r="D69" s="388"/>
      <c r="E69" s="389"/>
      <c r="F69" s="390">
        <f t="shared" ref="F69:N69" si="27">SUM(F42:F68)</f>
        <v>1.3018472240000001</v>
      </c>
      <c r="G69" s="390">
        <f t="shared" si="27"/>
        <v>1.3018472240000001</v>
      </c>
      <c r="H69" s="390">
        <f t="shared" si="27"/>
        <v>0</v>
      </c>
      <c r="I69" s="390">
        <f t="shared" si="27"/>
        <v>0.17583799999999999</v>
      </c>
      <c r="J69" s="390">
        <f t="shared" si="27"/>
        <v>0.17583799999999999</v>
      </c>
      <c r="K69" s="390">
        <f t="shared" si="27"/>
        <v>0</v>
      </c>
      <c r="L69" s="390">
        <f t="shared" si="27"/>
        <v>0</v>
      </c>
      <c r="M69" s="390">
        <f t="shared" si="27"/>
        <v>0.17583799999999999</v>
      </c>
      <c r="N69" s="390">
        <f t="shared" si="27"/>
        <v>0</v>
      </c>
    </row>
    <row r="70" spans="1:16">
      <c r="F70" s="158"/>
      <c r="G70" s="158"/>
      <c r="H70" s="158"/>
      <c r="I70" s="158"/>
      <c r="J70" s="158"/>
      <c r="K70" s="158"/>
      <c r="L70" s="158"/>
      <c r="M70" s="158"/>
      <c r="N70" s="158"/>
    </row>
    <row r="71" spans="1:16" s="208" customFormat="1" ht="15.75" thickBot="1">
      <c r="A71" s="378"/>
      <c r="B71" s="41" t="s">
        <v>11</v>
      </c>
      <c r="C71" s="379"/>
      <c r="D71" s="380"/>
      <c r="E71" s="44"/>
      <c r="F71" s="95"/>
      <c r="G71" s="95"/>
      <c r="H71" s="95"/>
      <c r="I71" s="95"/>
      <c r="J71" s="95"/>
      <c r="K71" s="95"/>
      <c r="L71" s="95"/>
      <c r="M71" s="95"/>
      <c r="N71" s="95"/>
    </row>
    <row r="72" spans="1:16" hidden="1" outlineLevel="1">
      <c r="A72" s="341"/>
      <c r="B72" s="49" t="str">
        <f t="shared" ref="B72" si="28">B40</f>
        <v>a) DPR Schemes</v>
      </c>
      <c r="C72" s="379"/>
      <c r="D72" s="380"/>
      <c r="E72" s="44"/>
      <c r="F72" s="95"/>
      <c r="G72" s="95"/>
      <c r="H72" s="95"/>
      <c r="I72" s="95"/>
      <c r="J72" s="95"/>
      <c r="K72" s="95"/>
      <c r="L72" s="95"/>
      <c r="M72" s="95"/>
      <c r="N72" s="95"/>
    </row>
    <row r="73" spans="1:16" hidden="1" outlineLevel="1">
      <c r="A73" s="341"/>
      <c r="B73" s="344" t="str">
        <f t="shared" ref="B73" si="29">B41</f>
        <v>(i) In principally Approved by MERC</v>
      </c>
      <c r="C73" s="381"/>
      <c r="D73" s="382"/>
      <c r="E73" s="44"/>
      <c r="F73" s="95"/>
      <c r="G73" s="95"/>
      <c r="H73" s="95"/>
      <c r="I73" s="95"/>
      <c r="J73" s="95"/>
      <c r="K73" s="95"/>
      <c r="L73" s="95"/>
      <c r="M73" s="95"/>
      <c r="N73" s="95"/>
    </row>
    <row r="74" spans="1:16" s="337" customFormat="1" ht="30" hidden="1" outlineLevel="1">
      <c r="A74" s="416">
        <f t="shared" ref="A74:E89" si="30">A42</f>
        <v>5</v>
      </c>
      <c r="B74" s="417" t="str">
        <f t="shared" si="30"/>
        <v>Various Civil schemes for Modernisations of colonies at Various Locations under Pune HPC (Considered for Bhira HPS Only)</v>
      </c>
      <c r="C74" s="53" t="str">
        <f t="shared" si="30"/>
        <v>MERC/CAPEX/20162017/01745</v>
      </c>
      <c r="D74" s="383">
        <f t="shared" si="30"/>
        <v>42825</v>
      </c>
      <c r="E74" s="56">
        <f t="shared" si="30"/>
        <v>1.1971000000000001</v>
      </c>
      <c r="F74" s="155">
        <f t="shared" ref="F74:F96" si="31">F42+I42</f>
        <v>0</v>
      </c>
      <c r="G74" s="155">
        <f t="shared" ref="G74:G96" si="32">G42+M42</f>
        <v>0</v>
      </c>
      <c r="H74" s="155">
        <f t="shared" ref="H74:H100" si="33">F74-G74</f>
        <v>0</v>
      </c>
      <c r="I74" s="155">
        <f>'F4.2 Bhira'!W10</f>
        <v>0</v>
      </c>
      <c r="J74" s="155">
        <f>'F4.2 Bhira'!AQ10</f>
        <v>0</v>
      </c>
      <c r="K74" s="155"/>
      <c r="L74" s="155"/>
      <c r="M74" s="155">
        <f t="shared" ref="M74:M77" si="34">SUM(J74:L74)</f>
        <v>0</v>
      </c>
      <c r="N74" s="155">
        <f t="shared" ref="N74:N100" si="35">H74+I74-M74</f>
        <v>0</v>
      </c>
      <c r="O74" s="209">
        <f t="shared" ref="O74:O96" si="36">MAX(0,IF(M74=0,0,IF(G74+M74&lt;E74,M74,E74-G74)))</f>
        <v>0</v>
      </c>
      <c r="P74" s="210">
        <f t="shared" ref="P74:P96" si="37">M74-O74</f>
        <v>0</v>
      </c>
    </row>
    <row r="75" spans="1:16" hidden="1" outlineLevel="1">
      <c r="A75" s="183">
        <f t="shared" si="30"/>
        <v>5.0999999999999996</v>
      </c>
      <c r="B75" s="356" t="str">
        <f t="shared" si="30"/>
        <v>Refurbishing of Residential complex</v>
      </c>
      <c r="C75" s="58" t="str">
        <f t="shared" si="30"/>
        <v>MERC/CAPEX/20162017/01745</v>
      </c>
      <c r="D75" s="384">
        <f t="shared" si="30"/>
        <v>42825</v>
      </c>
      <c r="E75" s="59">
        <f t="shared" si="30"/>
        <v>0.67310000000000003</v>
      </c>
      <c r="F75" s="156">
        <f t="shared" si="31"/>
        <v>0.67692529499999998</v>
      </c>
      <c r="G75" s="156">
        <f t="shared" si="32"/>
        <v>0.67692529499999998</v>
      </c>
      <c r="H75" s="156">
        <f t="shared" si="33"/>
        <v>0</v>
      </c>
      <c r="I75" s="155">
        <f>'F4.2 Bhira'!W11</f>
        <v>0</v>
      </c>
      <c r="J75" s="155">
        <f>'F4.2 Bhira'!AQ11</f>
        <v>0</v>
      </c>
      <c r="K75" s="156"/>
      <c r="L75" s="156"/>
      <c r="M75" s="156">
        <f t="shared" si="34"/>
        <v>0</v>
      </c>
      <c r="N75" s="156">
        <f t="shared" si="35"/>
        <v>0</v>
      </c>
      <c r="O75" s="209">
        <f t="shared" si="36"/>
        <v>0</v>
      </c>
      <c r="P75" s="210">
        <f t="shared" si="37"/>
        <v>0</v>
      </c>
    </row>
    <row r="76" spans="1:16" hidden="1" outlineLevel="1">
      <c r="A76" s="183">
        <f t="shared" si="30"/>
        <v>5.2</v>
      </c>
      <c r="B76" s="356" t="str">
        <f t="shared" si="30"/>
        <v>Internal Roads</v>
      </c>
      <c r="C76" s="58" t="str">
        <f t="shared" si="30"/>
        <v>MERC/CAPEX/20162017/01745</v>
      </c>
      <c r="D76" s="384">
        <f t="shared" si="30"/>
        <v>42825</v>
      </c>
      <c r="E76" s="59">
        <f t="shared" si="30"/>
        <v>0.1027</v>
      </c>
      <c r="F76" s="156">
        <f t="shared" si="31"/>
        <v>0.100888836</v>
      </c>
      <c r="G76" s="156">
        <f t="shared" si="32"/>
        <v>0.100888836</v>
      </c>
      <c r="H76" s="156">
        <f t="shared" si="33"/>
        <v>0</v>
      </c>
      <c r="I76" s="155">
        <f>'F4.2 Bhira'!W12</f>
        <v>0</v>
      </c>
      <c r="J76" s="155">
        <f>'F4.2 Bhira'!AQ12</f>
        <v>0</v>
      </c>
      <c r="K76" s="156"/>
      <c r="L76" s="156"/>
      <c r="M76" s="156">
        <f t="shared" si="34"/>
        <v>0</v>
      </c>
      <c r="N76" s="156">
        <f t="shared" si="35"/>
        <v>0</v>
      </c>
      <c r="O76" s="209">
        <f t="shared" si="36"/>
        <v>0</v>
      </c>
      <c r="P76" s="210">
        <f t="shared" si="37"/>
        <v>0</v>
      </c>
    </row>
    <row r="77" spans="1:16" hidden="1" outlineLevel="1">
      <c r="A77" s="180">
        <f t="shared" si="30"/>
        <v>5.3</v>
      </c>
      <c r="B77" s="348" t="str">
        <f t="shared" si="30"/>
        <v>Water supply, filteration &amp;  Sanitary works</v>
      </c>
      <c r="C77" s="58" t="str">
        <f t="shared" si="30"/>
        <v>MERC/CAPEX/20162017/01745</v>
      </c>
      <c r="D77" s="384">
        <f t="shared" si="30"/>
        <v>42825</v>
      </c>
      <c r="E77" s="59">
        <f t="shared" si="30"/>
        <v>0.42130000000000001</v>
      </c>
      <c r="F77" s="156">
        <f t="shared" si="31"/>
        <v>0</v>
      </c>
      <c r="G77" s="156">
        <f t="shared" si="32"/>
        <v>0</v>
      </c>
      <c r="H77" s="156">
        <f t="shared" si="33"/>
        <v>0</v>
      </c>
      <c r="I77" s="155">
        <f>'F4.2 Bhira'!W13</f>
        <v>0</v>
      </c>
      <c r="J77" s="155">
        <f>'F4.2 Bhira'!AQ13</f>
        <v>0</v>
      </c>
      <c r="K77" s="156"/>
      <c r="L77" s="156"/>
      <c r="M77" s="156">
        <f t="shared" si="34"/>
        <v>0</v>
      </c>
      <c r="N77" s="156">
        <f t="shared" si="35"/>
        <v>0</v>
      </c>
      <c r="O77" s="209">
        <f t="shared" si="36"/>
        <v>0</v>
      </c>
      <c r="P77" s="210">
        <f t="shared" si="37"/>
        <v>0</v>
      </c>
    </row>
    <row r="78" spans="1:16" s="337" customFormat="1" ht="30" hidden="1" outlineLevel="1">
      <c r="A78" s="416">
        <f t="shared" si="30"/>
        <v>14</v>
      </c>
      <c r="B78" s="417" t="str">
        <f t="shared" si="30"/>
        <v>Various 14 Nos. of schemes for Hydro Power Stations under Renewable Energy Circle, Pune &amp; Nasik</v>
      </c>
      <c r="C78" s="53" t="str">
        <f t="shared" si="30"/>
        <v>MERC/CAPEX/2020-21/WFH/SBR/ 19</v>
      </c>
      <c r="D78" s="383">
        <f t="shared" si="30"/>
        <v>44029</v>
      </c>
      <c r="E78" s="56">
        <f t="shared" si="30"/>
        <v>0.49224999999999997</v>
      </c>
      <c r="F78" s="155">
        <f t="shared" si="31"/>
        <v>0</v>
      </c>
      <c r="G78" s="155">
        <f t="shared" si="32"/>
        <v>0</v>
      </c>
      <c r="H78" s="155">
        <f t="shared" si="33"/>
        <v>0</v>
      </c>
      <c r="I78" s="155">
        <f>'F4.2 Bhira'!W14</f>
        <v>0</v>
      </c>
      <c r="J78" s="155">
        <f>'F4.2 Bhira'!AQ14</f>
        <v>0</v>
      </c>
      <c r="K78" s="155"/>
      <c r="L78" s="155"/>
      <c r="M78" s="155">
        <f t="shared" ref="M78:M96" si="38">SUM(J78:L78)</f>
        <v>0</v>
      </c>
      <c r="N78" s="155">
        <f t="shared" si="35"/>
        <v>0</v>
      </c>
      <c r="O78" s="209">
        <f t="shared" si="36"/>
        <v>0</v>
      </c>
      <c r="P78" s="210">
        <f t="shared" si="37"/>
        <v>0</v>
      </c>
    </row>
    <row r="79" spans="1:16" ht="30" hidden="1" outlineLevel="1">
      <c r="A79" s="183">
        <f t="shared" si="30"/>
        <v>14.2</v>
      </c>
      <c r="B79" s="356" t="str">
        <f t="shared" si="30"/>
        <v>Schme-B :Replacement of 220 kV Line CTs &amp; PTs of Bhira Tail Race Hydro Power Station.</v>
      </c>
      <c r="C79" s="58" t="str">
        <f t="shared" si="30"/>
        <v>MERC/CAPEX/2020-21/WFH/SBR/ 19</v>
      </c>
      <c r="D79" s="384">
        <f t="shared" si="30"/>
        <v>44029</v>
      </c>
      <c r="E79" s="59">
        <f t="shared" si="30"/>
        <v>0.25</v>
      </c>
      <c r="F79" s="156">
        <f t="shared" si="31"/>
        <v>0.21346199999999999</v>
      </c>
      <c r="G79" s="156">
        <f t="shared" si="32"/>
        <v>0.21346199999999999</v>
      </c>
      <c r="H79" s="156">
        <f t="shared" si="33"/>
        <v>0</v>
      </c>
      <c r="I79" s="155">
        <f>'F4.2 Bhira'!W15</f>
        <v>0</v>
      </c>
      <c r="J79" s="155">
        <f>'F4.2 Bhira'!AQ15</f>
        <v>0</v>
      </c>
      <c r="K79" s="156"/>
      <c r="L79" s="156"/>
      <c r="M79" s="156">
        <f t="shared" si="38"/>
        <v>0</v>
      </c>
      <c r="N79" s="156">
        <f t="shared" si="35"/>
        <v>0</v>
      </c>
      <c r="O79" s="209">
        <f t="shared" si="36"/>
        <v>0</v>
      </c>
      <c r="P79" s="210">
        <f t="shared" si="37"/>
        <v>0</v>
      </c>
    </row>
    <row r="80" spans="1:16" ht="30" hidden="1" outlineLevel="1">
      <c r="A80" s="185">
        <f t="shared" si="30"/>
        <v>14.3</v>
      </c>
      <c r="B80" s="356" t="str">
        <f t="shared" si="30"/>
        <v>Schme-C :Replacement of existing Energy meters by 0.2S Class Energy meters at various HPS.</v>
      </c>
      <c r="C80" s="58" t="str">
        <f t="shared" si="30"/>
        <v>MERC/CAPEX/2020-21/WFH/SBR/ 19</v>
      </c>
      <c r="D80" s="384">
        <f t="shared" si="30"/>
        <v>44029</v>
      </c>
      <c r="E80" s="59">
        <f t="shared" si="30"/>
        <v>0.10199999999999999</v>
      </c>
      <c r="F80" s="156">
        <f t="shared" si="31"/>
        <v>0</v>
      </c>
      <c r="G80" s="156">
        <f t="shared" si="32"/>
        <v>0</v>
      </c>
      <c r="H80" s="156">
        <f t="shared" si="33"/>
        <v>0</v>
      </c>
      <c r="I80" s="155">
        <f>'F4.2 Bhira'!W16</f>
        <v>0</v>
      </c>
      <c r="J80" s="155">
        <f>'F4.2 Bhira'!AQ16</f>
        <v>0</v>
      </c>
      <c r="K80" s="156"/>
      <c r="L80" s="156"/>
      <c r="M80" s="156">
        <f t="shared" si="38"/>
        <v>0</v>
      </c>
      <c r="N80" s="156">
        <f t="shared" si="35"/>
        <v>0</v>
      </c>
      <c r="O80" s="209">
        <f t="shared" si="36"/>
        <v>0</v>
      </c>
      <c r="P80" s="210">
        <f t="shared" si="37"/>
        <v>0</v>
      </c>
    </row>
    <row r="81" spans="1:16" ht="30" hidden="1" outlineLevel="1">
      <c r="A81" s="183">
        <f t="shared" si="30"/>
        <v>14.4</v>
      </c>
      <c r="B81" s="356" t="str">
        <f t="shared" si="30"/>
        <v>Schme-D: Providing Oil Filtration Machines for all Divisions of REC, Pune</v>
      </c>
      <c r="C81" s="58" t="str">
        <f t="shared" si="30"/>
        <v>MERC/CAPEX/2020-21/WFH/SBR/ 19</v>
      </c>
      <c r="D81" s="384">
        <f t="shared" si="30"/>
        <v>44029</v>
      </c>
      <c r="E81" s="59">
        <f t="shared" si="30"/>
        <v>0.14025000000000001</v>
      </c>
      <c r="F81" s="156">
        <f t="shared" si="31"/>
        <v>6.80978E-2</v>
      </c>
      <c r="G81" s="156">
        <f t="shared" si="32"/>
        <v>6.80978E-2</v>
      </c>
      <c r="H81" s="156">
        <f t="shared" si="33"/>
        <v>0</v>
      </c>
      <c r="I81" s="155">
        <f>'F4.2 Bhira'!W17</f>
        <v>0</v>
      </c>
      <c r="J81" s="155">
        <f>'F4.2 Bhira'!AQ17</f>
        <v>0</v>
      </c>
      <c r="K81" s="156"/>
      <c r="L81" s="156"/>
      <c r="M81" s="156">
        <f t="shared" si="38"/>
        <v>0</v>
      </c>
      <c r="N81" s="156">
        <f t="shared" si="35"/>
        <v>0</v>
      </c>
      <c r="O81" s="209">
        <f t="shared" si="36"/>
        <v>0</v>
      </c>
      <c r="P81" s="210">
        <f t="shared" si="37"/>
        <v>0</v>
      </c>
    </row>
    <row r="82" spans="1:16" s="337" customFormat="1" ht="30" hidden="1" outlineLevel="1">
      <c r="A82" s="416">
        <f t="shared" si="30"/>
        <v>16</v>
      </c>
      <c r="B82" s="417" t="str">
        <f t="shared" si="30"/>
        <v>Various 6 Nos. Schemes for Hydro Power Stations under Renewable Energy Circle, Pune</v>
      </c>
      <c r="C82" s="53" t="str">
        <f t="shared" si="30"/>
        <v>MERC/CAPEX/2020-2021/WFH/ SBR/22</v>
      </c>
      <c r="D82" s="383">
        <f t="shared" si="30"/>
        <v>44037</v>
      </c>
      <c r="E82" s="56">
        <f t="shared" si="30"/>
        <v>1.4903895600000001</v>
      </c>
      <c r="F82" s="155">
        <f t="shared" si="31"/>
        <v>0</v>
      </c>
      <c r="G82" s="155">
        <f t="shared" si="32"/>
        <v>0</v>
      </c>
      <c r="H82" s="155">
        <f t="shared" si="33"/>
        <v>0</v>
      </c>
      <c r="I82" s="155">
        <f>'F4.2 Bhira'!W18</f>
        <v>0</v>
      </c>
      <c r="J82" s="155">
        <f>'F4.2 Bhira'!AQ18</f>
        <v>0</v>
      </c>
      <c r="K82" s="155"/>
      <c r="L82" s="155"/>
      <c r="M82" s="155">
        <f t="shared" si="38"/>
        <v>0</v>
      </c>
      <c r="N82" s="155">
        <f t="shared" si="35"/>
        <v>0</v>
      </c>
      <c r="O82" s="209">
        <f t="shared" si="36"/>
        <v>0</v>
      </c>
      <c r="P82" s="210">
        <f t="shared" si="37"/>
        <v>0</v>
      </c>
    </row>
    <row r="83" spans="1:16" ht="45" hidden="1" outlineLevel="1">
      <c r="A83" s="180">
        <f t="shared" si="30"/>
        <v>16.100000000000001</v>
      </c>
      <c r="B83" s="348" t="str">
        <f t="shared" si="30"/>
        <v>Replacement of existing Air Compressors at Bhira, Tilari, Pawana and Ujjani Hydro Power Stations under REC, Pune (2 Nos for Bhira HPS)</v>
      </c>
      <c r="C83" s="58" t="str">
        <f t="shared" si="30"/>
        <v>MERC/CAPEX/2020-2021/WFH/ SBR/22</v>
      </c>
      <c r="D83" s="384">
        <f t="shared" si="30"/>
        <v>44037</v>
      </c>
      <c r="E83" s="59">
        <f t="shared" si="30"/>
        <v>0.16756000000000001</v>
      </c>
      <c r="F83" s="156">
        <f t="shared" si="31"/>
        <v>0</v>
      </c>
      <c r="G83" s="156">
        <f t="shared" si="32"/>
        <v>0</v>
      </c>
      <c r="H83" s="156">
        <f t="shared" si="33"/>
        <v>0</v>
      </c>
      <c r="I83" s="155">
        <f>'F4.2 Bhira'!W19</f>
        <v>0.16755999999999999</v>
      </c>
      <c r="J83" s="155">
        <f>'F4.2 Bhira'!AQ19</f>
        <v>0</v>
      </c>
      <c r="K83" s="156"/>
      <c r="L83" s="156"/>
      <c r="M83" s="156">
        <f t="shared" si="38"/>
        <v>0</v>
      </c>
      <c r="N83" s="156">
        <f t="shared" si="35"/>
        <v>0.16755999999999999</v>
      </c>
      <c r="O83" s="209">
        <f t="shared" si="36"/>
        <v>0</v>
      </c>
      <c r="P83" s="210">
        <f t="shared" si="37"/>
        <v>0</v>
      </c>
    </row>
    <row r="84" spans="1:16" ht="45" hidden="1" outlineLevel="1">
      <c r="A84" s="180">
        <f t="shared" si="30"/>
        <v>16.399999999999999</v>
      </c>
      <c r="B84" s="348" t="str">
        <f t="shared" si="30"/>
        <v>Replacement of 220 V, 400/300 AH Battery set with Tubular type Battery Banks at Bhira, Tilari, Kanher, Dimbhe and Ujani Hydro Power Stations.</v>
      </c>
      <c r="C84" s="58" t="str">
        <f t="shared" si="30"/>
        <v>MERC/CAPEX/2020-2021/WFH/ SBR/22</v>
      </c>
      <c r="D84" s="384">
        <f t="shared" si="30"/>
        <v>44037</v>
      </c>
      <c r="E84" s="59">
        <f t="shared" si="30"/>
        <v>0.25245156000000002</v>
      </c>
      <c r="F84" s="156">
        <f t="shared" si="31"/>
        <v>0.150588</v>
      </c>
      <c r="G84" s="156">
        <f t="shared" si="32"/>
        <v>0.150588</v>
      </c>
      <c r="H84" s="156">
        <f t="shared" si="33"/>
        <v>0</v>
      </c>
      <c r="I84" s="155">
        <f>'F4.2 Bhira'!W20</f>
        <v>0</v>
      </c>
      <c r="J84" s="155">
        <f>'F4.2 Bhira'!AQ20</f>
        <v>0</v>
      </c>
      <c r="K84" s="156"/>
      <c r="L84" s="156"/>
      <c r="M84" s="156">
        <f t="shared" si="38"/>
        <v>0</v>
      </c>
      <c r="N84" s="156">
        <f t="shared" si="35"/>
        <v>0</v>
      </c>
      <c r="O84" s="209">
        <f t="shared" si="36"/>
        <v>0</v>
      </c>
      <c r="P84" s="210">
        <f t="shared" si="37"/>
        <v>0</v>
      </c>
    </row>
    <row r="85" spans="1:16" ht="45" hidden="1" outlineLevel="1">
      <c r="A85" s="180">
        <f t="shared" si="30"/>
        <v>16.600000000000001</v>
      </c>
      <c r="B85" s="348" t="str">
        <f t="shared" si="30"/>
        <v>Replacement of existing Protection Systems with Numerical Protection system at Bhira, Panshet, Varasgaon, Dimbhe &amp; Manikdoh HPS.</v>
      </c>
      <c r="C85" s="58" t="str">
        <f t="shared" si="30"/>
        <v>MERC/CAPEX/2020-2021/WFH/ SBR/22</v>
      </c>
      <c r="D85" s="384">
        <f t="shared" si="30"/>
        <v>44037</v>
      </c>
      <c r="E85" s="59">
        <f t="shared" si="30"/>
        <v>1.0703780000000001</v>
      </c>
      <c r="F85" s="156">
        <f t="shared" si="31"/>
        <v>0</v>
      </c>
      <c r="G85" s="156">
        <f t="shared" si="32"/>
        <v>0</v>
      </c>
      <c r="H85" s="156">
        <f t="shared" si="33"/>
        <v>0</v>
      </c>
      <c r="I85" s="155">
        <f>'F4.2 Bhira'!W21</f>
        <v>0</v>
      </c>
      <c r="J85" s="155">
        <f>'F4.2 Bhira'!AQ21</f>
        <v>0</v>
      </c>
      <c r="K85" s="156"/>
      <c r="L85" s="156"/>
      <c r="M85" s="156">
        <f t="shared" si="38"/>
        <v>0</v>
      </c>
      <c r="N85" s="156">
        <f t="shared" si="35"/>
        <v>0</v>
      </c>
      <c r="O85" s="209">
        <f t="shared" si="36"/>
        <v>0</v>
      </c>
      <c r="P85" s="210">
        <f t="shared" si="37"/>
        <v>0</v>
      </c>
    </row>
    <row r="86" spans="1:16" hidden="1" outlineLevel="1">
      <c r="A86" s="87">
        <f t="shared" si="30"/>
        <v>0</v>
      </c>
      <c r="B86" s="344" t="str">
        <f t="shared" si="30"/>
        <v>(i) Submitted to MERC</v>
      </c>
      <c r="C86" s="87">
        <f t="shared" si="30"/>
        <v>0</v>
      </c>
      <c r="D86" s="141" t="str">
        <f t="shared" si="30"/>
        <v>-</v>
      </c>
      <c r="E86" s="159">
        <f t="shared" si="30"/>
        <v>0</v>
      </c>
      <c r="F86" s="121">
        <f t="shared" si="31"/>
        <v>0</v>
      </c>
      <c r="G86" s="121">
        <f t="shared" si="32"/>
        <v>0</v>
      </c>
      <c r="H86" s="121">
        <f t="shared" si="33"/>
        <v>0</v>
      </c>
      <c r="I86" s="155">
        <f>'F4.2 Bhira'!W22</f>
        <v>0</v>
      </c>
      <c r="J86" s="155">
        <f>'F4.2 Bhira'!AQ22</f>
        <v>0</v>
      </c>
      <c r="K86" s="121"/>
      <c r="L86" s="121"/>
      <c r="M86" s="121">
        <f t="shared" si="38"/>
        <v>0</v>
      </c>
      <c r="N86" s="121">
        <f t="shared" si="35"/>
        <v>0</v>
      </c>
      <c r="O86" s="209">
        <f t="shared" si="36"/>
        <v>0</v>
      </c>
      <c r="P86" s="210">
        <f t="shared" si="37"/>
        <v>0</v>
      </c>
    </row>
    <row r="87" spans="1:16" hidden="1" outlineLevel="1">
      <c r="A87" s="87">
        <f t="shared" si="30"/>
        <v>0</v>
      </c>
      <c r="B87" s="344">
        <f t="shared" si="30"/>
        <v>0</v>
      </c>
      <c r="C87" s="87">
        <f t="shared" si="30"/>
        <v>0</v>
      </c>
      <c r="D87" s="141" t="str">
        <f t="shared" si="30"/>
        <v>-</v>
      </c>
      <c r="E87" s="159">
        <f t="shared" si="30"/>
        <v>0</v>
      </c>
      <c r="F87" s="121">
        <f t="shared" si="31"/>
        <v>0</v>
      </c>
      <c r="G87" s="121">
        <f t="shared" si="32"/>
        <v>0</v>
      </c>
      <c r="H87" s="121">
        <f t="shared" si="33"/>
        <v>0</v>
      </c>
      <c r="I87" s="155">
        <f>'F4.2 Bhira'!W23</f>
        <v>0</v>
      </c>
      <c r="J87" s="155">
        <f>'F4.2 Bhira'!AQ23</f>
        <v>0</v>
      </c>
      <c r="K87" s="121"/>
      <c r="L87" s="121"/>
      <c r="M87" s="121">
        <f t="shared" si="38"/>
        <v>0</v>
      </c>
      <c r="N87" s="121">
        <f t="shared" si="35"/>
        <v>0</v>
      </c>
      <c r="O87" s="209">
        <f t="shared" si="36"/>
        <v>0</v>
      </c>
      <c r="P87" s="210">
        <f t="shared" si="37"/>
        <v>0</v>
      </c>
    </row>
    <row r="88" spans="1:16" hidden="1" outlineLevel="1">
      <c r="A88" s="87">
        <f t="shared" si="30"/>
        <v>0</v>
      </c>
      <c r="B88" s="344" t="str">
        <f t="shared" si="30"/>
        <v>(ii) Yet to be submitted to MERC</v>
      </c>
      <c r="C88" s="53">
        <f t="shared" si="30"/>
        <v>0</v>
      </c>
      <c r="D88" s="383" t="str">
        <f t="shared" si="30"/>
        <v>-</v>
      </c>
      <c r="E88" s="56">
        <f t="shared" si="30"/>
        <v>0</v>
      </c>
      <c r="F88" s="157">
        <f t="shared" si="31"/>
        <v>0</v>
      </c>
      <c r="G88" s="157">
        <f t="shared" si="32"/>
        <v>0</v>
      </c>
      <c r="H88" s="157">
        <f t="shared" si="33"/>
        <v>0</v>
      </c>
      <c r="I88" s="155">
        <f>'F4.2 Bhira'!W24</f>
        <v>0</v>
      </c>
      <c r="J88" s="155">
        <f>'F4.2 Bhira'!AQ24</f>
        <v>0</v>
      </c>
      <c r="K88" s="157"/>
      <c r="L88" s="157"/>
      <c r="M88" s="157">
        <f t="shared" si="38"/>
        <v>0</v>
      </c>
      <c r="N88" s="157">
        <f t="shared" si="35"/>
        <v>0</v>
      </c>
      <c r="O88" s="209">
        <f t="shared" si="36"/>
        <v>0</v>
      </c>
      <c r="P88" s="210">
        <f t="shared" si="37"/>
        <v>0</v>
      </c>
    </row>
    <row r="89" spans="1:16" hidden="1" outlineLevel="1">
      <c r="A89" s="825">
        <f t="shared" si="30"/>
        <v>1</v>
      </c>
      <c r="B89" s="826" t="str">
        <f t="shared" si="30"/>
        <v>DPR-5</v>
      </c>
      <c r="C89" s="58" t="str">
        <f t="shared" si="30"/>
        <v>(ii) Yet to be submitted to MERC</v>
      </c>
      <c r="D89" s="384" t="str">
        <f t="shared" si="30"/>
        <v>-</v>
      </c>
      <c r="E89" s="59">
        <f t="shared" si="30"/>
        <v>0</v>
      </c>
      <c r="F89" s="156">
        <f t="shared" si="31"/>
        <v>0</v>
      </c>
      <c r="G89" s="156">
        <f t="shared" si="32"/>
        <v>0</v>
      </c>
      <c r="H89" s="156">
        <f t="shared" si="33"/>
        <v>0</v>
      </c>
      <c r="I89" s="155">
        <f>'F4.2 Bhira'!W25</f>
        <v>0</v>
      </c>
      <c r="J89" s="155">
        <f>'F4.2 Bhira'!AQ25</f>
        <v>0</v>
      </c>
      <c r="K89" s="156"/>
      <c r="L89" s="156"/>
      <c r="M89" s="156">
        <f t="shared" si="38"/>
        <v>0</v>
      </c>
      <c r="N89" s="156">
        <f t="shared" si="35"/>
        <v>0</v>
      </c>
      <c r="O89" s="209">
        <f t="shared" si="36"/>
        <v>0</v>
      </c>
      <c r="P89" s="210">
        <f t="shared" si="37"/>
        <v>0</v>
      </c>
    </row>
    <row r="90" spans="1:16" ht="30" hidden="1" outlineLevel="1">
      <c r="A90" s="836">
        <f t="shared" ref="A90:E96" si="39">A58</f>
        <v>1.6</v>
      </c>
      <c r="B90" s="837" t="str">
        <f t="shared" si="39"/>
        <v>Supply,Errection &amp; Commissioning of DigitalGoverner at Bhira HPS</v>
      </c>
      <c r="C90" s="58">
        <f t="shared" si="39"/>
        <v>0</v>
      </c>
      <c r="D90" s="384" t="str">
        <f t="shared" si="39"/>
        <v>-</v>
      </c>
      <c r="E90" s="59">
        <f t="shared" si="39"/>
        <v>0</v>
      </c>
      <c r="F90" s="156">
        <f t="shared" si="31"/>
        <v>0</v>
      </c>
      <c r="G90" s="156">
        <f t="shared" si="32"/>
        <v>0</v>
      </c>
      <c r="H90" s="156">
        <f t="shared" si="33"/>
        <v>0</v>
      </c>
      <c r="I90" s="155">
        <f>'F4.2 Bhira'!W26</f>
        <v>0</v>
      </c>
      <c r="J90" s="155">
        <f>'F4.2 Bhira'!AQ26</f>
        <v>0</v>
      </c>
      <c r="K90" s="156"/>
      <c r="L90" s="156"/>
      <c r="M90" s="156">
        <f t="shared" si="38"/>
        <v>0</v>
      </c>
      <c r="N90" s="156">
        <f t="shared" si="35"/>
        <v>0</v>
      </c>
      <c r="O90" s="209">
        <f t="shared" si="36"/>
        <v>0</v>
      </c>
      <c r="P90" s="210">
        <f t="shared" si="37"/>
        <v>0</v>
      </c>
    </row>
    <row r="91" spans="1:16" hidden="1" outlineLevel="1">
      <c r="A91" s="825">
        <f t="shared" si="39"/>
        <v>2</v>
      </c>
      <c r="B91" s="826" t="str">
        <f t="shared" si="39"/>
        <v>DPR-6</v>
      </c>
      <c r="C91" s="58">
        <f t="shared" si="39"/>
        <v>0</v>
      </c>
      <c r="D91" s="384" t="str">
        <f t="shared" si="39"/>
        <v>-</v>
      </c>
      <c r="E91" s="59">
        <f t="shared" si="39"/>
        <v>0</v>
      </c>
      <c r="F91" s="156">
        <f t="shared" si="31"/>
        <v>0</v>
      </c>
      <c r="G91" s="156">
        <f t="shared" si="32"/>
        <v>0</v>
      </c>
      <c r="H91" s="156">
        <f t="shared" si="33"/>
        <v>0</v>
      </c>
      <c r="I91" s="155">
        <f>'F4.2 Bhira'!W27</f>
        <v>0</v>
      </c>
      <c r="J91" s="155">
        <f>'F4.2 Bhira'!AQ27</f>
        <v>0</v>
      </c>
      <c r="K91" s="156"/>
      <c r="L91" s="156"/>
      <c r="M91" s="156">
        <f t="shared" si="38"/>
        <v>0</v>
      </c>
      <c r="N91" s="156">
        <f t="shared" si="35"/>
        <v>0</v>
      </c>
      <c r="O91" s="209">
        <f t="shared" si="36"/>
        <v>0</v>
      </c>
      <c r="P91" s="210">
        <f t="shared" si="37"/>
        <v>0</v>
      </c>
    </row>
    <row r="92" spans="1:16" hidden="1" outlineLevel="1">
      <c r="A92" s="836">
        <f t="shared" si="39"/>
        <v>2.1</v>
      </c>
      <c r="B92" s="837" t="str">
        <f t="shared" si="39"/>
        <v>Auto sequencer for Bhira HPS unit 1 &amp; 2</v>
      </c>
      <c r="C92" s="58">
        <f t="shared" si="39"/>
        <v>0</v>
      </c>
      <c r="D92" s="384" t="str">
        <f t="shared" si="39"/>
        <v>-</v>
      </c>
      <c r="E92" s="59">
        <f t="shared" si="39"/>
        <v>0</v>
      </c>
      <c r="F92" s="156">
        <f t="shared" si="31"/>
        <v>0</v>
      </c>
      <c r="G92" s="156">
        <f t="shared" si="32"/>
        <v>0</v>
      </c>
      <c r="H92" s="156">
        <f t="shared" si="33"/>
        <v>0</v>
      </c>
      <c r="I92" s="155">
        <f>'F4.2 Bhira'!W28</f>
        <v>0</v>
      </c>
      <c r="J92" s="155">
        <f>'F4.2 Bhira'!AQ28</f>
        <v>0</v>
      </c>
      <c r="K92" s="156"/>
      <c r="L92" s="156"/>
      <c r="M92" s="156">
        <f t="shared" si="38"/>
        <v>0</v>
      </c>
      <c r="N92" s="156">
        <f t="shared" si="35"/>
        <v>0</v>
      </c>
      <c r="O92" s="209">
        <f t="shared" si="36"/>
        <v>0</v>
      </c>
      <c r="P92" s="210">
        <f t="shared" si="37"/>
        <v>0</v>
      </c>
    </row>
    <row r="93" spans="1:16" hidden="1" outlineLevel="1">
      <c r="A93" s="846">
        <f t="shared" si="39"/>
        <v>3</v>
      </c>
      <c r="B93" s="826" t="str">
        <f t="shared" si="39"/>
        <v>DPR-7</v>
      </c>
      <c r="C93" s="58">
        <f t="shared" si="39"/>
        <v>0</v>
      </c>
      <c r="D93" s="384" t="str">
        <f t="shared" si="39"/>
        <v>-</v>
      </c>
      <c r="E93" s="59">
        <f t="shared" si="39"/>
        <v>0</v>
      </c>
      <c r="F93" s="156">
        <f t="shared" si="31"/>
        <v>0</v>
      </c>
      <c r="G93" s="156">
        <f t="shared" si="32"/>
        <v>0</v>
      </c>
      <c r="H93" s="156">
        <f t="shared" si="33"/>
        <v>0</v>
      </c>
      <c r="I93" s="155">
        <f>'F4.2 Bhira'!W29</f>
        <v>0</v>
      </c>
      <c r="J93" s="155">
        <f>'F4.2 Bhira'!AQ29</f>
        <v>0</v>
      </c>
      <c r="K93" s="156"/>
      <c r="L93" s="156"/>
      <c r="M93" s="156">
        <f t="shared" si="38"/>
        <v>0</v>
      </c>
      <c r="N93" s="156">
        <f t="shared" si="35"/>
        <v>0</v>
      </c>
      <c r="O93" s="209">
        <f t="shared" si="36"/>
        <v>0</v>
      </c>
      <c r="P93" s="210">
        <f t="shared" si="37"/>
        <v>0</v>
      </c>
    </row>
    <row r="94" spans="1:16" hidden="1" outlineLevel="1">
      <c r="A94" s="836">
        <f t="shared" si="39"/>
        <v>3.1</v>
      </c>
      <c r="B94" s="837" t="str">
        <f t="shared" si="39"/>
        <v>Generator Transformer at Bira HPS</v>
      </c>
      <c r="C94" s="58">
        <f t="shared" si="39"/>
        <v>0</v>
      </c>
      <c r="D94" s="384" t="str">
        <f t="shared" si="39"/>
        <v>-</v>
      </c>
      <c r="E94" s="59">
        <f t="shared" si="39"/>
        <v>0</v>
      </c>
      <c r="F94" s="156">
        <f t="shared" si="31"/>
        <v>0</v>
      </c>
      <c r="G94" s="156">
        <f t="shared" si="32"/>
        <v>0</v>
      </c>
      <c r="H94" s="156">
        <f t="shared" si="33"/>
        <v>0</v>
      </c>
      <c r="I94" s="155">
        <f>'F4.2 Bhira'!W30</f>
        <v>0</v>
      </c>
      <c r="J94" s="155">
        <f>'F4.2 Bhira'!AQ30</f>
        <v>0</v>
      </c>
      <c r="K94" s="156"/>
      <c r="L94" s="156"/>
      <c r="M94" s="156">
        <f t="shared" si="38"/>
        <v>0</v>
      </c>
      <c r="N94" s="156">
        <f t="shared" si="35"/>
        <v>0</v>
      </c>
      <c r="O94" s="209">
        <f t="shared" si="36"/>
        <v>0</v>
      </c>
      <c r="P94" s="210">
        <f t="shared" si="37"/>
        <v>0</v>
      </c>
    </row>
    <row r="95" spans="1:16" hidden="1" outlineLevel="1">
      <c r="A95" s="58">
        <f t="shared" si="39"/>
        <v>0</v>
      </c>
      <c r="B95" s="165">
        <f t="shared" si="39"/>
        <v>0</v>
      </c>
      <c r="C95" s="58">
        <f t="shared" si="39"/>
        <v>0</v>
      </c>
      <c r="D95" s="384" t="str">
        <f t="shared" si="39"/>
        <v>-</v>
      </c>
      <c r="E95" s="59">
        <f t="shared" si="39"/>
        <v>0</v>
      </c>
      <c r="F95" s="156">
        <f t="shared" si="31"/>
        <v>0</v>
      </c>
      <c r="G95" s="156">
        <f t="shared" si="32"/>
        <v>0</v>
      </c>
      <c r="H95" s="156">
        <f t="shared" si="33"/>
        <v>0</v>
      </c>
      <c r="I95" s="155">
        <f>'F4.2 Bhira'!W31</f>
        <v>0</v>
      </c>
      <c r="J95" s="155">
        <f>'F4.2 Bhira'!AQ31</f>
        <v>0</v>
      </c>
      <c r="K95" s="156"/>
      <c r="L95" s="156"/>
      <c r="M95" s="156">
        <f t="shared" si="38"/>
        <v>0</v>
      </c>
      <c r="N95" s="156">
        <f t="shared" si="35"/>
        <v>0</v>
      </c>
      <c r="O95" s="209">
        <f t="shared" si="36"/>
        <v>0</v>
      </c>
      <c r="P95" s="210">
        <f t="shared" si="37"/>
        <v>0</v>
      </c>
    </row>
    <row r="96" spans="1:16" hidden="1" outlineLevel="1">
      <c r="A96" s="87">
        <f t="shared" si="39"/>
        <v>0</v>
      </c>
      <c r="B96" s="90">
        <f t="shared" si="39"/>
        <v>0</v>
      </c>
      <c r="C96" s="58">
        <f t="shared" si="39"/>
        <v>0</v>
      </c>
      <c r="D96" s="384" t="str">
        <f t="shared" si="39"/>
        <v>-</v>
      </c>
      <c r="E96" s="59">
        <f t="shared" si="39"/>
        <v>0</v>
      </c>
      <c r="F96" s="156">
        <f t="shared" si="31"/>
        <v>0</v>
      </c>
      <c r="G96" s="156">
        <f t="shared" si="32"/>
        <v>0</v>
      </c>
      <c r="H96" s="156">
        <f t="shared" si="33"/>
        <v>0</v>
      </c>
      <c r="I96" s="155">
        <f>'F4.2 Bhira'!W32</f>
        <v>0</v>
      </c>
      <c r="J96" s="155">
        <f>'F4.2 Bhira'!AQ32</f>
        <v>0</v>
      </c>
      <c r="K96" s="156"/>
      <c r="L96" s="156"/>
      <c r="M96" s="156">
        <f t="shared" si="38"/>
        <v>0</v>
      </c>
      <c r="N96" s="156">
        <f t="shared" si="35"/>
        <v>0</v>
      </c>
      <c r="O96" s="209">
        <f t="shared" si="36"/>
        <v>0</v>
      </c>
      <c r="P96" s="210">
        <f t="shared" si="37"/>
        <v>0</v>
      </c>
    </row>
    <row r="97" spans="1:16" hidden="1" outlineLevel="1">
      <c r="A97" s="87">
        <f t="shared" ref="A97:E97" si="40">A65</f>
        <v>0</v>
      </c>
      <c r="B97" s="49" t="str">
        <f t="shared" si="40"/>
        <v>B) Non-DPR Schemes</v>
      </c>
      <c r="C97" s="87">
        <f t="shared" si="40"/>
        <v>0</v>
      </c>
      <c r="D97" s="141" t="str">
        <f t="shared" si="40"/>
        <v>-</v>
      </c>
      <c r="E97" s="159">
        <f t="shared" si="40"/>
        <v>0</v>
      </c>
      <c r="F97" s="121">
        <f>F65+I65</f>
        <v>0</v>
      </c>
      <c r="G97" s="121">
        <f>G65+M65</f>
        <v>0</v>
      </c>
      <c r="H97" s="156">
        <f t="shared" si="33"/>
        <v>0</v>
      </c>
      <c r="I97" s="155">
        <f>'F4.2 Bhira'!W33</f>
        <v>0</v>
      </c>
      <c r="J97" s="155">
        <f>'F4.2 Bhira'!AQ33</f>
        <v>0</v>
      </c>
      <c r="K97" s="121"/>
      <c r="L97" s="121"/>
      <c r="M97" s="121">
        <f t="shared" ref="M97:M100" si="41">SUM(J97:L97)</f>
        <v>0</v>
      </c>
      <c r="N97" s="121">
        <f t="shared" si="35"/>
        <v>0</v>
      </c>
    </row>
    <row r="98" spans="1:16" hidden="1" outlineLevel="1">
      <c r="A98" s="58">
        <f t="shared" ref="A98:E98" si="42">A66</f>
        <v>1</v>
      </c>
      <c r="B98" s="197" t="str">
        <f t="shared" si="42"/>
        <v>Furniture &amp; Fixture General Asset</v>
      </c>
      <c r="C98" s="58" t="str">
        <f t="shared" si="42"/>
        <v>N.A.</v>
      </c>
      <c r="D98" s="384" t="str">
        <f t="shared" si="42"/>
        <v>-</v>
      </c>
      <c r="E98" s="59">
        <f t="shared" si="42"/>
        <v>0</v>
      </c>
      <c r="F98" s="156">
        <f>F66+I66</f>
        <v>0</v>
      </c>
      <c r="G98" s="156">
        <f>G66+M66</f>
        <v>0</v>
      </c>
      <c r="H98" s="156">
        <f t="shared" si="33"/>
        <v>0</v>
      </c>
      <c r="I98" s="155">
        <f>'F4.2 Bhira'!W34</f>
        <v>0</v>
      </c>
      <c r="J98" s="155">
        <f>'F4.2 Bhira'!AQ34</f>
        <v>0</v>
      </c>
      <c r="K98" s="156"/>
      <c r="L98" s="156"/>
      <c r="M98" s="156">
        <f t="shared" si="41"/>
        <v>0</v>
      </c>
      <c r="N98" s="156">
        <f t="shared" si="35"/>
        <v>0</v>
      </c>
    </row>
    <row r="99" spans="1:16" hidden="1" outlineLevel="1">
      <c r="A99" s="58">
        <f t="shared" ref="A99:E99" si="43">A67</f>
        <v>2</v>
      </c>
      <c r="B99" s="197" t="str">
        <f t="shared" si="43"/>
        <v>Electrical General Asset</v>
      </c>
      <c r="C99" s="58" t="str">
        <f t="shared" si="43"/>
        <v>N.A.</v>
      </c>
      <c r="D99" s="384" t="str">
        <f t="shared" si="43"/>
        <v>-</v>
      </c>
      <c r="E99" s="59">
        <f t="shared" si="43"/>
        <v>0</v>
      </c>
      <c r="F99" s="156">
        <f>F67+I67</f>
        <v>0.22600161699999999</v>
      </c>
      <c r="G99" s="156">
        <f>G67+M67</f>
        <v>0.22600161699999999</v>
      </c>
      <c r="H99" s="156">
        <f t="shared" si="33"/>
        <v>0</v>
      </c>
      <c r="I99" s="155">
        <f>'F4.2 Bhira'!W35</f>
        <v>0</v>
      </c>
      <c r="J99" s="155">
        <f>'F4.2 Bhira'!AQ35</f>
        <v>0</v>
      </c>
      <c r="K99" s="156"/>
      <c r="L99" s="156"/>
      <c r="M99" s="156">
        <f t="shared" si="41"/>
        <v>0</v>
      </c>
      <c r="N99" s="156">
        <f t="shared" si="35"/>
        <v>0</v>
      </c>
    </row>
    <row r="100" spans="1:16" ht="15.75" hidden="1" outlineLevel="1" thickBot="1">
      <c r="A100" s="58">
        <f t="shared" ref="A100:E100" si="44">A68</f>
        <v>3</v>
      </c>
      <c r="B100" s="197" t="str">
        <f t="shared" si="44"/>
        <v>Electronics General Asset</v>
      </c>
      <c r="C100" s="58" t="str">
        <f t="shared" si="44"/>
        <v>N.A.</v>
      </c>
      <c r="D100" s="384" t="str">
        <f t="shared" si="44"/>
        <v>-</v>
      </c>
      <c r="E100" s="59">
        <f t="shared" si="44"/>
        <v>0</v>
      </c>
      <c r="F100" s="156">
        <f>F68+I68</f>
        <v>4.1721675999999999E-2</v>
      </c>
      <c r="G100" s="156">
        <f>G68+M68</f>
        <v>4.1721675999999999E-2</v>
      </c>
      <c r="H100" s="156">
        <f t="shared" si="33"/>
        <v>0</v>
      </c>
      <c r="I100" s="155">
        <f>'F4.2 Bhira'!W36</f>
        <v>0</v>
      </c>
      <c r="J100" s="155">
        <f>'F4.2 Bhira'!AQ36</f>
        <v>0</v>
      </c>
      <c r="K100" s="156"/>
      <c r="L100" s="156"/>
      <c r="M100" s="156">
        <f t="shared" si="41"/>
        <v>0</v>
      </c>
      <c r="N100" s="156">
        <f t="shared" si="35"/>
        <v>0</v>
      </c>
    </row>
    <row r="101" spans="1:16" ht="15.75" collapsed="1" thickBot="1">
      <c r="A101" s="385"/>
      <c r="B101" s="386" t="str">
        <f>B69</f>
        <v>Total</v>
      </c>
      <c r="C101" s="387"/>
      <c r="D101" s="388"/>
      <c r="E101" s="389"/>
      <c r="F101" s="390">
        <f t="shared" ref="F101:N101" si="45">SUM(F74:F100)</f>
        <v>1.4776852240000002</v>
      </c>
      <c r="G101" s="390">
        <f t="shared" si="45"/>
        <v>1.4776852240000002</v>
      </c>
      <c r="H101" s="390">
        <f t="shared" si="45"/>
        <v>0</v>
      </c>
      <c r="I101" s="390">
        <f t="shared" si="45"/>
        <v>0.16755999999999999</v>
      </c>
      <c r="J101" s="390">
        <f t="shared" si="45"/>
        <v>0</v>
      </c>
      <c r="K101" s="390">
        <f t="shared" si="45"/>
        <v>0</v>
      </c>
      <c r="L101" s="390">
        <f t="shared" si="45"/>
        <v>0</v>
      </c>
      <c r="M101" s="390">
        <f t="shared" si="45"/>
        <v>0</v>
      </c>
      <c r="N101" s="390">
        <f t="shared" si="45"/>
        <v>0.16755999999999999</v>
      </c>
    </row>
    <row r="102" spans="1:16">
      <c r="F102" s="158"/>
      <c r="G102" s="158"/>
      <c r="H102" s="158"/>
      <c r="I102" s="158"/>
      <c r="J102" s="158"/>
      <c r="K102" s="158"/>
      <c r="L102" s="158"/>
      <c r="M102" s="158"/>
      <c r="N102" s="158"/>
    </row>
    <row r="103" spans="1:16" s="208" customFormat="1" ht="15.75" thickBot="1">
      <c r="A103" s="378"/>
      <c r="B103" s="41" t="s">
        <v>505</v>
      </c>
      <c r="C103" s="379"/>
      <c r="D103" s="380"/>
      <c r="E103" s="44"/>
      <c r="F103" s="95"/>
      <c r="G103" s="95"/>
      <c r="H103" s="95"/>
      <c r="I103" s="95"/>
      <c r="J103" s="95"/>
      <c r="K103" s="95"/>
      <c r="L103" s="95"/>
      <c r="M103" s="95"/>
      <c r="N103" s="95"/>
    </row>
    <row r="104" spans="1:16" hidden="1" outlineLevel="1">
      <c r="A104" s="341"/>
      <c r="B104" s="49" t="str">
        <f t="shared" ref="B104" si="46">B72</f>
        <v>a) DPR Schemes</v>
      </c>
      <c r="C104" s="379"/>
      <c r="D104" s="380"/>
      <c r="E104" s="44"/>
      <c r="F104" s="95"/>
      <c r="G104" s="95"/>
      <c r="H104" s="95"/>
      <c r="I104" s="95"/>
      <c r="J104" s="95"/>
      <c r="K104" s="95"/>
      <c r="L104" s="95"/>
      <c r="M104" s="95"/>
      <c r="N104" s="95"/>
    </row>
    <row r="105" spans="1:16" hidden="1" outlineLevel="1">
      <c r="A105" s="341"/>
      <c r="B105" s="344" t="str">
        <f t="shared" ref="B105" si="47">B73</f>
        <v>(i) In principally Approved by MERC</v>
      </c>
      <c r="C105" s="381"/>
      <c r="D105" s="382"/>
      <c r="E105" s="44"/>
      <c r="F105" s="95"/>
      <c r="G105" s="95"/>
      <c r="H105" s="95"/>
      <c r="I105" s="95"/>
      <c r="J105" s="95"/>
      <c r="K105" s="95"/>
      <c r="L105" s="95"/>
      <c r="M105" s="95"/>
      <c r="N105" s="95"/>
    </row>
    <row r="106" spans="1:16" s="337" customFormat="1" ht="30" hidden="1" outlineLevel="1">
      <c r="A106" s="416">
        <f t="shared" ref="A106:E106" si="48">A74</f>
        <v>5</v>
      </c>
      <c r="B106" s="417" t="str">
        <f t="shared" si="48"/>
        <v>Various Civil schemes for Modernisations of colonies at Various Locations under Pune HPC (Considered for Bhira HPS Only)</v>
      </c>
      <c r="C106" s="53" t="str">
        <f t="shared" si="48"/>
        <v>MERC/CAPEX/20162017/01745</v>
      </c>
      <c r="D106" s="383">
        <f t="shared" si="48"/>
        <v>42825</v>
      </c>
      <c r="E106" s="56">
        <f t="shared" si="48"/>
        <v>1.1971000000000001</v>
      </c>
      <c r="F106" s="155">
        <f t="shared" ref="F106:F128" si="49">F74+I74</f>
        <v>0</v>
      </c>
      <c r="G106" s="155">
        <f t="shared" ref="G106:G128" si="50">G74+M74</f>
        <v>0</v>
      </c>
      <c r="H106" s="155">
        <f t="shared" ref="H106:H132" si="51">F106-G106</f>
        <v>0</v>
      </c>
      <c r="I106" s="155">
        <f>'F4.2 Bhira'!X10</f>
        <v>0</v>
      </c>
      <c r="J106" s="155">
        <f>'F4.2 Bhira'!AR10</f>
        <v>0</v>
      </c>
      <c r="K106" s="155"/>
      <c r="L106" s="155"/>
      <c r="M106" s="155">
        <f t="shared" ref="M106:M109" si="52">SUM(J106:L106)</f>
        <v>0</v>
      </c>
      <c r="N106" s="155">
        <f t="shared" ref="N106:N132" si="53">H106+I106-M106</f>
        <v>0</v>
      </c>
      <c r="O106" s="209">
        <f t="shared" ref="O106:O128" si="54">MAX(0,IF(M106=0,0,IF(G106+M106&lt;E106,M106,E106-G106)))</f>
        <v>0</v>
      </c>
      <c r="P106" s="210">
        <f t="shared" ref="P106:P128" si="55">M106-O106</f>
        <v>0</v>
      </c>
    </row>
    <row r="107" spans="1:16" hidden="1" outlineLevel="1">
      <c r="A107" s="183">
        <f t="shared" ref="A107:E107" si="56">A75</f>
        <v>5.0999999999999996</v>
      </c>
      <c r="B107" s="356" t="str">
        <f t="shared" si="56"/>
        <v>Refurbishing of Residential complex</v>
      </c>
      <c r="C107" s="58" t="str">
        <f t="shared" si="56"/>
        <v>MERC/CAPEX/20162017/01745</v>
      </c>
      <c r="D107" s="384">
        <f t="shared" si="56"/>
        <v>42825</v>
      </c>
      <c r="E107" s="59">
        <f t="shared" si="56"/>
        <v>0.67310000000000003</v>
      </c>
      <c r="F107" s="156">
        <f t="shared" si="49"/>
        <v>0.67692529499999998</v>
      </c>
      <c r="G107" s="156">
        <f t="shared" si="50"/>
        <v>0.67692529499999998</v>
      </c>
      <c r="H107" s="156">
        <f t="shared" si="51"/>
        <v>0</v>
      </c>
      <c r="I107" s="155">
        <f>'F4.2 Bhira'!X11</f>
        <v>0</v>
      </c>
      <c r="J107" s="155">
        <f>'F4.2 Bhira'!AR11</f>
        <v>0</v>
      </c>
      <c r="K107" s="156"/>
      <c r="L107" s="156"/>
      <c r="M107" s="156">
        <f t="shared" si="52"/>
        <v>0</v>
      </c>
      <c r="N107" s="156">
        <f t="shared" si="53"/>
        <v>0</v>
      </c>
      <c r="O107" s="209">
        <f t="shared" si="54"/>
        <v>0</v>
      </c>
      <c r="P107" s="210">
        <f t="shared" si="55"/>
        <v>0</v>
      </c>
    </row>
    <row r="108" spans="1:16" hidden="1" outlineLevel="1">
      <c r="A108" s="183">
        <f t="shared" ref="A108:E108" si="57">A76</f>
        <v>5.2</v>
      </c>
      <c r="B108" s="356" t="str">
        <f t="shared" si="57"/>
        <v>Internal Roads</v>
      </c>
      <c r="C108" s="58" t="str">
        <f t="shared" si="57"/>
        <v>MERC/CAPEX/20162017/01745</v>
      </c>
      <c r="D108" s="384">
        <f t="shared" si="57"/>
        <v>42825</v>
      </c>
      <c r="E108" s="59">
        <f t="shared" si="57"/>
        <v>0.1027</v>
      </c>
      <c r="F108" s="156">
        <f t="shared" si="49"/>
        <v>0.100888836</v>
      </c>
      <c r="G108" s="156">
        <f t="shared" si="50"/>
        <v>0.100888836</v>
      </c>
      <c r="H108" s="156">
        <f t="shared" si="51"/>
        <v>0</v>
      </c>
      <c r="I108" s="155">
        <f>'F4.2 Bhira'!X12</f>
        <v>0</v>
      </c>
      <c r="J108" s="155">
        <f>'F4.2 Bhira'!AR12</f>
        <v>0</v>
      </c>
      <c r="K108" s="156"/>
      <c r="L108" s="156"/>
      <c r="M108" s="156">
        <f t="shared" si="52"/>
        <v>0</v>
      </c>
      <c r="N108" s="156">
        <f t="shared" si="53"/>
        <v>0</v>
      </c>
      <c r="O108" s="209">
        <f t="shared" si="54"/>
        <v>0</v>
      </c>
      <c r="P108" s="210">
        <f t="shared" si="55"/>
        <v>0</v>
      </c>
    </row>
    <row r="109" spans="1:16" hidden="1" outlineLevel="1">
      <c r="A109" s="180">
        <f t="shared" ref="A109:E109" si="58">A77</f>
        <v>5.3</v>
      </c>
      <c r="B109" s="348" t="str">
        <f t="shared" si="58"/>
        <v>Water supply, filteration &amp;  Sanitary works</v>
      </c>
      <c r="C109" s="58" t="str">
        <f t="shared" si="58"/>
        <v>MERC/CAPEX/20162017/01745</v>
      </c>
      <c r="D109" s="384">
        <f t="shared" si="58"/>
        <v>42825</v>
      </c>
      <c r="E109" s="59">
        <f t="shared" si="58"/>
        <v>0.42130000000000001</v>
      </c>
      <c r="F109" s="156">
        <f t="shared" si="49"/>
        <v>0</v>
      </c>
      <c r="G109" s="156">
        <f t="shared" si="50"/>
        <v>0</v>
      </c>
      <c r="H109" s="156">
        <f t="shared" si="51"/>
        <v>0</v>
      </c>
      <c r="I109" s="155">
        <f>'F4.2 Bhira'!X13</f>
        <v>0</v>
      </c>
      <c r="J109" s="155">
        <f>'F4.2 Bhira'!AR13</f>
        <v>0</v>
      </c>
      <c r="K109" s="156"/>
      <c r="L109" s="156"/>
      <c r="M109" s="156">
        <f t="shared" si="52"/>
        <v>0</v>
      </c>
      <c r="N109" s="156">
        <f t="shared" si="53"/>
        <v>0</v>
      </c>
      <c r="O109" s="209">
        <f t="shared" si="54"/>
        <v>0</v>
      </c>
      <c r="P109" s="210">
        <f t="shared" si="55"/>
        <v>0</v>
      </c>
    </row>
    <row r="110" spans="1:16" s="337" customFormat="1" ht="30" hidden="1" outlineLevel="1">
      <c r="A110" s="416">
        <f t="shared" ref="A110:E110" si="59">A78</f>
        <v>14</v>
      </c>
      <c r="B110" s="417" t="str">
        <f t="shared" si="59"/>
        <v>Various 14 Nos. of schemes for Hydro Power Stations under Renewable Energy Circle, Pune &amp; Nasik</v>
      </c>
      <c r="C110" s="53" t="str">
        <f t="shared" si="59"/>
        <v>MERC/CAPEX/2020-21/WFH/SBR/ 19</v>
      </c>
      <c r="D110" s="383">
        <f t="shared" si="59"/>
        <v>44029</v>
      </c>
      <c r="E110" s="56">
        <f t="shared" si="59"/>
        <v>0.49224999999999997</v>
      </c>
      <c r="F110" s="155">
        <f t="shared" si="49"/>
        <v>0</v>
      </c>
      <c r="G110" s="155">
        <f t="shared" si="50"/>
        <v>0</v>
      </c>
      <c r="H110" s="155">
        <f t="shared" si="51"/>
        <v>0</v>
      </c>
      <c r="I110" s="155">
        <f>'F4.2 Bhira'!X14</f>
        <v>0</v>
      </c>
      <c r="J110" s="155">
        <f>'F4.2 Bhira'!AR14</f>
        <v>0</v>
      </c>
      <c r="K110" s="155"/>
      <c r="L110" s="155"/>
      <c r="M110" s="155">
        <f t="shared" ref="M110:M128" si="60">SUM(J110:L110)</f>
        <v>0</v>
      </c>
      <c r="N110" s="155">
        <f t="shared" si="53"/>
        <v>0</v>
      </c>
      <c r="O110" s="209">
        <f t="shared" si="54"/>
        <v>0</v>
      </c>
      <c r="P110" s="210">
        <f t="shared" si="55"/>
        <v>0</v>
      </c>
    </row>
    <row r="111" spans="1:16" ht="30" hidden="1" outlineLevel="1">
      <c r="A111" s="183">
        <f t="shared" ref="A111:E111" si="61">A79</f>
        <v>14.2</v>
      </c>
      <c r="B111" s="356" t="str">
        <f t="shared" si="61"/>
        <v>Schme-B :Replacement of 220 kV Line CTs &amp; PTs of Bhira Tail Race Hydro Power Station.</v>
      </c>
      <c r="C111" s="58" t="str">
        <f t="shared" si="61"/>
        <v>MERC/CAPEX/2020-21/WFH/SBR/ 19</v>
      </c>
      <c r="D111" s="384">
        <f t="shared" si="61"/>
        <v>44029</v>
      </c>
      <c r="E111" s="59">
        <f t="shared" si="61"/>
        <v>0.25</v>
      </c>
      <c r="F111" s="156">
        <f t="shared" si="49"/>
        <v>0.21346199999999999</v>
      </c>
      <c r="G111" s="156">
        <f t="shared" si="50"/>
        <v>0.21346199999999999</v>
      </c>
      <c r="H111" s="156">
        <f t="shared" si="51"/>
        <v>0</v>
      </c>
      <c r="I111" s="155">
        <f>'F4.2 Bhira'!X15</f>
        <v>0</v>
      </c>
      <c r="J111" s="155">
        <f>'F4.2 Bhira'!AR15</f>
        <v>0</v>
      </c>
      <c r="K111" s="156"/>
      <c r="L111" s="156"/>
      <c r="M111" s="156">
        <f t="shared" si="60"/>
        <v>0</v>
      </c>
      <c r="N111" s="156">
        <f t="shared" si="53"/>
        <v>0</v>
      </c>
      <c r="O111" s="209">
        <f t="shared" si="54"/>
        <v>0</v>
      </c>
      <c r="P111" s="210">
        <f t="shared" si="55"/>
        <v>0</v>
      </c>
    </row>
    <row r="112" spans="1:16" ht="30" hidden="1" outlineLevel="1">
      <c r="A112" s="185">
        <f t="shared" ref="A112:E112" si="62">A80</f>
        <v>14.3</v>
      </c>
      <c r="B112" s="356" t="str">
        <f t="shared" si="62"/>
        <v>Schme-C :Replacement of existing Energy meters by 0.2S Class Energy meters at various HPS.</v>
      </c>
      <c r="C112" s="58" t="str">
        <f t="shared" si="62"/>
        <v>MERC/CAPEX/2020-21/WFH/SBR/ 19</v>
      </c>
      <c r="D112" s="384">
        <f t="shared" si="62"/>
        <v>44029</v>
      </c>
      <c r="E112" s="59">
        <f t="shared" si="62"/>
        <v>0.10199999999999999</v>
      </c>
      <c r="F112" s="156">
        <f t="shared" si="49"/>
        <v>0</v>
      </c>
      <c r="G112" s="156">
        <f t="shared" si="50"/>
        <v>0</v>
      </c>
      <c r="H112" s="156">
        <f t="shared" si="51"/>
        <v>0</v>
      </c>
      <c r="I112" s="155">
        <f>'F4.2 Bhira'!X16</f>
        <v>0</v>
      </c>
      <c r="J112" s="155">
        <f>'F4.2 Bhira'!AR16</f>
        <v>0</v>
      </c>
      <c r="K112" s="156"/>
      <c r="L112" s="156"/>
      <c r="M112" s="156">
        <f t="shared" si="60"/>
        <v>0</v>
      </c>
      <c r="N112" s="156">
        <f t="shared" si="53"/>
        <v>0</v>
      </c>
      <c r="O112" s="209">
        <f t="shared" si="54"/>
        <v>0</v>
      </c>
      <c r="P112" s="210">
        <f t="shared" si="55"/>
        <v>0</v>
      </c>
    </row>
    <row r="113" spans="1:16" ht="30" hidden="1" outlineLevel="1">
      <c r="A113" s="183">
        <f t="shared" ref="A113:E113" si="63">A81</f>
        <v>14.4</v>
      </c>
      <c r="B113" s="356" t="str">
        <f t="shared" si="63"/>
        <v>Schme-D: Providing Oil Filtration Machines for all Divisions of REC, Pune</v>
      </c>
      <c r="C113" s="58" t="str">
        <f t="shared" si="63"/>
        <v>MERC/CAPEX/2020-21/WFH/SBR/ 19</v>
      </c>
      <c r="D113" s="384">
        <f t="shared" si="63"/>
        <v>44029</v>
      </c>
      <c r="E113" s="59">
        <f t="shared" si="63"/>
        <v>0.14025000000000001</v>
      </c>
      <c r="F113" s="156">
        <f t="shared" si="49"/>
        <v>6.80978E-2</v>
      </c>
      <c r="G113" s="156">
        <f t="shared" si="50"/>
        <v>6.80978E-2</v>
      </c>
      <c r="H113" s="156">
        <f t="shared" si="51"/>
        <v>0</v>
      </c>
      <c r="I113" s="155">
        <f>'F4.2 Bhira'!X17</f>
        <v>0</v>
      </c>
      <c r="J113" s="155">
        <f>'F4.2 Bhira'!AR17</f>
        <v>0</v>
      </c>
      <c r="K113" s="156"/>
      <c r="L113" s="156"/>
      <c r="M113" s="156">
        <f t="shared" si="60"/>
        <v>0</v>
      </c>
      <c r="N113" s="156">
        <f t="shared" si="53"/>
        <v>0</v>
      </c>
      <c r="O113" s="209">
        <f t="shared" si="54"/>
        <v>0</v>
      </c>
      <c r="P113" s="210">
        <f t="shared" si="55"/>
        <v>0</v>
      </c>
    </row>
    <row r="114" spans="1:16" s="337" customFormat="1" ht="30" hidden="1" outlineLevel="1">
      <c r="A114" s="416">
        <f t="shared" ref="A114:E114" si="64">A82</f>
        <v>16</v>
      </c>
      <c r="B114" s="417" t="str">
        <f t="shared" si="64"/>
        <v>Various 6 Nos. Schemes for Hydro Power Stations under Renewable Energy Circle, Pune</v>
      </c>
      <c r="C114" s="53" t="str">
        <f t="shared" si="64"/>
        <v>MERC/CAPEX/2020-2021/WFH/ SBR/22</v>
      </c>
      <c r="D114" s="383">
        <f t="shared" si="64"/>
        <v>44037</v>
      </c>
      <c r="E114" s="56">
        <f t="shared" si="64"/>
        <v>1.4903895600000001</v>
      </c>
      <c r="F114" s="155">
        <f t="shared" si="49"/>
        <v>0</v>
      </c>
      <c r="G114" s="155">
        <f t="shared" si="50"/>
        <v>0</v>
      </c>
      <c r="H114" s="155">
        <f t="shared" si="51"/>
        <v>0</v>
      </c>
      <c r="I114" s="155">
        <f>'F4.2 Bhira'!X18</f>
        <v>0</v>
      </c>
      <c r="J114" s="155">
        <f>'F4.2 Bhira'!AR18</f>
        <v>0</v>
      </c>
      <c r="K114" s="155"/>
      <c r="L114" s="155"/>
      <c r="M114" s="155">
        <f t="shared" si="60"/>
        <v>0</v>
      </c>
      <c r="N114" s="155">
        <f t="shared" si="53"/>
        <v>0</v>
      </c>
      <c r="O114" s="209">
        <f t="shared" si="54"/>
        <v>0</v>
      </c>
      <c r="P114" s="210">
        <f t="shared" si="55"/>
        <v>0</v>
      </c>
    </row>
    <row r="115" spans="1:16" ht="45" hidden="1" outlineLevel="1">
      <c r="A115" s="180">
        <f t="shared" ref="A115:E115" si="65">A83</f>
        <v>16.100000000000001</v>
      </c>
      <c r="B115" s="348" t="str">
        <f t="shared" si="65"/>
        <v>Replacement of existing Air Compressors at Bhira, Tilari, Pawana and Ujjani Hydro Power Stations under REC, Pune (2 Nos for Bhira HPS)</v>
      </c>
      <c r="C115" s="58" t="str">
        <f t="shared" si="65"/>
        <v>MERC/CAPEX/2020-2021/WFH/ SBR/22</v>
      </c>
      <c r="D115" s="384">
        <f t="shared" si="65"/>
        <v>44037</v>
      </c>
      <c r="E115" s="59">
        <f t="shared" si="65"/>
        <v>0.16756000000000001</v>
      </c>
      <c r="F115" s="156">
        <f t="shared" si="49"/>
        <v>0.16755999999999999</v>
      </c>
      <c r="G115" s="156">
        <f t="shared" si="50"/>
        <v>0</v>
      </c>
      <c r="H115" s="156">
        <f t="shared" si="51"/>
        <v>0.16755999999999999</v>
      </c>
      <c r="I115" s="155">
        <f>'F4.2 Bhira'!X19</f>
        <v>0</v>
      </c>
      <c r="J115" s="155">
        <f>'F4.2 Bhira'!AR19</f>
        <v>0</v>
      </c>
      <c r="K115" s="156"/>
      <c r="L115" s="156"/>
      <c r="M115" s="156">
        <f t="shared" si="60"/>
        <v>0</v>
      </c>
      <c r="N115" s="156">
        <f t="shared" si="53"/>
        <v>0.16755999999999999</v>
      </c>
      <c r="O115" s="209">
        <f t="shared" si="54"/>
        <v>0</v>
      </c>
      <c r="P115" s="210">
        <f t="shared" si="55"/>
        <v>0</v>
      </c>
    </row>
    <row r="116" spans="1:16" ht="45" hidden="1" outlineLevel="1">
      <c r="A116" s="180">
        <f t="shared" ref="A116:E116" si="66">A84</f>
        <v>16.399999999999999</v>
      </c>
      <c r="B116" s="348" t="str">
        <f t="shared" si="66"/>
        <v>Replacement of 220 V, 400/300 AH Battery set with Tubular type Battery Banks at Bhira, Tilari, Kanher, Dimbhe and Ujani Hydro Power Stations.</v>
      </c>
      <c r="C116" s="58" t="str">
        <f t="shared" si="66"/>
        <v>MERC/CAPEX/2020-2021/WFH/ SBR/22</v>
      </c>
      <c r="D116" s="384">
        <f t="shared" si="66"/>
        <v>44037</v>
      </c>
      <c r="E116" s="59">
        <f t="shared" si="66"/>
        <v>0.25245156000000002</v>
      </c>
      <c r="F116" s="156">
        <f t="shared" si="49"/>
        <v>0.150588</v>
      </c>
      <c r="G116" s="156">
        <f t="shared" si="50"/>
        <v>0.150588</v>
      </c>
      <c r="H116" s="156">
        <f t="shared" si="51"/>
        <v>0</v>
      </c>
      <c r="I116" s="155">
        <f>'F4.2 Bhira'!X20</f>
        <v>0</v>
      </c>
      <c r="J116" s="155">
        <f>'F4.2 Bhira'!AR20</f>
        <v>0</v>
      </c>
      <c r="K116" s="156"/>
      <c r="L116" s="156"/>
      <c r="M116" s="156">
        <f t="shared" si="60"/>
        <v>0</v>
      </c>
      <c r="N116" s="156">
        <f t="shared" si="53"/>
        <v>0</v>
      </c>
      <c r="O116" s="209">
        <f t="shared" si="54"/>
        <v>0</v>
      </c>
      <c r="P116" s="210">
        <f t="shared" si="55"/>
        <v>0</v>
      </c>
    </row>
    <row r="117" spans="1:16" ht="45" hidden="1" outlineLevel="1">
      <c r="A117" s="180">
        <f t="shared" ref="A117:E117" si="67">A85</f>
        <v>16.600000000000001</v>
      </c>
      <c r="B117" s="348" t="str">
        <f t="shared" si="67"/>
        <v>Replacement of existing Protection Systems with Numerical Protection system at Bhira, Panshet, Varasgaon, Dimbhe &amp; Manikdoh HPS.</v>
      </c>
      <c r="C117" s="58" t="str">
        <f t="shared" si="67"/>
        <v>MERC/CAPEX/2020-2021/WFH/ SBR/22</v>
      </c>
      <c r="D117" s="384">
        <f t="shared" si="67"/>
        <v>44037</v>
      </c>
      <c r="E117" s="59">
        <f t="shared" si="67"/>
        <v>1.0703780000000001</v>
      </c>
      <c r="F117" s="156">
        <f t="shared" si="49"/>
        <v>0</v>
      </c>
      <c r="G117" s="156">
        <f t="shared" si="50"/>
        <v>0</v>
      </c>
      <c r="H117" s="156">
        <f t="shared" si="51"/>
        <v>0</v>
      </c>
      <c r="I117" s="155">
        <f>'F4.2 Bhira'!X21</f>
        <v>0</v>
      </c>
      <c r="J117" s="155">
        <f>'F4.2 Bhira'!AR21</f>
        <v>0</v>
      </c>
      <c r="K117" s="156"/>
      <c r="L117" s="156"/>
      <c r="M117" s="156">
        <f t="shared" si="60"/>
        <v>0</v>
      </c>
      <c r="N117" s="156">
        <f t="shared" si="53"/>
        <v>0</v>
      </c>
      <c r="O117" s="209">
        <f t="shared" si="54"/>
        <v>0</v>
      </c>
      <c r="P117" s="210">
        <f t="shared" si="55"/>
        <v>0</v>
      </c>
    </row>
    <row r="118" spans="1:16" hidden="1" outlineLevel="1">
      <c r="A118" s="87">
        <f t="shared" ref="A118:E118" si="68">A86</f>
        <v>0</v>
      </c>
      <c r="B118" s="344" t="str">
        <f t="shared" si="68"/>
        <v>(i) Submitted to MERC</v>
      </c>
      <c r="C118" s="87">
        <f t="shared" si="68"/>
        <v>0</v>
      </c>
      <c r="D118" s="141" t="str">
        <f t="shared" si="68"/>
        <v>-</v>
      </c>
      <c r="E118" s="159">
        <f t="shared" si="68"/>
        <v>0</v>
      </c>
      <c r="F118" s="121">
        <f t="shared" si="49"/>
        <v>0</v>
      </c>
      <c r="G118" s="121">
        <f t="shared" si="50"/>
        <v>0</v>
      </c>
      <c r="H118" s="121">
        <f t="shared" si="51"/>
        <v>0</v>
      </c>
      <c r="I118" s="155">
        <f>'F4.2 Bhira'!X22</f>
        <v>0</v>
      </c>
      <c r="J118" s="155">
        <f>'F4.2 Bhira'!AR22</f>
        <v>0</v>
      </c>
      <c r="K118" s="121"/>
      <c r="L118" s="121"/>
      <c r="M118" s="121">
        <f t="shared" si="60"/>
        <v>0</v>
      </c>
      <c r="N118" s="121">
        <f t="shared" si="53"/>
        <v>0</v>
      </c>
      <c r="O118" s="209">
        <f t="shared" si="54"/>
        <v>0</v>
      </c>
      <c r="P118" s="210">
        <f t="shared" si="55"/>
        <v>0</v>
      </c>
    </row>
    <row r="119" spans="1:16" hidden="1" outlineLevel="1">
      <c r="A119" s="87">
        <f t="shared" ref="A119:E119" si="69">A87</f>
        <v>0</v>
      </c>
      <c r="B119" s="344">
        <f t="shared" si="69"/>
        <v>0</v>
      </c>
      <c r="C119" s="87">
        <f t="shared" si="69"/>
        <v>0</v>
      </c>
      <c r="D119" s="141" t="str">
        <f t="shared" si="69"/>
        <v>-</v>
      </c>
      <c r="E119" s="159">
        <f t="shared" si="69"/>
        <v>0</v>
      </c>
      <c r="F119" s="121">
        <f t="shared" si="49"/>
        <v>0</v>
      </c>
      <c r="G119" s="121">
        <f t="shared" si="50"/>
        <v>0</v>
      </c>
      <c r="H119" s="121">
        <f t="shared" si="51"/>
        <v>0</v>
      </c>
      <c r="I119" s="155">
        <f>'F4.2 Bhira'!X23</f>
        <v>0</v>
      </c>
      <c r="J119" s="155">
        <f>'F4.2 Bhira'!AR23</f>
        <v>0</v>
      </c>
      <c r="K119" s="121"/>
      <c r="L119" s="121"/>
      <c r="M119" s="121">
        <f t="shared" si="60"/>
        <v>0</v>
      </c>
      <c r="N119" s="121">
        <f t="shared" si="53"/>
        <v>0</v>
      </c>
      <c r="O119" s="209">
        <f t="shared" si="54"/>
        <v>0</v>
      </c>
      <c r="P119" s="210">
        <f t="shared" si="55"/>
        <v>0</v>
      </c>
    </row>
    <row r="120" spans="1:16" hidden="1" outlineLevel="1">
      <c r="A120" s="87">
        <f t="shared" ref="A120:E120" si="70">A88</f>
        <v>0</v>
      </c>
      <c r="B120" s="344" t="str">
        <f t="shared" si="70"/>
        <v>(ii) Yet to be submitted to MERC</v>
      </c>
      <c r="C120" s="53">
        <f t="shared" si="70"/>
        <v>0</v>
      </c>
      <c r="D120" s="383" t="str">
        <f t="shared" si="70"/>
        <v>-</v>
      </c>
      <c r="E120" s="56">
        <f t="shared" si="70"/>
        <v>0</v>
      </c>
      <c r="F120" s="157">
        <f t="shared" si="49"/>
        <v>0</v>
      </c>
      <c r="G120" s="157">
        <f t="shared" si="50"/>
        <v>0</v>
      </c>
      <c r="H120" s="157">
        <f t="shared" si="51"/>
        <v>0</v>
      </c>
      <c r="I120" s="155">
        <f>'F4.2 Bhira'!X24</f>
        <v>0</v>
      </c>
      <c r="J120" s="155">
        <f>'F4.2 Bhira'!AR24</f>
        <v>0</v>
      </c>
      <c r="K120" s="157"/>
      <c r="L120" s="157"/>
      <c r="M120" s="157">
        <f t="shared" si="60"/>
        <v>0</v>
      </c>
      <c r="N120" s="157">
        <f t="shared" si="53"/>
        <v>0</v>
      </c>
      <c r="O120" s="209">
        <f t="shared" si="54"/>
        <v>0</v>
      </c>
      <c r="P120" s="210">
        <f t="shared" si="55"/>
        <v>0</v>
      </c>
    </row>
    <row r="121" spans="1:16" hidden="1" outlineLevel="1">
      <c r="A121" s="825">
        <f t="shared" ref="A121:E121" si="71">A89</f>
        <v>1</v>
      </c>
      <c r="B121" s="826" t="str">
        <f t="shared" si="71"/>
        <v>DPR-5</v>
      </c>
      <c r="C121" s="58" t="str">
        <f t="shared" si="71"/>
        <v>(ii) Yet to be submitted to MERC</v>
      </c>
      <c r="D121" s="384" t="str">
        <f t="shared" si="71"/>
        <v>-</v>
      </c>
      <c r="E121" s="59">
        <f t="shared" si="71"/>
        <v>0</v>
      </c>
      <c r="F121" s="156">
        <f t="shared" si="49"/>
        <v>0</v>
      </c>
      <c r="G121" s="156">
        <f t="shared" si="50"/>
        <v>0</v>
      </c>
      <c r="H121" s="156">
        <f t="shared" si="51"/>
        <v>0</v>
      </c>
      <c r="I121" s="155">
        <f>'F4.2 Bhira'!X25</f>
        <v>0</v>
      </c>
      <c r="J121" s="155">
        <f>'F4.2 Bhira'!AR25</f>
        <v>0</v>
      </c>
      <c r="K121" s="156"/>
      <c r="L121" s="156"/>
      <c r="M121" s="156">
        <f t="shared" si="60"/>
        <v>0</v>
      </c>
      <c r="N121" s="156">
        <f t="shared" si="53"/>
        <v>0</v>
      </c>
      <c r="O121" s="209">
        <f t="shared" si="54"/>
        <v>0</v>
      </c>
      <c r="P121" s="210">
        <f t="shared" si="55"/>
        <v>0</v>
      </c>
    </row>
    <row r="122" spans="1:16" ht="30" hidden="1" outlineLevel="1">
      <c r="A122" s="836">
        <f t="shared" ref="A122:E122" si="72">A90</f>
        <v>1.6</v>
      </c>
      <c r="B122" s="837" t="str">
        <f t="shared" si="72"/>
        <v>Supply,Errection &amp; Commissioning of DigitalGoverner at Bhira HPS</v>
      </c>
      <c r="C122" s="58">
        <f t="shared" si="72"/>
        <v>0</v>
      </c>
      <c r="D122" s="384" t="str">
        <f t="shared" si="72"/>
        <v>-</v>
      </c>
      <c r="E122" s="59">
        <f t="shared" si="72"/>
        <v>0</v>
      </c>
      <c r="F122" s="156">
        <f t="shared" si="49"/>
        <v>0</v>
      </c>
      <c r="G122" s="156">
        <f t="shared" si="50"/>
        <v>0</v>
      </c>
      <c r="H122" s="156">
        <f t="shared" si="51"/>
        <v>0</v>
      </c>
      <c r="I122" s="155">
        <f>'F4.2 Bhira'!X26</f>
        <v>6.74</v>
      </c>
      <c r="J122" s="155">
        <f>'F4.2 Bhira'!AR26</f>
        <v>6.74</v>
      </c>
      <c r="K122" s="156"/>
      <c r="L122" s="156"/>
      <c r="M122" s="156">
        <f t="shared" si="60"/>
        <v>6.74</v>
      </c>
      <c r="N122" s="156">
        <f t="shared" si="53"/>
        <v>0</v>
      </c>
      <c r="O122" s="209">
        <f t="shared" si="54"/>
        <v>0</v>
      </c>
      <c r="P122" s="210">
        <f t="shared" si="55"/>
        <v>6.74</v>
      </c>
    </row>
    <row r="123" spans="1:16" hidden="1" outlineLevel="1">
      <c r="A123" s="825">
        <f t="shared" ref="A123:E123" si="73">A91</f>
        <v>2</v>
      </c>
      <c r="B123" s="826" t="str">
        <f t="shared" si="73"/>
        <v>DPR-6</v>
      </c>
      <c r="C123" s="58">
        <f t="shared" si="73"/>
        <v>0</v>
      </c>
      <c r="D123" s="384" t="str">
        <f t="shared" si="73"/>
        <v>-</v>
      </c>
      <c r="E123" s="59">
        <f t="shared" si="73"/>
        <v>0</v>
      </c>
      <c r="F123" s="156">
        <f t="shared" si="49"/>
        <v>0</v>
      </c>
      <c r="G123" s="156">
        <f t="shared" si="50"/>
        <v>0</v>
      </c>
      <c r="H123" s="156">
        <f t="shared" si="51"/>
        <v>0</v>
      </c>
      <c r="I123" s="155">
        <f>'F4.2 Bhira'!X27</f>
        <v>0</v>
      </c>
      <c r="J123" s="155">
        <f>'F4.2 Bhira'!AR27</f>
        <v>0</v>
      </c>
      <c r="K123" s="156"/>
      <c r="L123" s="156"/>
      <c r="M123" s="156">
        <f t="shared" si="60"/>
        <v>0</v>
      </c>
      <c r="N123" s="156">
        <f t="shared" si="53"/>
        <v>0</v>
      </c>
      <c r="O123" s="209">
        <f t="shared" si="54"/>
        <v>0</v>
      </c>
      <c r="P123" s="210">
        <f t="shared" si="55"/>
        <v>0</v>
      </c>
    </row>
    <row r="124" spans="1:16" hidden="1" outlineLevel="1">
      <c r="A124" s="836">
        <f t="shared" ref="A124:E124" si="74">A92</f>
        <v>2.1</v>
      </c>
      <c r="B124" s="837" t="str">
        <f t="shared" si="74"/>
        <v>Auto sequencer for Bhira HPS unit 1 &amp; 2</v>
      </c>
      <c r="C124" s="58">
        <f t="shared" si="74"/>
        <v>0</v>
      </c>
      <c r="D124" s="384" t="str">
        <f t="shared" si="74"/>
        <v>-</v>
      </c>
      <c r="E124" s="59">
        <f t="shared" si="74"/>
        <v>0</v>
      </c>
      <c r="F124" s="156">
        <f t="shared" si="49"/>
        <v>0</v>
      </c>
      <c r="G124" s="156">
        <f t="shared" si="50"/>
        <v>0</v>
      </c>
      <c r="H124" s="156">
        <f t="shared" si="51"/>
        <v>0</v>
      </c>
      <c r="I124" s="155">
        <f>'F4.2 Bhira'!X28</f>
        <v>0</v>
      </c>
      <c r="J124" s="155">
        <f>'F4.2 Bhira'!AR28</f>
        <v>0</v>
      </c>
      <c r="K124" s="156"/>
      <c r="L124" s="156"/>
      <c r="M124" s="156">
        <f t="shared" si="60"/>
        <v>0</v>
      </c>
      <c r="N124" s="156">
        <f t="shared" si="53"/>
        <v>0</v>
      </c>
      <c r="O124" s="209">
        <f t="shared" si="54"/>
        <v>0</v>
      </c>
      <c r="P124" s="210">
        <f t="shared" si="55"/>
        <v>0</v>
      </c>
    </row>
    <row r="125" spans="1:16" hidden="1" outlineLevel="1">
      <c r="A125" s="846">
        <f t="shared" ref="A125:E125" si="75">A93</f>
        <v>3</v>
      </c>
      <c r="B125" s="826" t="str">
        <f t="shared" si="75"/>
        <v>DPR-7</v>
      </c>
      <c r="C125" s="58">
        <f t="shared" si="75"/>
        <v>0</v>
      </c>
      <c r="D125" s="384" t="str">
        <f t="shared" si="75"/>
        <v>-</v>
      </c>
      <c r="E125" s="59">
        <f t="shared" si="75"/>
        <v>0</v>
      </c>
      <c r="F125" s="156">
        <f t="shared" si="49"/>
        <v>0</v>
      </c>
      <c r="G125" s="156">
        <f t="shared" si="50"/>
        <v>0</v>
      </c>
      <c r="H125" s="156">
        <f t="shared" si="51"/>
        <v>0</v>
      </c>
      <c r="I125" s="155">
        <f>'F4.2 Bhira'!X29</f>
        <v>0</v>
      </c>
      <c r="J125" s="155">
        <f>'F4.2 Bhira'!AR29</f>
        <v>0</v>
      </c>
      <c r="K125" s="156"/>
      <c r="L125" s="156"/>
      <c r="M125" s="156">
        <f t="shared" si="60"/>
        <v>0</v>
      </c>
      <c r="N125" s="156">
        <f t="shared" si="53"/>
        <v>0</v>
      </c>
      <c r="O125" s="209">
        <f t="shared" si="54"/>
        <v>0</v>
      </c>
      <c r="P125" s="210">
        <f t="shared" si="55"/>
        <v>0</v>
      </c>
    </row>
    <row r="126" spans="1:16" hidden="1" outlineLevel="1">
      <c r="A126" s="836">
        <f t="shared" ref="A126:E126" si="76">A94</f>
        <v>3.1</v>
      </c>
      <c r="B126" s="837" t="str">
        <f t="shared" si="76"/>
        <v>Generator Transformer at Bira HPS</v>
      </c>
      <c r="C126" s="58">
        <f t="shared" si="76"/>
        <v>0</v>
      </c>
      <c r="D126" s="384" t="str">
        <f t="shared" si="76"/>
        <v>-</v>
      </c>
      <c r="E126" s="59">
        <f t="shared" si="76"/>
        <v>0</v>
      </c>
      <c r="F126" s="156">
        <f t="shared" si="49"/>
        <v>0</v>
      </c>
      <c r="G126" s="156">
        <f t="shared" si="50"/>
        <v>0</v>
      </c>
      <c r="H126" s="156">
        <f t="shared" si="51"/>
        <v>0</v>
      </c>
      <c r="I126" s="155">
        <f>'F4.2 Bhira'!X30</f>
        <v>0</v>
      </c>
      <c r="J126" s="155">
        <f>'F4.2 Bhira'!AR30</f>
        <v>0</v>
      </c>
      <c r="K126" s="156"/>
      <c r="L126" s="156"/>
      <c r="M126" s="156">
        <f t="shared" si="60"/>
        <v>0</v>
      </c>
      <c r="N126" s="156">
        <f t="shared" si="53"/>
        <v>0</v>
      </c>
      <c r="O126" s="209">
        <f t="shared" si="54"/>
        <v>0</v>
      </c>
      <c r="P126" s="210">
        <f t="shared" si="55"/>
        <v>0</v>
      </c>
    </row>
    <row r="127" spans="1:16" hidden="1" outlineLevel="1">
      <c r="A127" s="58">
        <f t="shared" ref="A127:E127" si="77">A95</f>
        <v>0</v>
      </c>
      <c r="B127" s="165">
        <f t="shared" si="77"/>
        <v>0</v>
      </c>
      <c r="C127" s="58">
        <f t="shared" si="77"/>
        <v>0</v>
      </c>
      <c r="D127" s="384" t="str">
        <f t="shared" si="77"/>
        <v>-</v>
      </c>
      <c r="E127" s="59">
        <f t="shared" si="77"/>
        <v>0</v>
      </c>
      <c r="F127" s="156">
        <f t="shared" si="49"/>
        <v>0</v>
      </c>
      <c r="G127" s="156">
        <f t="shared" si="50"/>
        <v>0</v>
      </c>
      <c r="H127" s="156">
        <f t="shared" si="51"/>
        <v>0</v>
      </c>
      <c r="I127" s="155">
        <f>'F4.2 Bhira'!X31</f>
        <v>0</v>
      </c>
      <c r="J127" s="155">
        <f>'F4.2 Bhira'!AR31</f>
        <v>0</v>
      </c>
      <c r="K127" s="156"/>
      <c r="L127" s="156"/>
      <c r="M127" s="156">
        <f t="shared" si="60"/>
        <v>0</v>
      </c>
      <c r="N127" s="156">
        <f t="shared" si="53"/>
        <v>0</v>
      </c>
      <c r="O127" s="209">
        <f t="shared" si="54"/>
        <v>0</v>
      </c>
      <c r="P127" s="210">
        <f t="shared" si="55"/>
        <v>0</v>
      </c>
    </row>
    <row r="128" spans="1:16" hidden="1" outlineLevel="1">
      <c r="A128" s="87">
        <f t="shared" ref="A128:E128" si="78">A96</f>
        <v>0</v>
      </c>
      <c r="B128" s="90">
        <f t="shared" si="78"/>
        <v>0</v>
      </c>
      <c r="C128" s="58">
        <f t="shared" si="78"/>
        <v>0</v>
      </c>
      <c r="D128" s="384" t="str">
        <f t="shared" si="78"/>
        <v>-</v>
      </c>
      <c r="E128" s="59">
        <f t="shared" si="78"/>
        <v>0</v>
      </c>
      <c r="F128" s="156">
        <f t="shared" si="49"/>
        <v>0</v>
      </c>
      <c r="G128" s="156">
        <f t="shared" si="50"/>
        <v>0</v>
      </c>
      <c r="H128" s="156">
        <f t="shared" si="51"/>
        <v>0</v>
      </c>
      <c r="I128" s="155">
        <f>'F4.2 Bhira'!X32</f>
        <v>0</v>
      </c>
      <c r="J128" s="155">
        <f>'F4.2 Bhira'!AR32</f>
        <v>0</v>
      </c>
      <c r="K128" s="156"/>
      <c r="L128" s="156"/>
      <c r="M128" s="156">
        <f t="shared" si="60"/>
        <v>0</v>
      </c>
      <c r="N128" s="156">
        <f t="shared" si="53"/>
        <v>0</v>
      </c>
      <c r="O128" s="209">
        <f t="shared" si="54"/>
        <v>0</v>
      </c>
      <c r="P128" s="210">
        <f t="shared" si="55"/>
        <v>0</v>
      </c>
    </row>
    <row r="129" spans="1:16" hidden="1" outlineLevel="1">
      <c r="A129" s="87">
        <f t="shared" ref="A129:E129" si="79">A97</f>
        <v>0</v>
      </c>
      <c r="B129" s="49" t="str">
        <f t="shared" si="79"/>
        <v>B) Non-DPR Schemes</v>
      </c>
      <c r="C129" s="87">
        <f t="shared" si="79"/>
        <v>0</v>
      </c>
      <c r="D129" s="141" t="str">
        <f t="shared" si="79"/>
        <v>-</v>
      </c>
      <c r="E129" s="159">
        <f t="shared" si="79"/>
        <v>0</v>
      </c>
      <c r="F129" s="121">
        <f>F97+I97</f>
        <v>0</v>
      </c>
      <c r="G129" s="121">
        <f>G97+M97</f>
        <v>0</v>
      </c>
      <c r="H129" s="156">
        <f t="shared" si="51"/>
        <v>0</v>
      </c>
      <c r="I129" s="155">
        <f>'F4.2 Bhira'!X33</f>
        <v>0</v>
      </c>
      <c r="J129" s="155">
        <f>'F4.2 Bhira'!AR33</f>
        <v>0</v>
      </c>
      <c r="K129" s="121"/>
      <c r="L129" s="121"/>
      <c r="M129" s="121">
        <f t="shared" ref="M129:M132" si="80">SUM(J129:L129)</f>
        <v>0</v>
      </c>
      <c r="N129" s="121">
        <f t="shared" si="53"/>
        <v>0</v>
      </c>
    </row>
    <row r="130" spans="1:16" hidden="1" outlineLevel="1">
      <c r="A130" s="58">
        <f t="shared" ref="A130:E130" si="81">A98</f>
        <v>1</v>
      </c>
      <c r="B130" s="197" t="str">
        <f t="shared" si="81"/>
        <v>Furniture &amp; Fixture General Asset</v>
      </c>
      <c r="C130" s="58" t="str">
        <f t="shared" si="81"/>
        <v>N.A.</v>
      </c>
      <c r="D130" s="384" t="str">
        <f t="shared" si="81"/>
        <v>-</v>
      </c>
      <c r="E130" s="59">
        <f t="shared" si="81"/>
        <v>0</v>
      </c>
      <c r="F130" s="156">
        <f>F98+I98</f>
        <v>0</v>
      </c>
      <c r="G130" s="156">
        <f>G98+M98</f>
        <v>0</v>
      </c>
      <c r="H130" s="156">
        <f t="shared" si="51"/>
        <v>0</v>
      </c>
      <c r="I130" s="155">
        <f>'F4.2 Bhira'!X34</f>
        <v>0</v>
      </c>
      <c r="J130" s="155">
        <f>'F4.2 Bhira'!AR34</f>
        <v>0</v>
      </c>
      <c r="K130" s="156"/>
      <c r="L130" s="156"/>
      <c r="M130" s="156">
        <f t="shared" si="80"/>
        <v>0</v>
      </c>
      <c r="N130" s="156">
        <f t="shared" si="53"/>
        <v>0</v>
      </c>
    </row>
    <row r="131" spans="1:16" hidden="1" outlineLevel="1">
      <c r="A131" s="58">
        <f t="shared" ref="A131:E131" si="82">A99</f>
        <v>2</v>
      </c>
      <c r="B131" s="197" t="str">
        <f t="shared" si="82"/>
        <v>Electrical General Asset</v>
      </c>
      <c r="C131" s="58" t="str">
        <f t="shared" si="82"/>
        <v>N.A.</v>
      </c>
      <c r="D131" s="384" t="str">
        <f t="shared" si="82"/>
        <v>-</v>
      </c>
      <c r="E131" s="59">
        <f t="shared" si="82"/>
        <v>0</v>
      </c>
      <c r="F131" s="156">
        <f>F99+I99</f>
        <v>0.22600161699999999</v>
      </c>
      <c r="G131" s="156">
        <f>G99+M99</f>
        <v>0.22600161699999999</v>
      </c>
      <c r="H131" s="156">
        <f t="shared" si="51"/>
        <v>0</v>
      </c>
      <c r="I131" s="155">
        <f>'F4.2 Bhira'!X35</f>
        <v>0</v>
      </c>
      <c r="J131" s="155">
        <f>'F4.2 Bhira'!AR35</f>
        <v>0</v>
      </c>
      <c r="K131" s="156"/>
      <c r="L131" s="156"/>
      <c r="M131" s="156">
        <f t="shared" si="80"/>
        <v>0</v>
      </c>
      <c r="N131" s="156">
        <f t="shared" si="53"/>
        <v>0</v>
      </c>
    </row>
    <row r="132" spans="1:16" ht="15.75" hidden="1" outlineLevel="1" thickBot="1">
      <c r="A132" s="58">
        <f t="shared" ref="A132:E132" si="83">A100</f>
        <v>3</v>
      </c>
      <c r="B132" s="197" t="str">
        <f t="shared" si="83"/>
        <v>Electronics General Asset</v>
      </c>
      <c r="C132" s="58" t="str">
        <f t="shared" si="83"/>
        <v>N.A.</v>
      </c>
      <c r="D132" s="384" t="str">
        <f t="shared" si="83"/>
        <v>-</v>
      </c>
      <c r="E132" s="59">
        <f t="shared" si="83"/>
        <v>0</v>
      </c>
      <c r="F132" s="156">
        <f>F100+I100</f>
        <v>4.1721675999999999E-2</v>
      </c>
      <c r="G132" s="156">
        <f>G100+M100</f>
        <v>4.1721675999999999E-2</v>
      </c>
      <c r="H132" s="156">
        <f t="shared" si="51"/>
        <v>0</v>
      </c>
      <c r="I132" s="155">
        <f>'F4.2 Bhira'!X36</f>
        <v>0</v>
      </c>
      <c r="J132" s="155">
        <f>'F4.2 Bhira'!AR36</f>
        <v>0</v>
      </c>
      <c r="K132" s="156"/>
      <c r="L132" s="156"/>
      <c r="M132" s="156">
        <f t="shared" si="80"/>
        <v>0</v>
      </c>
      <c r="N132" s="156">
        <f t="shared" si="53"/>
        <v>0</v>
      </c>
    </row>
    <row r="133" spans="1:16" ht="15.75" collapsed="1" thickBot="1">
      <c r="A133" s="385"/>
      <c r="B133" s="386" t="str">
        <f>B101</f>
        <v>Total</v>
      </c>
      <c r="C133" s="387"/>
      <c r="D133" s="388"/>
      <c r="E133" s="389"/>
      <c r="F133" s="390">
        <f t="shared" ref="F133:N133" si="84">SUM(F106:F132)</f>
        <v>1.6452452240000002</v>
      </c>
      <c r="G133" s="390">
        <f t="shared" si="84"/>
        <v>1.4776852240000002</v>
      </c>
      <c r="H133" s="390">
        <f t="shared" si="84"/>
        <v>0.16755999999999999</v>
      </c>
      <c r="I133" s="390">
        <f t="shared" si="84"/>
        <v>6.74</v>
      </c>
      <c r="J133" s="390">
        <f t="shared" si="84"/>
        <v>6.74</v>
      </c>
      <c r="K133" s="390">
        <f t="shared" si="84"/>
        <v>0</v>
      </c>
      <c r="L133" s="390">
        <f t="shared" si="84"/>
        <v>0</v>
      </c>
      <c r="M133" s="390">
        <f t="shared" si="84"/>
        <v>6.74</v>
      </c>
      <c r="N133" s="390">
        <f t="shared" si="84"/>
        <v>0.16755999999999999</v>
      </c>
    </row>
    <row r="134" spans="1:16">
      <c r="F134" s="158"/>
      <c r="G134" s="158"/>
      <c r="H134" s="158"/>
      <c r="I134" s="158"/>
      <c r="J134" s="158"/>
      <c r="K134" s="158"/>
      <c r="L134" s="158"/>
      <c r="M134" s="158"/>
      <c r="N134" s="158"/>
    </row>
    <row r="135" spans="1:16" s="208" customFormat="1" ht="15.75" thickBot="1">
      <c r="A135" s="378"/>
      <c r="B135" s="41" t="s">
        <v>506</v>
      </c>
      <c r="C135" s="379"/>
      <c r="D135" s="380"/>
      <c r="E135" s="44"/>
      <c r="F135" s="95"/>
      <c r="G135" s="95"/>
      <c r="H135" s="95"/>
      <c r="I135" s="95"/>
      <c r="J135" s="95"/>
      <c r="K135" s="95"/>
      <c r="L135" s="95"/>
      <c r="M135" s="95"/>
      <c r="N135" s="95"/>
    </row>
    <row r="136" spans="1:16" hidden="1" outlineLevel="1">
      <c r="A136" s="341"/>
      <c r="B136" s="49" t="str">
        <f t="shared" ref="B136" si="85">B104</f>
        <v>a) DPR Schemes</v>
      </c>
      <c r="C136" s="379"/>
      <c r="D136" s="380"/>
      <c r="E136" s="44"/>
      <c r="F136" s="95"/>
      <c r="G136" s="95"/>
      <c r="H136" s="95"/>
      <c r="I136" s="95"/>
      <c r="J136" s="95"/>
      <c r="K136" s="95"/>
      <c r="L136" s="95"/>
      <c r="M136" s="95"/>
      <c r="N136" s="95"/>
    </row>
    <row r="137" spans="1:16" hidden="1" outlineLevel="1">
      <c r="A137" s="341"/>
      <c r="B137" s="344" t="str">
        <f t="shared" ref="B137" si="86">B105</f>
        <v>(i) In principally Approved by MERC</v>
      </c>
      <c r="C137" s="381"/>
      <c r="D137" s="382"/>
      <c r="E137" s="44"/>
      <c r="F137" s="95"/>
      <c r="G137" s="95"/>
      <c r="H137" s="95"/>
      <c r="I137" s="95"/>
      <c r="J137" s="95"/>
      <c r="K137" s="95"/>
      <c r="L137" s="95"/>
      <c r="M137" s="95"/>
      <c r="N137" s="95"/>
    </row>
    <row r="138" spans="1:16" s="337" customFormat="1" ht="30" hidden="1" outlineLevel="1">
      <c r="A138" s="416">
        <f t="shared" ref="A138:E138" si="87">A106</f>
        <v>5</v>
      </c>
      <c r="B138" s="417" t="str">
        <f t="shared" si="87"/>
        <v>Various Civil schemes for Modernisations of colonies at Various Locations under Pune HPC (Considered for Bhira HPS Only)</v>
      </c>
      <c r="C138" s="53" t="str">
        <f t="shared" si="87"/>
        <v>MERC/CAPEX/20162017/01745</v>
      </c>
      <c r="D138" s="383">
        <f t="shared" si="87"/>
        <v>42825</v>
      </c>
      <c r="E138" s="56">
        <f t="shared" si="87"/>
        <v>1.1971000000000001</v>
      </c>
      <c r="F138" s="155">
        <f t="shared" ref="F138:F160" si="88">F106+I106</f>
        <v>0</v>
      </c>
      <c r="G138" s="155">
        <f t="shared" ref="G138:G160" si="89">G106+M106</f>
        <v>0</v>
      </c>
      <c r="H138" s="155">
        <f t="shared" ref="H138:H164" si="90">F138-G138</f>
        <v>0</v>
      </c>
      <c r="I138" s="155">
        <f>'F4.2 Bhira'!Y10</f>
        <v>0</v>
      </c>
      <c r="J138" s="155">
        <f>'F4.2 Bhira'!AS10</f>
        <v>0</v>
      </c>
      <c r="K138" s="155"/>
      <c r="L138" s="155"/>
      <c r="M138" s="155">
        <f t="shared" ref="M138:M141" si="91">SUM(J138:L138)</f>
        <v>0</v>
      </c>
      <c r="N138" s="155">
        <f t="shared" ref="N138:N164" si="92">H138+I138-M138</f>
        <v>0</v>
      </c>
      <c r="O138" s="209">
        <f t="shared" ref="O138:O160" si="93">MAX(0,IF(M138=0,0,IF(G138+M138&lt;E138,M138,E138-G138)))</f>
        <v>0</v>
      </c>
      <c r="P138" s="210">
        <f t="shared" ref="P138:P160" si="94">M138-O138</f>
        <v>0</v>
      </c>
    </row>
    <row r="139" spans="1:16" hidden="1" outlineLevel="1">
      <c r="A139" s="183">
        <f t="shared" ref="A139:E139" si="95">A107</f>
        <v>5.0999999999999996</v>
      </c>
      <c r="B139" s="356" t="str">
        <f t="shared" si="95"/>
        <v>Refurbishing of Residential complex</v>
      </c>
      <c r="C139" s="58" t="str">
        <f t="shared" si="95"/>
        <v>MERC/CAPEX/20162017/01745</v>
      </c>
      <c r="D139" s="384">
        <f t="shared" si="95"/>
        <v>42825</v>
      </c>
      <c r="E139" s="59">
        <f t="shared" si="95"/>
        <v>0.67310000000000003</v>
      </c>
      <c r="F139" s="156">
        <f t="shared" si="88"/>
        <v>0.67692529499999998</v>
      </c>
      <c r="G139" s="156">
        <f t="shared" si="89"/>
        <v>0.67692529499999998</v>
      </c>
      <c r="H139" s="156">
        <f t="shared" si="90"/>
        <v>0</v>
      </c>
      <c r="I139" s="155">
        <f>'F4.2 Bhira'!Y11</f>
        <v>0</v>
      </c>
      <c r="J139" s="155">
        <f>'F4.2 Bhira'!AS11</f>
        <v>0</v>
      </c>
      <c r="K139" s="156"/>
      <c r="L139" s="156"/>
      <c r="M139" s="156">
        <f t="shared" si="91"/>
        <v>0</v>
      </c>
      <c r="N139" s="156">
        <f t="shared" si="92"/>
        <v>0</v>
      </c>
      <c r="O139" s="209">
        <f t="shared" si="93"/>
        <v>0</v>
      </c>
      <c r="P139" s="210">
        <f t="shared" si="94"/>
        <v>0</v>
      </c>
    </row>
    <row r="140" spans="1:16" hidden="1" outlineLevel="1">
      <c r="A140" s="183">
        <f t="shared" ref="A140:E140" si="96">A108</f>
        <v>5.2</v>
      </c>
      <c r="B140" s="356" t="str">
        <f t="shared" si="96"/>
        <v>Internal Roads</v>
      </c>
      <c r="C140" s="58" t="str">
        <f t="shared" si="96"/>
        <v>MERC/CAPEX/20162017/01745</v>
      </c>
      <c r="D140" s="384">
        <f t="shared" si="96"/>
        <v>42825</v>
      </c>
      <c r="E140" s="59">
        <f t="shared" si="96"/>
        <v>0.1027</v>
      </c>
      <c r="F140" s="156">
        <f t="shared" si="88"/>
        <v>0.100888836</v>
      </c>
      <c r="G140" s="156">
        <f t="shared" si="89"/>
        <v>0.100888836</v>
      </c>
      <c r="H140" s="156">
        <f t="shared" si="90"/>
        <v>0</v>
      </c>
      <c r="I140" s="155">
        <f>'F4.2 Bhira'!Y12</f>
        <v>0</v>
      </c>
      <c r="J140" s="155">
        <f>'F4.2 Bhira'!AS12</f>
        <v>0</v>
      </c>
      <c r="K140" s="156"/>
      <c r="L140" s="156"/>
      <c r="M140" s="156">
        <f t="shared" si="91"/>
        <v>0</v>
      </c>
      <c r="N140" s="156">
        <f t="shared" si="92"/>
        <v>0</v>
      </c>
      <c r="O140" s="209">
        <f t="shared" si="93"/>
        <v>0</v>
      </c>
      <c r="P140" s="210">
        <f t="shared" si="94"/>
        <v>0</v>
      </c>
    </row>
    <row r="141" spans="1:16" hidden="1" outlineLevel="1">
      <c r="A141" s="180">
        <f t="shared" ref="A141:E141" si="97">A109</f>
        <v>5.3</v>
      </c>
      <c r="B141" s="348" t="str">
        <f t="shared" si="97"/>
        <v>Water supply, filteration &amp;  Sanitary works</v>
      </c>
      <c r="C141" s="58" t="str">
        <f t="shared" si="97"/>
        <v>MERC/CAPEX/20162017/01745</v>
      </c>
      <c r="D141" s="384">
        <f t="shared" si="97"/>
        <v>42825</v>
      </c>
      <c r="E141" s="59">
        <f t="shared" si="97"/>
        <v>0.42130000000000001</v>
      </c>
      <c r="F141" s="156">
        <f t="shared" si="88"/>
        <v>0</v>
      </c>
      <c r="G141" s="156">
        <f t="shared" si="89"/>
        <v>0</v>
      </c>
      <c r="H141" s="156">
        <f t="shared" si="90"/>
        <v>0</v>
      </c>
      <c r="I141" s="155">
        <f>'F4.2 Bhira'!Y13</f>
        <v>0</v>
      </c>
      <c r="J141" s="155">
        <f>'F4.2 Bhira'!AS13</f>
        <v>0</v>
      </c>
      <c r="K141" s="156"/>
      <c r="L141" s="156"/>
      <c r="M141" s="156">
        <f t="shared" si="91"/>
        <v>0</v>
      </c>
      <c r="N141" s="156">
        <f t="shared" si="92"/>
        <v>0</v>
      </c>
      <c r="O141" s="209">
        <f t="shared" si="93"/>
        <v>0</v>
      </c>
      <c r="P141" s="210">
        <f t="shared" si="94"/>
        <v>0</v>
      </c>
    </row>
    <row r="142" spans="1:16" s="337" customFormat="1" ht="30" hidden="1" outlineLevel="1">
      <c r="A142" s="416">
        <f t="shared" ref="A142:E142" si="98">A110</f>
        <v>14</v>
      </c>
      <c r="B142" s="417" t="str">
        <f t="shared" si="98"/>
        <v>Various 14 Nos. of schemes for Hydro Power Stations under Renewable Energy Circle, Pune &amp; Nasik</v>
      </c>
      <c r="C142" s="53" t="str">
        <f t="shared" si="98"/>
        <v>MERC/CAPEX/2020-21/WFH/SBR/ 19</v>
      </c>
      <c r="D142" s="383">
        <f t="shared" si="98"/>
        <v>44029</v>
      </c>
      <c r="E142" s="56">
        <f t="shared" si="98"/>
        <v>0.49224999999999997</v>
      </c>
      <c r="F142" s="155">
        <f t="shared" si="88"/>
        <v>0</v>
      </c>
      <c r="G142" s="155">
        <f t="shared" si="89"/>
        <v>0</v>
      </c>
      <c r="H142" s="155">
        <f t="shared" si="90"/>
        <v>0</v>
      </c>
      <c r="I142" s="155">
        <f>'F4.2 Bhira'!Y14</f>
        <v>0</v>
      </c>
      <c r="J142" s="155">
        <f>'F4.2 Bhira'!AS14</f>
        <v>0</v>
      </c>
      <c r="K142" s="155"/>
      <c r="L142" s="155"/>
      <c r="M142" s="155">
        <f t="shared" ref="M142:M160" si="99">SUM(J142:L142)</f>
        <v>0</v>
      </c>
      <c r="N142" s="155">
        <f t="shared" si="92"/>
        <v>0</v>
      </c>
      <c r="O142" s="209">
        <f t="shared" si="93"/>
        <v>0</v>
      </c>
      <c r="P142" s="210">
        <f t="shared" si="94"/>
        <v>0</v>
      </c>
    </row>
    <row r="143" spans="1:16" ht="30" hidden="1" outlineLevel="1">
      <c r="A143" s="183">
        <f t="shared" ref="A143:E143" si="100">A111</f>
        <v>14.2</v>
      </c>
      <c r="B143" s="356" t="str">
        <f t="shared" si="100"/>
        <v>Schme-B :Replacement of 220 kV Line CTs &amp; PTs of Bhira Tail Race Hydro Power Station.</v>
      </c>
      <c r="C143" s="58" t="str">
        <f t="shared" si="100"/>
        <v>MERC/CAPEX/2020-21/WFH/SBR/ 19</v>
      </c>
      <c r="D143" s="384">
        <f t="shared" si="100"/>
        <v>44029</v>
      </c>
      <c r="E143" s="59">
        <f t="shared" si="100"/>
        <v>0.25</v>
      </c>
      <c r="F143" s="156">
        <f t="shared" si="88"/>
        <v>0.21346199999999999</v>
      </c>
      <c r="G143" s="156">
        <f t="shared" si="89"/>
        <v>0.21346199999999999</v>
      </c>
      <c r="H143" s="156">
        <f t="shared" si="90"/>
        <v>0</v>
      </c>
      <c r="I143" s="155">
        <f>'F4.2 Bhira'!Y15</f>
        <v>0</v>
      </c>
      <c r="J143" s="155">
        <f>'F4.2 Bhira'!AS15</f>
        <v>0</v>
      </c>
      <c r="K143" s="156"/>
      <c r="L143" s="156"/>
      <c r="M143" s="156">
        <f t="shared" si="99"/>
        <v>0</v>
      </c>
      <c r="N143" s="156">
        <f t="shared" si="92"/>
        <v>0</v>
      </c>
      <c r="O143" s="209">
        <f t="shared" si="93"/>
        <v>0</v>
      </c>
      <c r="P143" s="210">
        <f t="shared" si="94"/>
        <v>0</v>
      </c>
    </row>
    <row r="144" spans="1:16" ht="30" hidden="1" outlineLevel="1">
      <c r="A144" s="185">
        <f t="shared" ref="A144:E144" si="101">A112</f>
        <v>14.3</v>
      </c>
      <c r="B144" s="356" t="str">
        <f t="shared" si="101"/>
        <v>Schme-C :Replacement of existing Energy meters by 0.2S Class Energy meters at various HPS.</v>
      </c>
      <c r="C144" s="58" t="str">
        <f t="shared" si="101"/>
        <v>MERC/CAPEX/2020-21/WFH/SBR/ 19</v>
      </c>
      <c r="D144" s="384">
        <f t="shared" si="101"/>
        <v>44029</v>
      </c>
      <c r="E144" s="59">
        <f t="shared" si="101"/>
        <v>0.10199999999999999</v>
      </c>
      <c r="F144" s="156">
        <f t="shared" si="88"/>
        <v>0</v>
      </c>
      <c r="G144" s="156">
        <f t="shared" si="89"/>
        <v>0</v>
      </c>
      <c r="H144" s="156">
        <f t="shared" si="90"/>
        <v>0</v>
      </c>
      <c r="I144" s="155">
        <f>'F4.2 Bhira'!Y16</f>
        <v>0</v>
      </c>
      <c r="J144" s="155">
        <f>'F4.2 Bhira'!AS16</f>
        <v>0</v>
      </c>
      <c r="K144" s="156"/>
      <c r="L144" s="156"/>
      <c r="M144" s="156">
        <f t="shared" si="99"/>
        <v>0</v>
      </c>
      <c r="N144" s="156">
        <f t="shared" si="92"/>
        <v>0</v>
      </c>
      <c r="O144" s="209">
        <f t="shared" si="93"/>
        <v>0</v>
      </c>
      <c r="P144" s="210">
        <f t="shared" si="94"/>
        <v>0</v>
      </c>
    </row>
    <row r="145" spans="1:16" ht="30" hidden="1" outlineLevel="1">
      <c r="A145" s="183">
        <f t="shared" ref="A145:E145" si="102">A113</f>
        <v>14.4</v>
      </c>
      <c r="B145" s="356" t="str">
        <f t="shared" si="102"/>
        <v>Schme-D: Providing Oil Filtration Machines for all Divisions of REC, Pune</v>
      </c>
      <c r="C145" s="58" t="str">
        <f t="shared" si="102"/>
        <v>MERC/CAPEX/2020-21/WFH/SBR/ 19</v>
      </c>
      <c r="D145" s="384">
        <f t="shared" si="102"/>
        <v>44029</v>
      </c>
      <c r="E145" s="59">
        <f t="shared" si="102"/>
        <v>0.14025000000000001</v>
      </c>
      <c r="F145" s="156">
        <f t="shared" si="88"/>
        <v>6.80978E-2</v>
      </c>
      <c r="G145" s="156">
        <f t="shared" si="89"/>
        <v>6.80978E-2</v>
      </c>
      <c r="H145" s="156">
        <f t="shared" si="90"/>
        <v>0</v>
      </c>
      <c r="I145" s="155">
        <f>'F4.2 Bhira'!Y17</f>
        <v>0</v>
      </c>
      <c r="J145" s="155">
        <f>'F4.2 Bhira'!AS17</f>
        <v>0</v>
      </c>
      <c r="K145" s="156"/>
      <c r="L145" s="156"/>
      <c r="M145" s="156">
        <f t="shared" si="99"/>
        <v>0</v>
      </c>
      <c r="N145" s="156">
        <f t="shared" si="92"/>
        <v>0</v>
      </c>
      <c r="O145" s="209">
        <f t="shared" si="93"/>
        <v>0</v>
      </c>
      <c r="P145" s="210">
        <f t="shared" si="94"/>
        <v>0</v>
      </c>
    </row>
    <row r="146" spans="1:16" s="337" customFormat="1" ht="30" hidden="1" outlineLevel="1">
      <c r="A146" s="416">
        <f t="shared" ref="A146:E146" si="103">A114</f>
        <v>16</v>
      </c>
      <c r="B146" s="417" t="str">
        <f t="shared" si="103"/>
        <v>Various 6 Nos. Schemes for Hydro Power Stations under Renewable Energy Circle, Pune</v>
      </c>
      <c r="C146" s="53" t="str">
        <f t="shared" si="103"/>
        <v>MERC/CAPEX/2020-2021/WFH/ SBR/22</v>
      </c>
      <c r="D146" s="383">
        <f t="shared" si="103"/>
        <v>44037</v>
      </c>
      <c r="E146" s="56">
        <f t="shared" si="103"/>
        <v>1.4903895600000001</v>
      </c>
      <c r="F146" s="155">
        <f t="shared" si="88"/>
        <v>0</v>
      </c>
      <c r="G146" s="155">
        <f t="shared" si="89"/>
        <v>0</v>
      </c>
      <c r="H146" s="155">
        <f t="shared" si="90"/>
        <v>0</v>
      </c>
      <c r="I146" s="155">
        <f>'F4.2 Bhira'!Y18</f>
        <v>0</v>
      </c>
      <c r="J146" s="155">
        <f>'F4.2 Bhira'!AS18</f>
        <v>0</v>
      </c>
      <c r="K146" s="155"/>
      <c r="L146" s="155"/>
      <c r="M146" s="155">
        <f t="shared" si="99"/>
        <v>0</v>
      </c>
      <c r="N146" s="155">
        <f t="shared" si="92"/>
        <v>0</v>
      </c>
      <c r="O146" s="209">
        <f t="shared" si="93"/>
        <v>0</v>
      </c>
      <c r="P146" s="210">
        <f t="shared" si="94"/>
        <v>0</v>
      </c>
    </row>
    <row r="147" spans="1:16" ht="45" hidden="1" outlineLevel="1">
      <c r="A147" s="180">
        <f t="shared" ref="A147:E147" si="104">A115</f>
        <v>16.100000000000001</v>
      </c>
      <c r="B147" s="348" t="str">
        <f t="shared" si="104"/>
        <v>Replacement of existing Air Compressors at Bhira, Tilari, Pawana and Ujjani Hydro Power Stations under REC, Pune (2 Nos for Bhira HPS)</v>
      </c>
      <c r="C147" s="58" t="str">
        <f t="shared" si="104"/>
        <v>MERC/CAPEX/2020-2021/WFH/ SBR/22</v>
      </c>
      <c r="D147" s="384">
        <f t="shared" si="104"/>
        <v>44037</v>
      </c>
      <c r="E147" s="59">
        <f t="shared" si="104"/>
        <v>0.16756000000000001</v>
      </c>
      <c r="F147" s="156">
        <f t="shared" si="88"/>
        <v>0.16755999999999999</v>
      </c>
      <c r="G147" s="156">
        <f t="shared" si="89"/>
        <v>0</v>
      </c>
      <c r="H147" s="156">
        <f t="shared" si="90"/>
        <v>0.16755999999999999</v>
      </c>
      <c r="I147" s="155">
        <f>'F4.2 Bhira'!Y19</f>
        <v>0</v>
      </c>
      <c r="J147" s="155">
        <f>'F4.2 Bhira'!AS19</f>
        <v>0</v>
      </c>
      <c r="K147" s="156"/>
      <c r="L147" s="156"/>
      <c r="M147" s="156">
        <f t="shared" si="99"/>
        <v>0</v>
      </c>
      <c r="N147" s="156">
        <f t="shared" si="92"/>
        <v>0.16755999999999999</v>
      </c>
      <c r="O147" s="209">
        <f t="shared" si="93"/>
        <v>0</v>
      </c>
      <c r="P147" s="210">
        <f t="shared" si="94"/>
        <v>0</v>
      </c>
    </row>
    <row r="148" spans="1:16" ht="45" hidden="1" outlineLevel="1">
      <c r="A148" s="180">
        <f t="shared" ref="A148:E148" si="105">A116</f>
        <v>16.399999999999999</v>
      </c>
      <c r="B148" s="348" t="str">
        <f t="shared" si="105"/>
        <v>Replacement of 220 V, 400/300 AH Battery set with Tubular type Battery Banks at Bhira, Tilari, Kanher, Dimbhe and Ujani Hydro Power Stations.</v>
      </c>
      <c r="C148" s="58" t="str">
        <f t="shared" si="105"/>
        <v>MERC/CAPEX/2020-2021/WFH/ SBR/22</v>
      </c>
      <c r="D148" s="384">
        <f t="shared" si="105"/>
        <v>44037</v>
      </c>
      <c r="E148" s="59">
        <f t="shared" si="105"/>
        <v>0.25245156000000002</v>
      </c>
      <c r="F148" s="156">
        <f t="shared" si="88"/>
        <v>0.150588</v>
      </c>
      <c r="G148" s="156">
        <f t="shared" si="89"/>
        <v>0.150588</v>
      </c>
      <c r="H148" s="156">
        <f t="shared" si="90"/>
        <v>0</v>
      </c>
      <c r="I148" s="155">
        <f>'F4.2 Bhira'!Y20</f>
        <v>0</v>
      </c>
      <c r="J148" s="155">
        <f>'F4.2 Bhira'!AS20</f>
        <v>0</v>
      </c>
      <c r="K148" s="156"/>
      <c r="L148" s="156"/>
      <c r="M148" s="156">
        <f t="shared" si="99"/>
        <v>0</v>
      </c>
      <c r="N148" s="156">
        <f t="shared" si="92"/>
        <v>0</v>
      </c>
      <c r="O148" s="209">
        <f t="shared" si="93"/>
        <v>0</v>
      </c>
      <c r="P148" s="210">
        <f t="shared" si="94"/>
        <v>0</v>
      </c>
    </row>
    <row r="149" spans="1:16" ht="45" hidden="1" outlineLevel="1">
      <c r="A149" s="180">
        <f t="shared" ref="A149:E149" si="106">A117</f>
        <v>16.600000000000001</v>
      </c>
      <c r="B149" s="348" t="str">
        <f t="shared" si="106"/>
        <v>Replacement of existing Protection Systems with Numerical Protection system at Bhira, Panshet, Varasgaon, Dimbhe &amp; Manikdoh HPS.</v>
      </c>
      <c r="C149" s="58" t="str">
        <f t="shared" si="106"/>
        <v>MERC/CAPEX/2020-2021/WFH/ SBR/22</v>
      </c>
      <c r="D149" s="384">
        <f t="shared" si="106"/>
        <v>44037</v>
      </c>
      <c r="E149" s="59">
        <f t="shared" si="106"/>
        <v>1.0703780000000001</v>
      </c>
      <c r="F149" s="156">
        <f t="shared" si="88"/>
        <v>0</v>
      </c>
      <c r="G149" s="156">
        <f t="shared" si="89"/>
        <v>0</v>
      </c>
      <c r="H149" s="156">
        <f t="shared" si="90"/>
        <v>0</v>
      </c>
      <c r="I149" s="155">
        <f>'F4.2 Bhira'!Y21</f>
        <v>0</v>
      </c>
      <c r="J149" s="155">
        <f>'F4.2 Bhira'!AS21</f>
        <v>0</v>
      </c>
      <c r="K149" s="156"/>
      <c r="L149" s="156"/>
      <c r="M149" s="156">
        <f t="shared" si="99"/>
        <v>0</v>
      </c>
      <c r="N149" s="156">
        <f t="shared" si="92"/>
        <v>0</v>
      </c>
      <c r="O149" s="209">
        <f t="shared" si="93"/>
        <v>0</v>
      </c>
      <c r="P149" s="210">
        <f t="shared" si="94"/>
        <v>0</v>
      </c>
    </row>
    <row r="150" spans="1:16" hidden="1" outlineLevel="1">
      <c r="A150" s="87">
        <f t="shared" ref="A150:E150" si="107">A118</f>
        <v>0</v>
      </c>
      <c r="B150" s="344" t="str">
        <f t="shared" si="107"/>
        <v>(i) Submitted to MERC</v>
      </c>
      <c r="C150" s="87">
        <f t="shared" si="107"/>
        <v>0</v>
      </c>
      <c r="D150" s="141" t="str">
        <f t="shared" si="107"/>
        <v>-</v>
      </c>
      <c r="E150" s="159">
        <f t="shared" si="107"/>
        <v>0</v>
      </c>
      <c r="F150" s="121">
        <f t="shared" si="88"/>
        <v>0</v>
      </c>
      <c r="G150" s="121">
        <f t="shared" si="89"/>
        <v>0</v>
      </c>
      <c r="H150" s="121">
        <f t="shared" si="90"/>
        <v>0</v>
      </c>
      <c r="I150" s="155">
        <f>'F4.2 Bhira'!Y22</f>
        <v>0</v>
      </c>
      <c r="J150" s="155">
        <f>'F4.2 Bhira'!AS22</f>
        <v>0</v>
      </c>
      <c r="K150" s="121"/>
      <c r="L150" s="121"/>
      <c r="M150" s="121">
        <f t="shared" si="99"/>
        <v>0</v>
      </c>
      <c r="N150" s="121">
        <f t="shared" si="92"/>
        <v>0</v>
      </c>
      <c r="O150" s="209">
        <f t="shared" si="93"/>
        <v>0</v>
      </c>
      <c r="P150" s="210">
        <f t="shared" si="94"/>
        <v>0</v>
      </c>
    </row>
    <row r="151" spans="1:16" hidden="1" outlineLevel="1">
      <c r="A151" s="87">
        <f t="shared" ref="A151:E151" si="108">A119</f>
        <v>0</v>
      </c>
      <c r="B151" s="344">
        <f t="shared" si="108"/>
        <v>0</v>
      </c>
      <c r="C151" s="87">
        <f t="shared" si="108"/>
        <v>0</v>
      </c>
      <c r="D151" s="141" t="str">
        <f t="shared" si="108"/>
        <v>-</v>
      </c>
      <c r="E151" s="159">
        <f t="shared" si="108"/>
        <v>0</v>
      </c>
      <c r="F151" s="121">
        <f t="shared" si="88"/>
        <v>0</v>
      </c>
      <c r="G151" s="121">
        <f t="shared" si="89"/>
        <v>0</v>
      </c>
      <c r="H151" s="121">
        <f t="shared" si="90"/>
        <v>0</v>
      </c>
      <c r="I151" s="155">
        <f>'F4.2 Bhira'!Y23</f>
        <v>0</v>
      </c>
      <c r="J151" s="155">
        <f>'F4.2 Bhira'!AS23</f>
        <v>0</v>
      </c>
      <c r="K151" s="121"/>
      <c r="L151" s="121"/>
      <c r="M151" s="121">
        <f t="shared" si="99"/>
        <v>0</v>
      </c>
      <c r="N151" s="121">
        <f t="shared" si="92"/>
        <v>0</v>
      </c>
      <c r="O151" s="209">
        <f t="shared" si="93"/>
        <v>0</v>
      </c>
      <c r="P151" s="210">
        <f t="shared" si="94"/>
        <v>0</v>
      </c>
    </row>
    <row r="152" spans="1:16" hidden="1" outlineLevel="1">
      <c r="A152" s="87">
        <f t="shared" ref="A152:E152" si="109">A120</f>
        <v>0</v>
      </c>
      <c r="B152" s="344" t="str">
        <f t="shared" si="109"/>
        <v>(ii) Yet to be submitted to MERC</v>
      </c>
      <c r="C152" s="53">
        <f t="shared" si="109"/>
        <v>0</v>
      </c>
      <c r="D152" s="383" t="str">
        <f t="shared" si="109"/>
        <v>-</v>
      </c>
      <c r="E152" s="56">
        <f t="shared" si="109"/>
        <v>0</v>
      </c>
      <c r="F152" s="157">
        <f t="shared" si="88"/>
        <v>0</v>
      </c>
      <c r="G152" s="157">
        <f t="shared" si="89"/>
        <v>0</v>
      </c>
      <c r="H152" s="157">
        <f t="shared" si="90"/>
        <v>0</v>
      </c>
      <c r="I152" s="155">
        <f>'F4.2 Bhira'!Y24</f>
        <v>0</v>
      </c>
      <c r="J152" s="155">
        <f>'F4.2 Bhira'!AS24</f>
        <v>0</v>
      </c>
      <c r="K152" s="157"/>
      <c r="L152" s="157"/>
      <c r="M152" s="157">
        <f t="shared" si="99"/>
        <v>0</v>
      </c>
      <c r="N152" s="157">
        <f t="shared" si="92"/>
        <v>0</v>
      </c>
      <c r="O152" s="209">
        <f t="shared" si="93"/>
        <v>0</v>
      </c>
      <c r="P152" s="210">
        <f t="shared" si="94"/>
        <v>0</v>
      </c>
    </row>
    <row r="153" spans="1:16" hidden="1" outlineLevel="1">
      <c r="A153" s="825">
        <f t="shared" ref="A153:E153" si="110">A121</f>
        <v>1</v>
      </c>
      <c r="B153" s="826" t="str">
        <f t="shared" si="110"/>
        <v>DPR-5</v>
      </c>
      <c r="C153" s="58" t="str">
        <f t="shared" si="110"/>
        <v>(ii) Yet to be submitted to MERC</v>
      </c>
      <c r="D153" s="384" t="str">
        <f t="shared" si="110"/>
        <v>-</v>
      </c>
      <c r="E153" s="59">
        <f t="shared" si="110"/>
        <v>0</v>
      </c>
      <c r="F153" s="156">
        <f t="shared" si="88"/>
        <v>0</v>
      </c>
      <c r="G153" s="156">
        <f t="shared" si="89"/>
        <v>0</v>
      </c>
      <c r="H153" s="156">
        <f t="shared" si="90"/>
        <v>0</v>
      </c>
      <c r="I153" s="155">
        <f>'F4.2 Bhira'!Y25</f>
        <v>0</v>
      </c>
      <c r="J153" s="155">
        <f>'F4.2 Bhira'!AS25</f>
        <v>0</v>
      </c>
      <c r="K153" s="156"/>
      <c r="L153" s="156"/>
      <c r="M153" s="156">
        <f t="shared" si="99"/>
        <v>0</v>
      </c>
      <c r="N153" s="156">
        <f t="shared" si="92"/>
        <v>0</v>
      </c>
      <c r="O153" s="209">
        <f t="shared" si="93"/>
        <v>0</v>
      </c>
      <c r="P153" s="210">
        <f t="shared" si="94"/>
        <v>0</v>
      </c>
    </row>
    <row r="154" spans="1:16" ht="30" hidden="1" outlineLevel="1">
      <c r="A154" s="836">
        <f t="shared" ref="A154:E154" si="111">A122</f>
        <v>1.6</v>
      </c>
      <c r="B154" s="837" t="str">
        <f t="shared" si="111"/>
        <v>Supply,Errection &amp; Commissioning of DigitalGoverner at Bhira HPS</v>
      </c>
      <c r="C154" s="58">
        <f t="shared" si="111"/>
        <v>0</v>
      </c>
      <c r="D154" s="384" t="str">
        <f t="shared" si="111"/>
        <v>-</v>
      </c>
      <c r="E154" s="59">
        <f t="shared" si="111"/>
        <v>0</v>
      </c>
      <c r="F154" s="156">
        <f t="shared" si="88"/>
        <v>6.74</v>
      </c>
      <c r="G154" s="156">
        <f t="shared" si="89"/>
        <v>6.74</v>
      </c>
      <c r="H154" s="156">
        <f t="shared" si="90"/>
        <v>0</v>
      </c>
      <c r="I154" s="155">
        <f>'F4.2 Bhira'!Y26</f>
        <v>0</v>
      </c>
      <c r="J154" s="155">
        <f>'F4.2 Bhira'!AS26</f>
        <v>0</v>
      </c>
      <c r="K154" s="156"/>
      <c r="L154" s="156"/>
      <c r="M154" s="156">
        <f t="shared" si="99"/>
        <v>0</v>
      </c>
      <c r="N154" s="156">
        <f t="shared" si="92"/>
        <v>0</v>
      </c>
      <c r="O154" s="209">
        <f t="shared" si="93"/>
        <v>0</v>
      </c>
      <c r="P154" s="210">
        <f t="shared" si="94"/>
        <v>0</v>
      </c>
    </row>
    <row r="155" spans="1:16" hidden="1" outlineLevel="1">
      <c r="A155" s="825">
        <f t="shared" ref="A155:E155" si="112">A123</f>
        <v>2</v>
      </c>
      <c r="B155" s="826" t="str">
        <f t="shared" si="112"/>
        <v>DPR-6</v>
      </c>
      <c r="C155" s="58">
        <f t="shared" si="112"/>
        <v>0</v>
      </c>
      <c r="D155" s="384" t="str">
        <f t="shared" si="112"/>
        <v>-</v>
      </c>
      <c r="E155" s="59">
        <f t="shared" si="112"/>
        <v>0</v>
      </c>
      <c r="F155" s="156">
        <f t="shared" si="88"/>
        <v>0</v>
      </c>
      <c r="G155" s="156">
        <f t="shared" si="89"/>
        <v>0</v>
      </c>
      <c r="H155" s="156">
        <f t="shared" si="90"/>
        <v>0</v>
      </c>
      <c r="I155" s="155">
        <f>'F4.2 Bhira'!Y27</f>
        <v>0</v>
      </c>
      <c r="J155" s="155">
        <f>'F4.2 Bhira'!AS27</f>
        <v>0</v>
      </c>
      <c r="K155" s="156"/>
      <c r="L155" s="156"/>
      <c r="M155" s="156">
        <f t="shared" si="99"/>
        <v>0</v>
      </c>
      <c r="N155" s="156">
        <f t="shared" si="92"/>
        <v>0</v>
      </c>
      <c r="O155" s="209">
        <f t="shared" si="93"/>
        <v>0</v>
      </c>
      <c r="P155" s="210">
        <f t="shared" si="94"/>
        <v>0</v>
      </c>
    </row>
    <row r="156" spans="1:16" hidden="1" outlineLevel="1">
      <c r="A156" s="836">
        <f t="shared" ref="A156:E156" si="113">A124</f>
        <v>2.1</v>
      </c>
      <c r="B156" s="837" t="str">
        <f t="shared" si="113"/>
        <v>Auto sequencer for Bhira HPS unit 1 &amp; 2</v>
      </c>
      <c r="C156" s="58">
        <f t="shared" si="113"/>
        <v>0</v>
      </c>
      <c r="D156" s="384" t="str">
        <f t="shared" si="113"/>
        <v>-</v>
      </c>
      <c r="E156" s="59">
        <f t="shared" si="113"/>
        <v>0</v>
      </c>
      <c r="F156" s="156">
        <f t="shared" si="88"/>
        <v>0</v>
      </c>
      <c r="G156" s="156">
        <f t="shared" si="89"/>
        <v>0</v>
      </c>
      <c r="H156" s="156">
        <f t="shared" si="90"/>
        <v>0</v>
      </c>
      <c r="I156" s="155">
        <f>'F4.2 Bhira'!Y28</f>
        <v>0</v>
      </c>
      <c r="J156" s="155">
        <f>'F4.2 Bhira'!AS28</f>
        <v>0</v>
      </c>
      <c r="K156" s="156"/>
      <c r="L156" s="156"/>
      <c r="M156" s="156">
        <f t="shared" si="99"/>
        <v>0</v>
      </c>
      <c r="N156" s="156">
        <f t="shared" si="92"/>
        <v>0</v>
      </c>
      <c r="O156" s="209">
        <f t="shared" si="93"/>
        <v>0</v>
      </c>
      <c r="P156" s="210">
        <f t="shared" si="94"/>
        <v>0</v>
      </c>
    </row>
    <row r="157" spans="1:16" hidden="1" outlineLevel="1">
      <c r="A157" s="846">
        <f t="shared" ref="A157:E157" si="114">A125</f>
        <v>3</v>
      </c>
      <c r="B157" s="826" t="str">
        <f t="shared" si="114"/>
        <v>DPR-7</v>
      </c>
      <c r="C157" s="58">
        <f t="shared" si="114"/>
        <v>0</v>
      </c>
      <c r="D157" s="384" t="str">
        <f t="shared" si="114"/>
        <v>-</v>
      </c>
      <c r="E157" s="59">
        <f t="shared" si="114"/>
        <v>0</v>
      </c>
      <c r="F157" s="156">
        <f t="shared" si="88"/>
        <v>0</v>
      </c>
      <c r="G157" s="156">
        <f t="shared" si="89"/>
        <v>0</v>
      </c>
      <c r="H157" s="156">
        <f t="shared" si="90"/>
        <v>0</v>
      </c>
      <c r="I157" s="155">
        <f>'F4.2 Bhira'!Y29</f>
        <v>0</v>
      </c>
      <c r="J157" s="155">
        <f>'F4.2 Bhira'!AS29</f>
        <v>0</v>
      </c>
      <c r="K157" s="156"/>
      <c r="L157" s="156"/>
      <c r="M157" s="156">
        <f t="shared" si="99"/>
        <v>0</v>
      </c>
      <c r="N157" s="156">
        <f t="shared" si="92"/>
        <v>0</v>
      </c>
      <c r="O157" s="209">
        <f t="shared" si="93"/>
        <v>0</v>
      </c>
      <c r="P157" s="210">
        <f t="shared" si="94"/>
        <v>0</v>
      </c>
    </row>
    <row r="158" spans="1:16" hidden="1" outlineLevel="1">
      <c r="A158" s="836">
        <f t="shared" ref="A158:E158" si="115">A126</f>
        <v>3.1</v>
      </c>
      <c r="B158" s="837" t="str">
        <f t="shared" si="115"/>
        <v>Generator Transformer at Bira HPS</v>
      </c>
      <c r="C158" s="58">
        <f t="shared" si="115"/>
        <v>0</v>
      </c>
      <c r="D158" s="384" t="str">
        <f t="shared" si="115"/>
        <v>-</v>
      </c>
      <c r="E158" s="59">
        <f t="shared" si="115"/>
        <v>0</v>
      </c>
      <c r="F158" s="156">
        <f t="shared" si="88"/>
        <v>0</v>
      </c>
      <c r="G158" s="156">
        <f t="shared" si="89"/>
        <v>0</v>
      </c>
      <c r="H158" s="156">
        <f t="shared" si="90"/>
        <v>0</v>
      </c>
      <c r="I158" s="155">
        <f>'F4.2 Bhira'!Y30</f>
        <v>0</v>
      </c>
      <c r="J158" s="155">
        <f>'F4.2 Bhira'!AS30</f>
        <v>0</v>
      </c>
      <c r="K158" s="156"/>
      <c r="L158" s="156"/>
      <c r="M158" s="156">
        <f t="shared" si="99"/>
        <v>0</v>
      </c>
      <c r="N158" s="156">
        <f t="shared" si="92"/>
        <v>0</v>
      </c>
      <c r="O158" s="209">
        <f t="shared" si="93"/>
        <v>0</v>
      </c>
      <c r="P158" s="210">
        <f t="shared" si="94"/>
        <v>0</v>
      </c>
    </row>
    <row r="159" spans="1:16" hidden="1" outlineLevel="1">
      <c r="A159" s="58">
        <f t="shared" ref="A159:E159" si="116">A127</f>
        <v>0</v>
      </c>
      <c r="B159" s="165">
        <f t="shared" si="116"/>
        <v>0</v>
      </c>
      <c r="C159" s="58">
        <f t="shared" si="116"/>
        <v>0</v>
      </c>
      <c r="D159" s="384" t="str">
        <f t="shared" si="116"/>
        <v>-</v>
      </c>
      <c r="E159" s="59">
        <f t="shared" si="116"/>
        <v>0</v>
      </c>
      <c r="F159" s="156">
        <f t="shared" si="88"/>
        <v>0</v>
      </c>
      <c r="G159" s="156">
        <f t="shared" si="89"/>
        <v>0</v>
      </c>
      <c r="H159" s="156">
        <f t="shared" si="90"/>
        <v>0</v>
      </c>
      <c r="I159" s="155">
        <f>'F4.2 Bhira'!Y31</f>
        <v>0</v>
      </c>
      <c r="J159" s="155">
        <f>'F4.2 Bhira'!AS31</f>
        <v>0</v>
      </c>
      <c r="K159" s="156"/>
      <c r="L159" s="156"/>
      <c r="M159" s="156">
        <f t="shared" si="99"/>
        <v>0</v>
      </c>
      <c r="N159" s="156">
        <f t="shared" si="92"/>
        <v>0</v>
      </c>
      <c r="O159" s="209">
        <f t="shared" si="93"/>
        <v>0</v>
      </c>
      <c r="P159" s="210">
        <f t="shared" si="94"/>
        <v>0</v>
      </c>
    </row>
    <row r="160" spans="1:16" hidden="1" outlineLevel="1">
      <c r="A160" s="87">
        <f t="shared" ref="A160:E160" si="117">A128</f>
        <v>0</v>
      </c>
      <c r="B160" s="90">
        <f t="shared" si="117"/>
        <v>0</v>
      </c>
      <c r="C160" s="58">
        <f t="shared" si="117"/>
        <v>0</v>
      </c>
      <c r="D160" s="384" t="str">
        <f t="shared" si="117"/>
        <v>-</v>
      </c>
      <c r="E160" s="59">
        <f t="shared" si="117"/>
        <v>0</v>
      </c>
      <c r="F160" s="156">
        <f t="shared" si="88"/>
        <v>0</v>
      </c>
      <c r="G160" s="156">
        <f t="shared" si="89"/>
        <v>0</v>
      </c>
      <c r="H160" s="156">
        <f t="shared" si="90"/>
        <v>0</v>
      </c>
      <c r="I160" s="155">
        <f>'F4.2 Bhira'!Y32</f>
        <v>0</v>
      </c>
      <c r="J160" s="155">
        <f>'F4.2 Bhira'!AS32</f>
        <v>0</v>
      </c>
      <c r="K160" s="156"/>
      <c r="L160" s="156"/>
      <c r="M160" s="156">
        <f t="shared" si="99"/>
        <v>0</v>
      </c>
      <c r="N160" s="156">
        <f t="shared" si="92"/>
        <v>0</v>
      </c>
      <c r="O160" s="209">
        <f t="shared" si="93"/>
        <v>0</v>
      </c>
      <c r="P160" s="210">
        <f t="shared" si="94"/>
        <v>0</v>
      </c>
    </row>
    <row r="161" spans="1:16" hidden="1" outlineLevel="1">
      <c r="A161" s="87">
        <f t="shared" ref="A161:E161" si="118">A129</f>
        <v>0</v>
      </c>
      <c r="B161" s="49" t="str">
        <f t="shared" si="118"/>
        <v>B) Non-DPR Schemes</v>
      </c>
      <c r="C161" s="87">
        <f t="shared" si="118"/>
        <v>0</v>
      </c>
      <c r="D161" s="141" t="str">
        <f t="shared" si="118"/>
        <v>-</v>
      </c>
      <c r="E161" s="159">
        <f t="shared" si="118"/>
        <v>0</v>
      </c>
      <c r="F161" s="121">
        <f>F129+I129</f>
        <v>0</v>
      </c>
      <c r="G161" s="121">
        <f>G129+M129</f>
        <v>0</v>
      </c>
      <c r="H161" s="156">
        <f t="shared" si="90"/>
        <v>0</v>
      </c>
      <c r="I161" s="155">
        <f>'F4.2 Bhira'!Y33</f>
        <v>0</v>
      </c>
      <c r="J161" s="155">
        <f>'F4.2 Bhira'!AS33</f>
        <v>0</v>
      </c>
      <c r="K161" s="121"/>
      <c r="L161" s="121"/>
      <c r="M161" s="121">
        <f t="shared" ref="M161:M164" si="119">SUM(J161:L161)</f>
        <v>0</v>
      </c>
      <c r="N161" s="121">
        <f t="shared" si="92"/>
        <v>0</v>
      </c>
    </row>
    <row r="162" spans="1:16" hidden="1" outlineLevel="1">
      <c r="A162" s="58">
        <f t="shared" ref="A162:E162" si="120">A130</f>
        <v>1</v>
      </c>
      <c r="B162" s="197" t="str">
        <f t="shared" si="120"/>
        <v>Furniture &amp; Fixture General Asset</v>
      </c>
      <c r="C162" s="58" t="str">
        <f t="shared" si="120"/>
        <v>N.A.</v>
      </c>
      <c r="D162" s="384" t="str">
        <f t="shared" si="120"/>
        <v>-</v>
      </c>
      <c r="E162" s="59">
        <f t="shared" si="120"/>
        <v>0</v>
      </c>
      <c r="F162" s="156">
        <f>F130+I130</f>
        <v>0</v>
      </c>
      <c r="G162" s="156">
        <f>G130+M130</f>
        <v>0</v>
      </c>
      <c r="H162" s="156">
        <f t="shared" si="90"/>
        <v>0</v>
      </c>
      <c r="I162" s="155">
        <f>'F4.2 Bhira'!Y34</f>
        <v>0</v>
      </c>
      <c r="J162" s="155">
        <f>'F4.2 Bhira'!AS34</f>
        <v>0</v>
      </c>
      <c r="K162" s="156"/>
      <c r="L162" s="156"/>
      <c r="M162" s="156">
        <f t="shared" si="119"/>
        <v>0</v>
      </c>
      <c r="N162" s="156">
        <f t="shared" si="92"/>
        <v>0</v>
      </c>
    </row>
    <row r="163" spans="1:16" hidden="1" outlineLevel="1">
      <c r="A163" s="58">
        <f t="shared" ref="A163:E163" si="121">A131</f>
        <v>2</v>
      </c>
      <c r="B163" s="197" t="str">
        <f t="shared" si="121"/>
        <v>Electrical General Asset</v>
      </c>
      <c r="C163" s="58" t="str">
        <f t="shared" si="121"/>
        <v>N.A.</v>
      </c>
      <c r="D163" s="384" t="str">
        <f t="shared" si="121"/>
        <v>-</v>
      </c>
      <c r="E163" s="59">
        <f t="shared" si="121"/>
        <v>0</v>
      </c>
      <c r="F163" s="156">
        <f>F131+I131</f>
        <v>0.22600161699999999</v>
      </c>
      <c r="G163" s="156">
        <f>G131+M131</f>
        <v>0.22600161699999999</v>
      </c>
      <c r="H163" s="156">
        <f t="shared" si="90"/>
        <v>0</v>
      </c>
      <c r="I163" s="155">
        <f>'F4.2 Bhira'!Y35</f>
        <v>0</v>
      </c>
      <c r="J163" s="155">
        <f>'F4.2 Bhira'!AS35</f>
        <v>0</v>
      </c>
      <c r="K163" s="156"/>
      <c r="L163" s="156"/>
      <c r="M163" s="156">
        <f t="shared" si="119"/>
        <v>0</v>
      </c>
      <c r="N163" s="156">
        <f t="shared" si="92"/>
        <v>0</v>
      </c>
    </row>
    <row r="164" spans="1:16" ht="15.75" hidden="1" outlineLevel="1" thickBot="1">
      <c r="A164" s="58">
        <f t="shared" ref="A164:E164" si="122">A132</f>
        <v>3</v>
      </c>
      <c r="B164" s="197" t="str">
        <f t="shared" si="122"/>
        <v>Electronics General Asset</v>
      </c>
      <c r="C164" s="58" t="str">
        <f t="shared" si="122"/>
        <v>N.A.</v>
      </c>
      <c r="D164" s="384" t="str">
        <f t="shared" si="122"/>
        <v>-</v>
      </c>
      <c r="E164" s="59">
        <f t="shared" si="122"/>
        <v>0</v>
      </c>
      <c r="F164" s="156">
        <f>F132+I132</f>
        <v>4.1721675999999999E-2</v>
      </c>
      <c r="G164" s="156">
        <f>G132+M132</f>
        <v>4.1721675999999999E-2</v>
      </c>
      <c r="H164" s="156">
        <f t="shared" si="90"/>
        <v>0</v>
      </c>
      <c r="I164" s="155">
        <f>'F4.2 Bhira'!Y36</f>
        <v>0</v>
      </c>
      <c r="J164" s="155">
        <f>'F4.2 Bhira'!AS36</f>
        <v>0</v>
      </c>
      <c r="K164" s="156"/>
      <c r="L164" s="156"/>
      <c r="M164" s="156">
        <f t="shared" si="119"/>
        <v>0</v>
      </c>
      <c r="N164" s="156">
        <f t="shared" si="92"/>
        <v>0</v>
      </c>
    </row>
    <row r="165" spans="1:16" ht="15.75" collapsed="1" thickBot="1">
      <c r="A165" s="385"/>
      <c r="B165" s="386" t="str">
        <f>B133</f>
        <v>Total</v>
      </c>
      <c r="C165" s="387"/>
      <c r="D165" s="388"/>
      <c r="E165" s="389"/>
      <c r="F165" s="390">
        <f t="shared" ref="F165:N165" si="123">SUM(F138:F164)</f>
        <v>8.3852452240000002</v>
      </c>
      <c r="G165" s="390">
        <f t="shared" si="123"/>
        <v>8.2176852240000002</v>
      </c>
      <c r="H165" s="390">
        <f t="shared" si="123"/>
        <v>0.16755999999999999</v>
      </c>
      <c r="I165" s="390">
        <f t="shared" si="123"/>
        <v>0</v>
      </c>
      <c r="J165" s="390">
        <f t="shared" si="123"/>
        <v>0</v>
      </c>
      <c r="K165" s="390">
        <f t="shared" si="123"/>
        <v>0</v>
      </c>
      <c r="L165" s="390">
        <f t="shared" si="123"/>
        <v>0</v>
      </c>
      <c r="M165" s="390">
        <f t="shared" si="123"/>
        <v>0</v>
      </c>
      <c r="N165" s="390">
        <f t="shared" si="123"/>
        <v>0.16755999999999999</v>
      </c>
    </row>
    <row r="166" spans="1:16">
      <c r="F166" s="158"/>
      <c r="G166" s="158"/>
      <c r="H166" s="158"/>
      <c r="I166" s="158"/>
      <c r="J166" s="158"/>
      <c r="K166" s="158"/>
      <c r="L166" s="158"/>
      <c r="M166" s="158"/>
      <c r="N166" s="158"/>
    </row>
    <row r="167" spans="1:16" s="208" customFormat="1" ht="15.75" thickBot="1">
      <c r="A167" s="378"/>
      <c r="B167" s="41" t="s">
        <v>518</v>
      </c>
      <c r="C167" s="379"/>
      <c r="D167" s="380"/>
      <c r="E167" s="44"/>
      <c r="F167" s="95"/>
      <c r="G167" s="95"/>
      <c r="H167" s="95"/>
      <c r="I167" s="95"/>
      <c r="J167" s="95"/>
      <c r="K167" s="95"/>
      <c r="L167" s="95"/>
      <c r="M167" s="95"/>
      <c r="N167" s="95"/>
    </row>
    <row r="168" spans="1:16" hidden="1" outlineLevel="1">
      <c r="A168" s="341"/>
      <c r="B168" s="49" t="str">
        <f t="shared" ref="B168" si="124">B136</f>
        <v>a) DPR Schemes</v>
      </c>
      <c r="C168" s="379"/>
      <c r="D168" s="380"/>
      <c r="E168" s="44"/>
      <c r="F168" s="95"/>
      <c r="G168" s="95"/>
      <c r="H168" s="95"/>
      <c r="I168" s="95"/>
      <c r="J168" s="95"/>
      <c r="K168" s="95"/>
      <c r="L168" s="95"/>
      <c r="M168" s="95"/>
      <c r="N168" s="95"/>
    </row>
    <row r="169" spans="1:16" hidden="1" outlineLevel="1">
      <c r="A169" s="341"/>
      <c r="B169" s="344" t="str">
        <f t="shared" ref="B169" si="125">B137</f>
        <v>(i) In principally Approved by MERC</v>
      </c>
      <c r="C169" s="381"/>
      <c r="D169" s="382"/>
      <c r="E169" s="44"/>
      <c r="F169" s="95"/>
      <c r="G169" s="95"/>
      <c r="H169" s="95"/>
      <c r="I169" s="95"/>
      <c r="J169" s="95"/>
      <c r="K169" s="95"/>
      <c r="L169" s="95"/>
      <c r="M169" s="95"/>
      <c r="N169" s="95"/>
    </row>
    <row r="170" spans="1:16" s="337" customFormat="1" ht="30" hidden="1" outlineLevel="1">
      <c r="A170" s="416">
        <f t="shared" ref="A170:E170" si="126">A138</f>
        <v>5</v>
      </c>
      <c r="B170" s="417" t="str">
        <f t="shared" si="126"/>
        <v>Various Civil schemes for Modernisations of colonies at Various Locations under Pune HPC (Considered for Bhira HPS Only)</v>
      </c>
      <c r="C170" s="53" t="str">
        <f t="shared" si="126"/>
        <v>MERC/CAPEX/20162017/01745</v>
      </c>
      <c r="D170" s="383">
        <f t="shared" si="126"/>
        <v>42825</v>
      </c>
      <c r="E170" s="56">
        <f t="shared" si="126"/>
        <v>1.1971000000000001</v>
      </c>
      <c r="F170" s="155">
        <f t="shared" ref="F170:F192" si="127">F138+I138</f>
        <v>0</v>
      </c>
      <c r="G170" s="155">
        <f t="shared" ref="G170:G192" si="128">G138+M138</f>
        <v>0</v>
      </c>
      <c r="H170" s="155">
        <f t="shared" ref="H170:H196" si="129">F170-G170</f>
        <v>0</v>
      </c>
      <c r="I170" s="155">
        <f>'F4.2 Bhira'!Z10</f>
        <v>0</v>
      </c>
      <c r="J170" s="155">
        <f>'F4.2 Bhira'!AT10</f>
        <v>0</v>
      </c>
      <c r="K170" s="155"/>
      <c r="L170" s="155"/>
      <c r="M170" s="155">
        <f t="shared" ref="M170:M173" si="130">SUM(J170:L170)</f>
        <v>0</v>
      </c>
      <c r="N170" s="155">
        <f t="shared" ref="N170:N196" si="131">H170+I170-M170</f>
        <v>0</v>
      </c>
      <c r="O170" s="209">
        <f t="shared" ref="O170:O192" si="132">MAX(0,IF(M170=0,0,IF(G170+M170&lt;E170,M170,E170-G170)))</f>
        <v>0</v>
      </c>
      <c r="P170" s="210">
        <f t="shared" ref="P170:P192" si="133">M170-O170</f>
        <v>0</v>
      </c>
    </row>
    <row r="171" spans="1:16" hidden="1" outlineLevel="1">
      <c r="A171" s="183">
        <f t="shared" ref="A171:E171" si="134">A139</f>
        <v>5.0999999999999996</v>
      </c>
      <c r="B171" s="356" t="str">
        <f t="shared" si="134"/>
        <v>Refurbishing of Residential complex</v>
      </c>
      <c r="C171" s="58" t="str">
        <f t="shared" si="134"/>
        <v>MERC/CAPEX/20162017/01745</v>
      </c>
      <c r="D171" s="384">
        <f t="shared" si="134"/>
        <v>42825</v>
      </c>
      <c r="E171" s="59">
        <f t="shared" si="134"/>
        <v>0.67310000000000003</v>
      </c>
      <c r="F171" s="156">
        <f t="shared" si="127"/>
        <v>0.67692529499999998</v>
      </c>
      <c r="G171" s="156">
        <f t="shared" si="128"/>
        <v>0.67692529499999998</v>
      </c>
      <c r="H171" s="156">
        <f t="shared" si="129"/>
        <v>0</v>
      </c>
      <c r="I171" s="155">
        <f>'F4.2 Bhira'!Z11</f>
        <v>0</v>
      </c>
      <c r="J171" s="155">
        <f>'F4.2 Bhira'!AT11</f>
        <v>0</v>
      </c>
      <c r="K171" s="156"/>
      <c r="L171" s="156"/>
      <c r="M171" s="156">
        <f t="shared" si="130"/>
        <v>0</v>
      </c>
      <c r="N171" s="156">
        <f t="shared" si="131"/>
        <v>0</v>
      </c>
      <c r="O171" s="209">
        <f t="shared" si="132"/>
        <v>0</v>
      </c>
      <c r="P171" s="210">
        <f t="shared" si="133"/>
        <v>0</v>
      </c>
    </row>
    <row r="172" spans="1:16" hidden="1" outlineLevel="1">
      <c r="A172" s="183">
        <f t="shared" ref="A172:E172" si="135">A140</f>
        <v>5.2</v>
      </c>
      <c r="B172" s="356" t="str">
        <f t="shared" si="135"/>
        <v>Internal Roads</v>
      </c>
      <c r="C172" s="58" t="str">
        <f t="shared" si="135"/>
        <v>MERC/CAPEX/20162017/01745</v>
      </c>
      <c r="D172" s="384">
        <f t="shared" si="135"/>
        <v>42825</v>
      </c>
      <c r="E172" s="59">
        <f t="shared" si="135"/>
        <v>0.1027</v>
      </c>
      <c r="F172" s="156">
        <f t="shared" si="127"/>
        <v>0.100888836</v>
      </c>
      <c r="G172" s="156">
        <f t="shared" si="128"/>
        <v>0.100888836</v>
      </c>
      <c r="H172" s="156">
        <f t="shared" si="129"/>
        <v>0</v>
      </c>
      <c r="I172" s="155">
        <f>'F4.2 Bhira'!Z12</f>
        <v>0</v>
      </c>
      <c r="J172" s="155">
        <f>'F4.2 Bhira'!AT12</f>
        <v>0</v>
      </c>
      <c r="K172" s="156"/>
      <c r="L172" s="156"/>
      <c r="M172" s="156">
        <f t="shared" si="130"/>
        <v>0</v>
      </c>
      <c r="N172" s="156">
        <f t="shared" si="131"/>
        <v>0</v>
      </c>
      <c r="O172" s="209">
        <f t="shared" si="132"/>
        <v>0</v>
      </c>
      <c r="P172" s="210">
        <f t="shared" si="133"/>
        <v>0</v>
      </c>
    </row>
    <row r="173" spans="1:16" hidden="1" outlineLevel="1">
      <c r="A173" s="180">
        <f t="shared" ref="A173:E173" si="136">A141</f>
        <v>5.3</v>
      </c>
      <c r="B173" s="348" t="str">
        <f t="shared" si="136"/>
        <v>Water supply, filteration &amp;  Sanitary works</v>
      </c>
      <c r="C173" s="58" t="str">
        <f t="shared" si="136"/>
        <v>MERC/CAPEX/20162017/01745</v>
      </c>
      <c r="D173" s="384">
        <f t="shared" si="136"/>
        <v>42825</v>
      </c>
      <c r="E173" s="59">
        <f t="shared" si="136"/>
        <v>0.42130000000000001</v>
      </c>
      <c r="F173" s="156">
        <f t="shared" si="127"/>
        <v>0</v>
      </c>
      <c r="G173" s="156">
        <f t="shared" si="128"/>
        <v>0</v>
      </c>
      <c r="H173" s="156">
        <f t="shared" si="129"/>
        <v>0</v>
      </c>
      <c r="I173" s="155">
        <f>'F4.2 Bhira'!Z13</f>
        <v>0</v>
      </c>
      <c r="J173" s="155">
        <f>'F4.2 Bhira'!AT13</f>
        <v>0</v>
      </c>
      <c r="K173" s="156"/>
      <c r="L173" s="156"/>
      <c r="M173" s="156">
        <f t="shared" si="130"/>
        <v>0</v>
      </c>
      <c r="N173" s="156">
        <f t="shared" si="131"/>
        <v>0</v>
      </c>
      <c r="O173" s="209">
        <f t="shared" si="132"/>
        <v>0</v>
      </c>
      <c r="P173" s="210">
        <f t="shared" si="133"/>
        <v>0</v>
      </c>
    </row>
    <row r="174" spans="1:16" s="337" customFormat="1" ht="30" hidden="1" outlineLevel="1">
      <c r="A174" s="416">
        <f t="shared" ref="A174:E174" si="137">A142</f>
        <v>14</v>
      </c>
      <c r="B174" s="417" t="str">
        <f t="shared" si="137"/>
        <v>Various 14 Nos. of schemes for Hydro Power Stations under Renewable Energy Circle, Pune &amp; Nasik</v>
      </c>
      <c r="C174" s="53" t="str">
        <f t="shared" si="137"/>
        <v>MERC/CAPEX/2020-21/WFH/SBR/ 19</v>
      </c>
      <c r="D174" s="383">
        <f t="shared" si="137"/>
        <v>44029</v>
      </c>
      <c r="E174" s="56">
        <f t="shared" si="137"/>
        <v>0.49224999999999997</v>
      </c>
      <c r="F174" s="155">
        <f t="shared" si="127"/>
        <v>0</v>
      </c>
      <c r="G174" s="155">
        <f t="shared" si="128"/>
        <v>0</v>
      </c>
      <c r="H174" s="155">
        <f t="shared" si="129"/>
        <v>0</v>
      </c>
      <c r="I174" s="155">
        <f>'F4.2 Bhira'!Z14</f>
        <v>0</v>
      </c>
      <c r="J174" s="155">
        <f>'F4.2 Bhira'!AT14</f>
        <v>0</v>
      </c>
      <c r="K174" s="155"/>
      <c r="L174" s="155"/>
      <c r="M174" s="155">
        <f t="shared" ref="M174:M192" si="138">SUM(J174:L174)</f>
        <v>0</v>
      </c>
      <c r="N174" s="155">
        <f t="shared" si="131"/>
        <v>0</v>
      </c>
      <c r="O174" s="209">
        <f t="shared" si="132"/>
        <v>0</v>
      </c>
      <c r="P174" s="210">
        <f t="shared" si="133"/>
        <v>0</v>
      </c>
    </row>
    <row r="175" spans="1:16" ht="30" hidden="1" outlineLevel="1">
      <c r="A175" s="183">
        <f t="shared" ref="A175:E175" si="139">A143</f>
        <v>14.2</v>
      </c>
      <c r="B175" s="356" t="str">
        <f t="shared" si="139"/>
        <v>Schme-B :Replacement of 220 kV Line CTs &amp; PTs of Bhira Tail Race Hydro Power Station.</v>
      </c>
      <c r="C175" s="58" t="str">
        <f t="shared" si="139"/>
        <v>MERC/CAPEX/2020-21/WFH/SBR/ 19</v>
      </c>
      <c r="D175" s="384">
        <f t="shared" si="139"/>
        <v>44029</v>
      </c>
      <c r="E175" s="59">
        <f t="shared" si="139"/>
        <v>0.25</v>
      </c>
      <c r="F175" s="156">
        <f t="shared" si="127"/>
        <v>0.21346199999999999</v>
      </c>
      <c r="G175" s="156">
        <f t="shared" si="128"/>
        <v>0.21346199999999999</v>
      </c>
      <c r="H175" s="156">
        <f t="shared" si="129"/>
        <v>0</v>
      </c>
      <c r="I175" s="155">
        <f>'F4.2 Bhira'!Z15</f>
        <v>0</v>
      </c>
      <c r="J175" s="155">
        <f>'F4.2 Bhira'!AT15</f>
        <v>0</v>
      </c>
      <c r="K175" s="156"/>
      <c r="L175" s="156"/>
      <c r="M175" s="156">
        <f t="shared" si="138"/>
        <v>0</v>
      </c>
      <c r="N175" s="156">
        <f t="shared" si="131"/>
        <v>0</v>
      </c>
      <c r="O175" s="209">
        <f t="shared" si="132"/>
        <v>0</v>
      </c>
      <c r="P175" s="210">
        <f t="shared" si="133"/>
        <v>0</v>
      </c>
    </row>
    <row r="176" spans="1:16" ht="30" hidden="1" outlineLevel="1">
      <c r="A176" s="185">
        <f t="shared" ref="A176:E176" si="140">A144</f>
        <v>14.3</v>
      </c>
      <c r="B176" s="356" t="str">
        <f t="shared" si="140"/>
        <v>Schme-C :Replacement of existing Energy meters by 0.2S Class Energy meters at various HPS.</v>
      </c>
      <c r="C176" s="58" t="str">
        <f t="shared" si="140"/>
        <v>MERC/CAPEX/2020-21/WFH/SBR/ 19</v>
      </c>
      <c r="D176" s="384">
        <f t="shared" si="140"/>
        <v>44029</v>
      </c>
      <c r="E176" s="59">
        <f t="shared" si="140"/>
        <v>0.10199999999999999</v>
      </c>
      <c r="F176" s="156">
        <f t="shared" si="127"/>
        <v>0</v>
      </c>
      <c r="G176" s="156">
        <f t="shared" si="128"/>
        <v>0</v>
      </c>
      <c r="H176" s="156">
        <f t="shared" si="129"/>
        <v>0</v>
      </c>
      <c r="I176" s="155">
        <f>'F4.2 Bhira'!Z16</f>
        <v>0</v>
      </c>
      <c r="J176" s="155">
        <f>'F4.2 Bhira'!AT16</f>
        <v>0</v>
      </c>
      <c r="K176" s="156"/>
      <c r="L176" s="156"/>
      <c r="M176" s="156">
        <f t="shared" si="138"/>
        <v>0</v>
      </c>
      <c r="N176" s="156">
        <f t="shared" si="131"/>
        <v>0</v>
      </c>
      <c r="O176" s="209">
        <f t="shared" si="132"/>
        <v>0</v>
      </c>
      <c r="P176" s="210">
        <f t="shared" si="133"/>
        <v>0</v>
      </c>
    </row>
    <row r="177" spans="1:16" ht="30" hidden="1" outlineLevel="1">
      <c r="A177" s="183">
        <f t="shared" ref="A177:E177" si="141">A145</f>
        <v>14.4</v>
      </c>
      <c r="B177" s="356" t="str">
        <f t="shared" si="141"/>
        <v>Schme-D: Providing Oil Filtration Machines for all Divisions of REC, Pune</v>
      </c>
      <c r="C177" s="58" t="str">
        <f t="shared" si="141"/>
        <v>MERC/CAPEX/2020-21/WFH/SBR/ 19</v>
      </c>
      <c r="D177" s="384">
        <f t="shared" si="141"/>
        <v>44029</v>
      </c>
      <c r="E177" s="59">
        <f t="shared" si="141"/>
        <v>0.14025000000000001</v>
      </c>
      <c r="F177" s="156">
        <f t="shared" si="127"/>
        <v>6.80978E-2</v>
      </c>
      <c r="G177" s="156">
        <f t="shared" si="128"/>
        <v>6.80978E-2</v>
      </c>
      <c r="H177" s="156">
        <f t="shared" si="129"/>
        <v>0</v>
      </c>
      <c r="I177" s="155">
        <f>'F4.2 Bhira'!Z17</f>
        <v>0</v>
      </c>
      <c r="J177" s="155">
        <f>'F4.2 Bhira'!AT17</f>
        <v>0</v>
      </c>
      <c r="K177" s="156"/>
      <c r="L177" s="156"/>
      <c r="M177" s="156">
        <f t="shared" si="138"/>
        <v>0</v>
      </c>
      <c r="N177" s="156">
        <f t="shared" si="131"/>
        <v>0</v>
      </c>
      <c r="O177" s="209">
        <f t="shared" si="132"/>
        <v>0</v>
      </c>
      <c r="P177" s="210">
        <f t="shared" si="133"/>
        <v>0</v>
      </c>
    </row>
    <row r="178" spans="1:16" s="337" customFormat="1" ht="30" hidden="1" outlineLevel="1">
      <c r="A178" s="416">
        <f t="shared" ref="A178:E178" si="142">A146</f>
        <v>16</v>
      </c>
      <c r="B178" s="417" t="str">
        <f t="shared" si="142"/>
        <v>Various 6 Nos. Schemes for Hydro Power Stations under Renewable Energy Circle, Pune</v>
      </c>
      <c r="C178" s="53" t="str">
        <f t="shared" si="142"/>
        <v>MERC/CAPEX/2020-2021/WFH/ SBR/22</v>
      </c>
      <c r="D178" s="383">
        <f t="shared" si="142"/>
        <v>44037</v>
      </c>
      <c r="E178" s="56">
        <f t="shared" si="142"/>
        <v>1.4903895600000001</v>
      </c>
      <c r="F178" s="155">
        <f t="shared" si="127"/>
        <v>0</v>
      </c>
      <c r="G178" s="155">
        <f t="shared" si="128"/>
        <v>0</v>
      </c>
      <c r="H178" s="155">
        <f t="shared" si="129"/>
        <v>0</v>
      </c>
      <c r="I178" s="155">
        <f>'F4.2 Bhira'!Z18</f>
        <v>0</v>
      </c>
      <c r="J178" s="155">
        <f>'F4.2 Bhira'!AT18</f>
        <v>0</v>
      </c>
      <c r="K178" s="155"/>
      <c r="L178" s="155"/>
      <c r="M178" s="155">
        <f t="shared" si="138"/>
        <v>0</v>
      </c>
      <c r="N178" s="155">
        <f t="shared" si="131"/>
        <v>0</v>
      </c>
      <c r="O178" s="209">
        <f t="shared" si="132"/>
        <v>0</v>
      </c>
      <c r="P178" s="210">
        <f t="shared" si="133"/>
        <v>0</v>
      </c>
    </row>
    <row r="179" spans="1:16" ht="45" hidden="1" outlineLevel="1">
      <c r="A179" s="180">
        <f t="shared" ref="A179:E179" si="143">A147</f>
        <v>16.100000000000001</v>
      </c>
      <c r="B179" s="348" t="str">
        <f t="shared" si="143"/>
        <v>Replacement of existing Air Compressors at Bhira, Tilari, Pawana and Ujjani Hydro Power Stations under REC, Pune (2 Nos for Bhira HPS)</v>
      </c>
      <c r="C179" s="58" t="str">
        <f t="shared" si="143"/>
        <v>MERC/CAPEX/2020-2021/WFH/ SBR/22</v>
      </c>
      <c r="D179" s="384">
        <f t="shared" si="143"/>
        <v>44037</v>
      </c>
      <c r="E179" s="59">
        <f t="shared" si="143"/>
        <v>0.16756000000000001</v>
      </c>
      <c r="F179" s="156">
        <f t="shared" si="127"/>
        <v>0.16755999999999999</v>
      </c>
      <c r="G179" s="156">
        <f t="shared" si="128"/>
        <v>0</v>
      </c>
      <c r="H179" s="156">
        <f t="shared" si="129"/>
        <v>0.16755999999999999</v>
      </c>
      <c r="I179" s="155">
        <f>'F4.2 Bhira'!Z19</f>
        <v>0</v>
      </c>
      <c r="J179" s="155">
        <f>'F4.2 Bhira'!AT19</f>
        <v>0</v>
      </c>
      <c r="K179" s="156"/>
      <c r="L179" s="156"/>
      <c r="M179" s="156">
        <f t="shared" si="138"/>
        <v>0</v>
      </c>
      <c r="N179" s="156">
        <f t="shared" si="131"/>
        <v>0.16755999999999999</v>
      </c>
      <c r="O179" s="209">
        <f t="shared" si="132"/>
        <v>0</v>
      </c>
      <c r="P179" s="210">
        <f t="shared" si="133"/>
        <v>0</v>
      </c>
    </row>
    <row r="180" spans="1:16" ht="45" hidden="1" outlineLevel="1">
      <c r="A180" s="180">
        <f t="shared" ref="A180:E180" si="144">A148</f>
        <v>16.399999999999999</v>
      </c>
      <c r="B180" s="348" t="str">
        <f t="shared" si="144"/>
        <v>Replacement of 220 V, 400/300 AH Battery set with Tubular type Battery Banks at Bhira, Tilari, Kanher, Dimbhe and Ujani Hydro Power Stations.</v>
      </c>
      <c r="C180" s="58" t="str">
        <f t="shared" si="144"/>
        <v>MERC/CAPEX/2020-2021/WFH/ SBR/22</v>
      </c>
      <c r="D180" s="384">
        <f t="shared" si="144"/>
        <v>44037</v>
      </c>
      <c r="E180" s="59">
        <f t="shared" si="144"/>
        <v>0.25245156000000002</v>
      </c>
      <c r="F180" s="156">
        <f t="shared" si="127"/>
        <v>0.150588</v>
      </c>
      <c r="G180" s="156">
        <f t="shared" si="128"/>
        <v>0.150588</v>
      </c>
      <c r="H180" s="156">
        <f t="shared" si="129"/>
        <v>0</v>
      </c>
      <c r="I180" s="155">
        <f>'F4.2 Bhira'!Z20</f>
        <v>0</v>
      </c>
      <c r="J180" s="155">
        <f>'F4.2 Bhira'!AT20</f>
        <v>0</v>
      </c>
      <c r="K180" s="156"/>
      <c r="L180" s="156"/>
      <c r="M180" s="156">
        <f t="shared" si="138"/>
        <v>0</v>
      </c>
      <c r="N180" s="156">
        <f t="shared" si="131"/>
        <v>0</v>
      </c>
      <c r="O180" s="209">
        <f t="shared" si="132"/>
        <v>0</v>
      </c>
      <c r="P180" s="210">
        <f t="shared" si="133"/>
        <v>0</v>
      </c>
    </row>
    <row r="181" spans="1:16" ht="45" hidden="1" outlineLevel="1">
      <c r="A181" s="180">
        <f t="shared" ref="A181:E181" si="145">A149</f>
        <v>16.600000000000001</v>
      </c>
      <c r="B181" s="348" t="str">
        <f t="shared" si="145"/>
        <v>Replacement of existing Protection Systems with Numerical Protection system at Bhira, Panshet, Varasgaon, Dimbhe &amp; Manikdoh HPS.</v>
      </c>
      <c r="C181" s="58" t="str">
        <f t="shared" si="145"/>
        <v>MERC/CAPEX/2020-2021/WFH/ SBR/22</v>
      </c>
      <c r="D181" s="384">
        <f t="shared" si="145"/>
        <v>44037</v>
      </c>
      <c r="E181" s="59">
        <f t="shared" si="145"/>
        <v>1.0703780000000001</v>
      </c>
      <c r="F181" s="156">
        <f t="shared" si="127"/>
        <v>0</v>
      </c>
      <c r="G181" s="156">
        <f t="shared" si="128"/>
        <v>0</v>
      </c>
      <c r="H181" s="156">
        <f t="shared" si="129"/>
        <v>0</v>
      </c>
      <c r="I181" s="155">
        <f>'F4.2 Bhira'!Z21</f>
        <v>0</v>
      </c>
      <c r="J181" s="155">
        <f>'F4.2 Bhira'!AT21</f>
        <v>0</v>
      </c>
      <c r="K181" s="156"/>
      <c r="L181" s="156"/>
      <c r="M181" s="156">
        <f t="shared" si="138"/>
        <v>0</v>
      </c>
      <c r="N181" s="156">
        <f t="shared" si="131"/>
        <v>0</v>
      </c>
      <c r="O181" s="209">
        <f t="shared" si="132"/>
        <v>0</v>
      </c>
      <c r="P181" s="210">
        <f t="shared" si="133"/>
        <v>0</v>
      </c>
    </row>
    <row r="182" spans="1:16" hidden="1" outlineLevel="1">
      <c r="A182" s="87">
        <f t="shared" ref="A182:E182" si="146">A150</f>
        <v>0</v>
      </c>
      <c r="B182" s="344" t="str">
        <f t="shared" si="146"/>
        <v>(i) Submitted to MERC</v>
      </c>
      <c r="C182" s="87">
        <f t="shared" si="146"/>
        <v>0</v>
      </c>
      <c r="D182" s="141" t="str">
        <f t="shared" si="146"/>
        <v>-</v>
      </c>
      <c r="E182" s="159">
        <f t="shared" si="146"/>
        <v>0</v>
      </c>
      <c r="F182" s="121">
        <f t="shared" si="127"/>
        <v>0</v>
      </c>
      <c r="G182" s="121">
        <f t="shared" si="128"/>
        <v>0</v>
      </c>
      <c r="H182" s="121">
        <f t="shared" si="129"/>
        <v>0</v>
      </c>
      <c r="I182" s="155">
        <f>'F4.2 Bhira'!Z22</f>
        <v>0</v>
      </c>
      <c r="J182" s="155">
        <f>'F4.2 Bhira'!AT22</f>
        <v>0</v>
      </c>
      <c r="K182" s="121"/>
      <c r="L182" s="121"/>
      <c r="M182" s="121">
        <f t="shared" si="138"/>
        <v>0</v>
      </c>
      <c r="N182" s="121">
        <f t="shared" si="131"/>
        <v>0</v>
      </c>
      <c r="O182" s="209">
        <f t="shared" si="132"/>
        <v>0</v>
      </c>
      <c r="P182" s="210">
        <f t="shared" si="133"/>
        <v>0</v>
      </c>
    </row>
    <row r="183" spans="1:16" hidden="1" outlineLevel="1">
      <c r="A183" s="87">
        <f t="shared" ref="A183:E183" si="147">A151</f>
        <v>0</v>
      </c>
      <c r="B183" s="344">
        <f t="shared" si="147"/>
        <v>0</v>
      </c>
      <c r="C183" s="87">
        <f t="shared" si="147"/>
        <v>0</v>
      </c>
      <c r="D183" s="141" t="str">
        <f t="shared" si="147"/>
        <v>-</v>
      </c>
      <c r="E183" s="159">
        <f t="shared" si="147"/>
        <v>0</v>
      </c>
      <c r="F183" s="121">
        <f t="shared" si="127"/>
        <v>0</v>
      </c>
      <c r="G183" s="121">
        <f t="shared" si="128"/>
        <v>0</v>
      </c>
      <c r="H183" s="121">
        <f t="shared" si="129"/>
        <v>0</v>
      </c>
      <c r="I183" s="155">
        <f>'F4.2 Bhira'!Z23</f>
        <v>0</v>
      </c>
      <c r="J183" s="155">
        <f>'F4.2 Bhira'!AT23</f>
        <v>0</v>
      </c>
      <c r="K183" s="121"/>
      <c r="L183" s="121"/>
      <c r="M183" s="121">
        <f t="shared" si="138"/>
        <v>0</v>
      </c>
      <c r="N183" s="121">
        <f t="shared" si="131"/>
        <v>0</v>
      </c>
      <c r="O183" s="209">
        <f t="shared" si="132"/>
        <v>0</v>
      </c>
      <c r="P183" s="210">
        <f t="shared" si="133"/>
        <v>0</v>
      </c>
    </row>
    <row r="184" spans="1:16" hidden="1" outlineLevel="1">
      <c r="A184" s="87">
        <f t="shared" ref="A184:E184" si="148">A152</f>
        <v>0</v>
      </c>
      <c r="B184" s="344" t="str">
        <f t="shared" si="148"/>
        <v>(ii) Yet to be submitted to MERC</v>
      </c>
      <c r="C184" s="53">
        <f t="shared" si="148"/>
        <v>0</v>
      </c>
      <c r="D184" s="383" t="str">
        <f t="shared" si="148"/>
        <v>-</v>
      </c>
      <c r="E184" s="56">
        <f t="shared" si="148"/>
        <v>0</v>
      </c>
      <c r="F184" s="157">
        <f t="shared" si="127"/>
        <v>0</v>
      </c>
      <c r="G184" s="157">
        <f t="shared" si="128"/>
        <v>0</v>
      </c>
      <c r="H184" s="157">
        <f t="shared" si="129"/>
        <v>0</v>
      </c>
      <c r="I184" s="155">
        <f>'F4.2 Bhira'!Z24</f>
        <v>0</v>
      </c>
      <c r="J184" s="155">
        <f>'F4.2 Bhira'!AT24</f>
        <v>0</v>
      </c>
      <c r="K184" s="157"/>
      <c r="L184" s="157"/>
      <c r="M184" s="157">
        <f t="shared" si="138"/>
        <v>0</v>
      </c>
      <c r="N184" s="157">
        <f t="shared" si="131"/>
        <v>0</v>
      </c>
      <c r="O184" s="209">
        <f t="shared" si="132"/>
        <v>0</v>
      </c>
      <c r="P184" s="210">
        <f t="shared" si="133"/>
        <v>0</v>
      </c>
    </row>
    <row r="185" spans="1:16" hidden="1" outlineLevel="1">
      <c r="A185" s="825">
        <f t="shared" ref="A185:E185" si="149">A153</f>
        <v>1</v>
      </c>
      <c r="B185" s="826" t="str">
        <f t="shared" si="149"/>
        <v>DPR-5</v>
      </c>
      <c r="C185" s="58" t="str">
        <f t="shared" si="149"/>
        <v>(ii) Yet to be submitted to MERC</v>
      </c>
      <c r="D185" s="384" t="str">
        <f t="shared" si="149"/>
        <v>-</v>
      </c>
      <c r="E185" s="59">
        <f t="shared" si="149"/>
        <v>0</v>
      </c>
      <c r="F185" s="156">
        <f t="shared" si="127"/>
        <v>0</v>
      </c>
      <c r="G185" s="156">
        <f t="shared" si="128"/>
        <v>0</v>
      </c>
      <c r="H185" s="156">
        <f t="shared" si="129"/>
        <v>0</v>
      </c>
      <c r="I185" s="155">
        <f>'F4.2 Bhira'!Z25</f>
        <v>0</v>
      </c>
      <c r="J185" s="155">
        <f>'F4.2 Bhira'!AT25</f>
        <v>0</v>
      </c>
      <c r="K185" s="156"/>
      <c r="L185" s="156"/>
      <c r="M185" s="156">
        <f t="shared" si="138"/>
        <v>0</v>
      </c>
      <c r="N185" s="156">
        <f t="shared" si="131"/>
        <v>0</v>
      </c>
      <c r="O185" s="209">
        <f t="shared" si="132"/>
        <v>0</v>
      </c>
      <c r="P185" s="210">
        <f t="shared" si="133"/>
        <v>0</v>
      </c>
    </row>
    <row r="186" spans="1:16" ht="30" hidden="1" outlineLevel="1">
      <c r="A186" s="836">
        <f t="shared" ref="A186:E186" si="150">A154</f>
        <v>1.6</v>
      </c>
      <c r="B186" s="837" t="str">
        <f t="shared" si="150"/>
        <v>Supply,Errection &amp; Commissioning of DigitalGoverner at Bhira HPS</v>
      </c>
      <c r="C186" s="58">
        <f t="shared" si="150"/>
        <v>0</v>
      </c>
      <c r="D186" s="384" t="str">
        <f t="shared" si="150"/>
        <v>-</v>
      </c>
      <c r="E186" s="59">
        <f t="shared" si="150"/>
        <v>0</v>
      </c>
      <c r="F186" s="156">
        <f t="shared" si="127"/>
        <v>6.74</v>
      </c>
      <c r="G186" s="156">
        <f t="shared" si="128"/>
        <v>6.74</v>
      </c>
      <c r="H186" s="156">
        <f t="shared" si="129"/>
        <v>0</v>
      </c>
      <c r="I186" s="155">
        <f>'F4.2 Bhira'!Z26</f>
        <v>0</v>
      </c>
      <c r="J186" s="155">
        <f>'F4.2 Bhira'!AT26</f>
        <v>0</v>
      </c>
      <c r="K186" s="156"/>
      <c r="L186" s="156"/>
      <c r="M186" s="156">
        <f t="shared" si="138"/>
        <v>0</v>
      </c>
      <c r="N186" s="156">
        <f t="shared" si="131"/>
        <v>0</v>
      </c>
      <c r="O186" s="209">
        <f t="shared" si="132"/>
        <v>0</v>
      </c>
      <c r="P186" s="210">
        <f t="shared" si="133"/>
        <v>0</v>
      </c>
    </row>
    <row r="187" spans="1:16" hidden="1" outlineLevel="1">
      <c r="A187" s="825">
        <f t="shared" ref="A187:E187" si="151">A155</f>
        <v>2</v>
      </c>
      <c r="B187" s="826" t="str">
        <f t="shared" si="151"/>
        <v>DPR-6</v>
      </c>
      <c r="C187" s="58">
        <f t="shared" si="151"/>
        <v>0</v>
      </c>
      <c r="D187" s="384" t="str">
        <f t="shared" si="151"/>
        <v>-</v>
      </c>
      <c r="E187" s="59">
        <f t="shared" si="151"/>
        <v>0</v>
      </c>
      <c r="F187" s="156">
        <f t="shared" si="127"/>
        <v>0</v>
      </c>
      <c r="G187" s="156">
        <f t="shared" si="128"/>
        <v>0</v>
      </c>
      <c r="H187" s="156">
        <f t="shared" si="129"/>
        <v>0</v>
      </c>
      <c r="I187" s="155">
        <f>'F4.2 Bhira'!Z27</f>
        <v>0</v>
      </c>
      <c r="J187" s="155">
        <f>'F4.2 Bhira'!AT27</f>
        <v>0</v>
      </c>
      <c r="K187" s="156"/>
      <c r="L187" s="156"/>
      <c r="M187" s="156">
        <f t="shared" si="138"/>
        <v>0</v>
      </c>
      <c r="N187" s="156">
        <f t="shared" si="131"/>
        <v>0</v>
      </c>
      <c r="O187" s="209">
        <f t="shared" si="132"/>
        <v>0</v>
      </c>
      <c r="P187" s="210">
        <f t="shared" si="133"/>
        <v>0</v>
      </c>
    </row>
    <row r="188" spans="1:16" hidden="1" outlineLevel="1">
      <c r="A188" s="836">
        <f t="shared" ref="A188:E188" si="152">A156</f>
        <v>2.1</v>
      </c>
      <c r="B188" s="837" t="str">
        <f t="shared" si="152"/>
        <v>Auto sequencer for Bhira HPS unit 1 &amp; 2</v>
      </c>
      <c r="C188" s="58">
        <f t="shared" si="152"/>
        <v>0</v>
      </c>
      <c r="D188" s="384" t="str">
        <f t="shared" si="152"/>
        <v>-</v>
      </c>
      <c r="E188" s="59">
        <f t="shared" si="152"/>
        <v>0</v>
      </c>
      <c r="F188" s="156">
        <f t="shared" si="127"/>
        <v>0</v>
      </c>
      <c r="G188" s="156">
        <f t="shared" si="128"/>
        <v>0</v>
      </c>
      <c r="H188" s="156">
        <f t="shared" si="129"/>
        <v>0</v>
      </c>
      <c r="I188" s="155">
        <f>'F4.2 Bhira'!Z28</f>
        <v>2</v>
      </c>
      <c r="J188" s="155">
        <f>'F4.2 Bhira'!AT28</f>
        <v>2</v>
      </c>
      <c r="K188" s="156"/>
      <c r="L188" s="156"/>
      <c r="M188" s="156">
        <f t="shared" si="138"/>
        <v>2</v>
      </c>
      <c r="N188" s="156">
        <f t="shared" si="131"/>
        <v>0</v>
      </c>
      <c r="O188" s="209">
        <f t="shared" si="132"/>
        <v>0</v>
      </c>
      <c r="P188" s="210">
        <f t="shared" si="133"/>
        <v>2</v>
      </c>
    </row>
    <row r="189" spans="1:16" hidden="1" outlineLevel="1">
      <c r="A189" s="846">
        <f t="shared" ref="A189:E189" si="153">A157</f>
        <v>3</v>
      </c>
      <c r="B189" s="826" t="str">
        <f t="shared" si="153"/>
        <v>DPR-7</v>
      </c>
      <c r="C189" s="58">
        <f t="shared" si="153"/>
        <v>0</v>
      </c>
      <c r="D189" s="384" t="str">
        <f t="shared" si="153"/>
        <v>-</v>
      </c>
      <c r="E189" s="59">
        <f t="shared" si="153"/>
        <v>0</v>
      </c>
      <c r="F189" s="156">
        <f t="shared" si="127"/>
        <v>0</v>
      </c>
      <c r="G189" s="156">
        <f t="shared" si="128"/>
        <v>0</v>
      </c>
      <c r="H189" s="156">
        <f t="shared" si="129"/>
        <v>0</v>
      </c>
      <c r="I189" s="155">
        <f>'F4.2 Bhira'!Z29</f>
        <v>0</v>
      </c>
      <c r="J189" s="155">
        <f>'F4.2 Bhira'!AT29</f>
        <v>0</v>
      </c>
      <c r="K189" s="156"/>
      <c r="L189" s="156"/>
      <c r="M189" s="156">
        <f t="shared" si="138"/>
        <v>0</v>
      </c>
      <c r="N189" s="156">
        <f t="shared" si="131"/>
        <v>0</v>
      </c>
      <c r="O189" s="209">
        <f t="shared" si="132"/>
        <v>0</v>
      </c>
      <c r="P189" s="210">
        <f t="shared" si="133"/>
        <v>0</v>
      </c>
    </row>
    <row r="190" spans="1:16" hidden="1" outlineLevel="1">
      <c r="A190" s="836">
        <f t="shared" ref="A190:E190" si="154">A158</f>
        <v>3.1</v>
      </c>
      <c r="B190" s="837" t="str">
        <f t="shared" si="154"/>
        <v>Generator Transformer at Bira HPS</v>
      </c>
      <c r="C190" s="58">
        <f t="shared" si="154"/>
        <v>0</v>
      </c>
      <c r="D190" s="384" t="str">
        <f t="shared" si="154"/>
        <v>-</v>
      </c>
      <c r="E190" s="59">
        <f t="shared" si="154"/>
        <v>0</v>
      </c>
      <c r="F190" s="156">
        <f t="shared" si="127"/>
        <v>0</v>
      </c>
      <c r="G190" s="156">
        <f t="shared" si="128"/>
        <v>0</v>
      </c>
      <c r="H190" s="156">
        <f t="shared" si="129"/>
        <v>0</v>
      </c>
      <c r="I190" s="155">
        <f>'F4.2 Bhira'!Z30</f>
        <v>0</v>
      </c>
      <c r="J190" s="155">
        <f>'F4.2 Bhira'!AT30</f>
        <v>0</v>
      </c>
      <c r="K190" s="156"/>
      <c r="L190" s="156"/>
      <c r="M190" s="156">
        <f t="shared" si="138"/>
        <v>0</v>
      </c>
      <c r="N190" s="156">
        <f t="shared" si="131"/>
        <v>0</v>
      </c>
      <c r="O190" s="209">
        <f t="shared" si="132"/>
        <v>0</v>
      </c>
      <c r="P190" s="210">
        <f t="shared" si="133"/>
        <v>0</v>
      </c>
    </row>
    <row r="191" spans="1:16" hidden="1" outlineLevel="1">
      <c r="A191" s="58">
        <f t="shared" ref="A191:E191" si="155">A159</f>
        <v>0</v>
      </c>
      <c r="B191" s="165">
        <f t="shared" si="155"/>
        <v>0</v>
      </c>
      <c r="C191" s="58">
        <f t="shared" si="155"/>
        <v>0</v>
      </c>
      <c r="D191" s="384" t="str">
        <f t="shared" si="155"/>
        <v>-</v>
      </c>
      <c r="E191" s="59">
        <f t="shared" si="155"/>
        <v>0</v>
      </c>
      <c r="F191" s="156">
        <f t="shared" si="127"/>
        <v>0</v>
      </c>
      <c r="G191" s="156">
        <f t="shared" si="128"/>
        <v>0</v>
      </c>
      <c r="H191" s="156">
        <f t="shared" si="129"/>
        <v>0</v>
      </c>
      <c r="I191" s="155">
        <f>'F4.2 Bhira'!Z31</f>
        <v>0</v>
      </c>
      <c r="J191" s="155">
        <f>'F4.2 Bhira'!AT31</f>
        <v>0</v>
      </c>
      <c r="K191" s="156"/>
      <c r="L191" s="156"/>
      <c r="M191" s="156">
        <f t="shared" si="138"/>
        <v>0</v>
      </c>
      <c r="N191" s="156">
        <f t="shared" si="131"/>
        <v>0</v>
      </c>
      <c r="O191" s="209">
        <f t="shared" si="132"/>
        <v>0</v>
      </c>
      <c r="P191" s="210">
        <f t="shared" si="133"/>
        <v>0</v>
      </c>
    </row>
    <row r="192" spans="1:16" hidden="1" outlineLevel="1">
      <c r="A192" s="87">
        <f t="shared" ref="A192:E192" si="156">A160</f>
        <v>0</v>
      </c>
      <c r="B192" s="90">
        <f t="shared" si="156"/>
        <v>0</v>
      </c>
      <c r="C192" s="58">
        <f t="shared" si="156"/>
        <v>0</v>
      </c>
      <c r="D192" s="384" t="str">
        <f t="shared" si="156"/>
        <v>-</v>
      </c>
      <c r="E192" s="59">
        <f t="shared" si="156"/>
        <v>0</v>
      </c>
      <c r="F192" s="156">
        <f t="shared" si="127"/>
        <v>0</v>
      </c>
      <c r="G192" s="156">
        <f t="shared" si="128"/>
        <v>0</v>
      </c>
      <c r="H192" s="156">
        <f t="shared" si="129"/>
        <v>0</v>
      </c>
      <c r="I192" s="155">
        <f>'F4.2 Bhira'!Z32</f>
        <v>0</v>
      </c>
      <c r="J192" s="155">
        <f>'F4.2 Bhira'!AT32</f>
        <v>0</v>
      </c>
      <c r="K192" s="156"/>
      <c r="L192" s="156"/>
      <c r="M192" s="156">
        <f t="shared" si="138"/>
        <v>0</v>
      </c>
      <c r="N192" s="156">
        <f t="shared" si="131"/>
        <v>0</v>
      </c>
      <c r="O192" s="209">
        <f t="shared" si="132"/>
        <v>0</v>
      </c>
      <c r="P192" s="210">
        <f t="shared" si="133"/>
        <v>0</v>
      </c>
    </row>
    <row r="193" spans="1:16" hidden="1" outlineLevel="1">
      <c r="A193" s="87">
        <f t="shared" ref="A193:E193" si="157">A161</f>
        <v>0</v>
      </c>
      <c r="B193" s="49" t="str">
        <f t="shared" si="157"/>
        <v>B) Non-DPR Schemes</v>
      </c>
      <c r="C193" s="87">
        <f t="shared" si="157"/>
        <v>0</v>
      </c>
      <c r="D193" s="141" t="str">
        <f t="shared" si="157"/>
        <v>-</v>
      </c>
      <c r="E193" s="159">
        <f t="shared" si="157"/>
        <v>0</v>
      </c>
      <c r="F193" s="121">
        <f>F161+I161</f>
        <v>0</v>
      </c>
      <c r="G193" s="121">
        <f>G161+M161</f>
        <v>0</v>
      </c>
      <c r="H193" s="156">
        <f t="shared" si="129"/>
        <v>0</v>
      </c>
      <c r="I193" s="155">
        <f>'F4.2 Bhira'!Z33</f>
        <v>0</v>
      </c>
      <c r="J193" s="155">
        <f>'F4.2 Bhira'!AT33</f>
        <v>0</v>
      </c>
      <c r="K193" s="121"/>
      <c r="L193" s="121"/>
      <c r="M193" s="121">
        <f t="shared" ref="M193:M196" si="158">SUM(J193:L193)</f>
        <v>0</v>
      </c>
      <c r="N193" s="121">
        <f t="shared" si="131"/>
        <v>0</v>
      </c>
    </row>
    <row r="194" spans="1:16" hidden="1" outlineLevel="1">
      <c r="A194" s="58">
        <f t="shared" ref="A194:E194" si="159">A162</f>
        <v>1</v>
      </c>
      <c r="B194" s="197" t="str">
        <f t="shared" si="159"/>
        <v>Furniture &amp; Fixture General Asset</v>
      </c>
      <c r="C194" s="58" t="str">
        <f t="shared" si="159"/>
        <v>N.A.</v>
      </c>
      <c r="D194" s="384" t="str">
        <f t="shared" si="159"/>
        <v>-</v>
      </c>
      <c r="E194" s="59">
        <f t="shared" si="159"/>
        <v>0</v>
      </c>
      <c r="F194" s="156">
        <f>F162+I162</f>
        <v>0</v>
      </c>
      <c r="G194" s="156">
        <f>G162+M162</f>
        <v>0</v>
      </c>
      <c r="H194" s="156">
        <f t="shared" si="129"/>
        <v>0</v>
      </c>
      <c r="I194" s="155">
        <f>'F4.2 Bhira'!Z34</f>
        <v>0</v>
      </c>
      <c r="J194" s="155">
        <f>'F4.2 Bhira'!AT34</f>
        <v>0</v>
      </c>
      <c r="K194" s="156"/>
      <c r="L194" s="156"/>
      <c r="M194" s="156">
        <f t="shared" si="158"/>
        <v>0</v>
      </c>
      <c r="N194" s="156">
        <f t="shared" si="131"/>
        <v>0</v>
      </c>
    </row>
    <row r="195" spans="1:16" hidden="1" outlineLevel="1">
      <c r="A195" s="58">
        <f t="shared" ref="A195:E195" si="160">A163</f>
        <v>2</v>
      </c>
      <c r="B195" s="197" t="str">
        <f t="shared" si="160"/>
        <v>Electrical General Asset</v>
      </c>
      <c r="C195" s="58" t="str">
        <f t="shared" si="160"/>
        <v>N.A.</v>
      </c>
      <c r="D195" s="384" t="str">
        <f t="shared" si="160"/>
        <v>-</v>
      </c>
      <c r="E195" s="59">
        <f t="shared" si="160"/>
        <v>0</v>
      </c>
      <c r="F195" s="156">
        <f>F163+I163</f>
        <v>0.22600161699999999</v>
      </c>
      <c r="G195" s="156">
        <f>G163+M163</f>
        <v>0.22600161699999999</v>
      </c>
      <c r="H195" s="156">
        <f t="shared" si="129"/>
        <v>0</v>
      </c>
      <c r="I195" s="155">
        <f>'F4.2 Bhira'!Z35</f>
        <v>0</v>
      </c>
      <c r="J195" s="155">
        <f>'F4.2 Bhira'!AT35</f>
        <v>0</v>
      </c>
      <c r="K195" s="156"/>
      <c r="L195" s="156"/>
      <c r="M195" s="156">
        <f t="shared" si="158"/>
        <v>0</v>
      </c>
      <c r="N195" s="156">
        <f t="shared" si="131"/>
        <v>0</v>
      </c>
    </row>
    <row r="196" spans="1:16" ht="15.75" hidden="1" outlineLevel="1" thickBot="1">
      <c r="A196" s="58">
        <f t="shared" ref="A196:E196" si="161">A164</f>
        <v>3</v>
      </c>
      <c r="B196" s="197" t="str">
        <f t="shared" si="161"/>
        <v>Electronics General Asset</v>
      </c>
      <c r="C196" s="58" t="str">
        <f t="shared" si="161"/>
        <v>N.A.</v>
      </c>
      <c r="D196" s="384" t="str">
        <f t="shared" si="161"/>
        <v>-</v>
      </c>
      <c r="E196" s="59">
        <f t="shared" si="161"/>
        <v>0</v>
      </c>
      <c r="F196" s="156">
        <f>F164+I164</f>
        <v>4.1721675999999999E-2</v>
      </c>
      <c r="G196" s="156">
        <f>G164+M164</f>
        <v>4.1721675999999999E-2</v>
      </c>
      <c r="H196" s="156">
        <f t="shared" si="129"/>
        <v>0</v>
      </c>
      <c r="I196" s="155">
        <f>'F4.2 Bhira'!Z36</f>
        <v>0</v>
      </c>
      <c r="J196" s="155">
        <f>'F4.2 Bhira'!AT36</f>
        <v>0</v>
      </c>
      <c r="K196" s="156"/>
      <c r="L196" s="156"/>
      <c r="M196" s="156">
        <f t="shared" si="158"/>
        <v>0</v>
      </c>
      <c r="N196" s="156">
        <f t="shared" si="131"/>
        <v>0</v>
      </c>
    </row>
    <row r="197" spans="1:16" ht="15.75" collapsed="1" thickBot="1">
      <c r="A197" s="385"/>
      <c r="B197" s="386" t="str">
        <f>B165</f>
        <v>Total</v>
      </c>
      <c r="C197" s="387"/>
      <c r="D197" s="388"/>
      <c r="E197" s="389"/>
      <c r="F197" s="390">
        <f t="shared" ref="F197:N197" si="162">SUM(F170:F196)</f>
        <v>8.3852452240000002</v>
      </c>
      <c r="G197" s="390">
        <f t="shared" si="162"/>
        <v>8.2176852240000002</v>
      </c>
      <c r="H197" s="390">
        <f t="shared" si="162"/>
        <v>0.16755999999999999</v>
      </c>
      <c r="I197" s="390">
        <f t="shared" si="162"/>
        <v>2</v>
      </c>
      <c r="J197" s="390">
        <f t="shared" si="162"/>
        <v>2</v>
      </c>
      <c r="K197" s="390">
        <f t="shared" si="162"/>
        <v>0</v>
      </c>
      <c r="L197" s="390">
        <f t="shared" si="162"/>
        <v>0</v>
      </c>
      <c r="M197" s="390">
        <f t="shared" si="162"/>
        <v>2</v>
      </c>
      <c r="N197" s="390">
        <f t="shared" si="162"/>
        <v>0.16755999999999999</v>
      </c>
    </row>
    <row r="199" spans="1:16" s="208" customFormat="1" ht="15.75" thickBot="1">
      <c r="A199" s="378"/>
      <c r="B199" s="41" t="s">
        <v>519</v>
      </c>
      <c r="C199" s="379"/>
      <c r="D199" s="380"/>
      <c r="E199" s="44"/>
      <c r="F199" s="95"/>
      <c r="G199" s="95"/>
      <c r="H199" s="95"/>
      <c r="I199" s="95"/>
      <c r="J199" s="95"/>
      <c r="K199" s="95"/>
      <c r="L199" s="95"/>
      <c r="M199" s="95"/>
      <c r="N199" s="95"/>
    </row>
    <row r="200" spans="1:16" hidden="1" outlineLevel="1">
      <c r="A200" s="341"/>
      <c r="B200" s="49" t="str">
        <f t="shared" ref="B200" si="163">B168</f>
        <v>a) DPR Schemes</v>
      </c>
      <c r="C200" s="379"/>
      <c r="D200" s="380"/>
      <c r="E200" s="44"/>
      <c r="F200" s="95"/>
      <c r="G200" s="95"/>
      <c r="H200" s="95"/>
      <c r="I200" s="95"/>
      <c r="J200" s="95"/>
      <c r="K200" s="95"/>
      <c r="L200" s="95"/>
      <c r="M200" s="95"/>
      <c r="N200" s="95"/>
    </row>
    <row r="201" spans="1:16" hidden="1" outlineLevel="1">
      <c r="A201" s="341"/>
      <c r="B201" s="344" t="str">
        <f t="shared" ref="B201" si="164">B169</f>
        <v>(i) In principally Approved by MERC</v>
      </c>
      <c r="C201" s="381"/>
      <c r="D201" s="382"/>
      <c r="E201" s="44"/>
      <c r="F201" s="95"/>
      <c r="G201" s="95"/>
      <c r="H201" s="95"/>
      <c r="I201" s="95"/>
      <c r="J201" s="95"/>
      <c r="K201" s="95"/>
      <c r="L201" s="95"/>
      <c r="M201" s="95"/>
      <c r="N201" s="95"/>
    </row>
    <row r="202" spans="1:16" s="337" customFormat="1" ht="30" hidden="1" outlineLevel="1">
      <c r="A202" s="416">
        <f t="shared" ref="A202:E202" si="165">A170</f>
        <v>5</v>
      </c>
      <c r="B202" s="417" t="str">
        <f t="shared" si="165"/>
        <v>Various Civil schemes for Modernisations of colonies at Various Locations under Pune HPC (Considered for Bhira HPS Only)</v>
      </c>
      <c r="C202" s="53" t="str">
        <f t="shared" si="165"/>
        <v>MERC/CAPEX/20162017/01745</v>
      </c>
      <c r="D202" s="383">
        <f t="shared" si="165"/>
        <v>42825</v>
      </c>
      <c r="E202" s="56">
        <f t="shared" si="165"/>
        <v>1.1971000000000001</v>
      </c>
      <c r="F202" s="155">
        <f t="shared" ref="F202:F224" si="166">F170+I170</f>
        <v>0</v>
      </c>
      <c r="G202" s="155">
        <f t="shared" ref="G202:G224" si="167">G170+M170</f>
        <v>0</v>
      </c>
      <c r="H202" s="155">
        <f t="shared" ref="H202:H228" si="168">F202-G202</f>
        <v>0</v>
      </c>
      <c r="I202" s="155">
        <f>'F4.2 Bhira'!AA10</f>
        <v>0</v>
      </c>
      <c r="J202" s="155">
        <f>'F4.2 Bhira'!AU10</f>
        <v>0</v>
      </c>
      <c r="K202" s="155"/>
      <c r="L202" s="155"/>
      <c r="M202" s="155">
        <f t="shared" ref="M202:M205" si="169">SUM(J202:L202)</f>
        <v>0</v>
      </c>
      <c r="N202" s="155">
        <f t="shared" ref="N202:N228" si="170">H202+I202-M202</f>
        <v>0</v>
      </c>
      <c r="O202" s="209">
        <f t="shared" ref="O202:O224" si="171">MAX(0,IF(M202=0,0,IF(G202+M202&lt;E202,M202,E202-G202)))</f>
        <v>0</v>
      </c>
      <c r="P202" s="210">
        <f t="shared" ref="P202:P224" si="172">M202-O202</f>
        <v>0</v>
      </c>
    </row>
    <row r="203" spans="1:16" hidden="1" outlineLevel="1">
      <c r="A203" s="183">
        <f t="shared" ref="A203:E203" si="173">A171</f>
        <v>5.0999999999999996</v>
      </c>
      <c r="B203" s="356" t="str">
        <f t="shared" si="173"/>
        <v>Refurbishing of Residential complex</v>
      </c>
      <c r="C203" s="58" t="str">
        <f t="shared" si="173"/>
        <v>MERC/CAPEX/20162017/01745</v>
      </c>
      <c r="D203" s="384">
        <f t="shared" si="173"/>
        <v>42825</v>
      </c>
      <c r="E203" s="59">
        <f t="shared" si="173"/>
        <v>0.67310000000000003</v>
      </c>
      <c r="F203" s="156">
        <f t="shared" si="166"/>
        <v>0.67692529499999998</v>
      </c>
      <c r="G203" s="156">
        <f t="shared" si="167"/>
        <v>0.67692529499999998</v>
      </c>
      <c r="H203" s="156">
        <f t="shared" si="168"/>
        <v>0</v>
      </c>
      <c r="I203" s="155">
        <f>'F4.2 Bhira'!AA11</f>
        <v>0</v>
      </c>
      <c r="J203" s="155">
        <f>'F4.2 Bhira'!AU11</f>
        <v>0</v>
      </c>
      <c r="K203" s="156"/>
      <c r="L203" s="156"/>
      <c r="M203" s="156">
        <f t="shared" si="169"/>
        <v>0</v>
      </c>
      <c r="N203" s="156">
        <f t="shared" si="170"/>
        <v>0</v>
      </c>
      <c r="O203" s="209">
        <f t="shared" si="171"/>
        <v>0</v>
      </c>
      <c r="P203" s="210">
        <f t="shared" si="172"/>
        <v>0</v>
      </c>
    </row>
    <row r="204" spans="1:16" hidden="1" outlineLevel="1">
      <c r="A204" s="183">
        <f t="shared" ref="A204:E204" si="174">A172</f>
        <v>5.2</v>
      </c>
      <c r="B204" s="356" t="str">
        <f t="shared" si="174"/>
        <v>Internal Roads</v>
      </c>
      <c r="C204" s="58" t="str">
        <f t="shared" si="174"/>
        <v>MERC/CAPEX/20162017/01745</v>
      </c>
      <c r="D204" s="384">
        <f t="shared" si="174"/>
        <v>42825</v>
      </c>
      <c r="E204" s="59">
        <f t="shared" si="174"/>
        <v>0.1027</v>
      </c>
      <c r="F204" s="156">
        <f t="shared" si="166"/>
        <v>0.100888836</v>
      </c>
      <c r="G204" s="156">
        <f t="shared" si="167"/>
        <v>0.100888836</v>
      </c>
      <c r="H204" s="156">
        <f t="shared" si="168"/>
        <v>0</v>
      </c>
      <c r="I204" s="155">
        <f>'F4.2 Bhira'!AA12</f>
        <v>0</v>
      </c>
      <c r="J204" s="155">
        <f>'F4.2 Bhira'!AU12</f>
        <v>0</v>
      </c>
      <c r="K204" s="156"/>
      <c r="L204" s="156"/>
      <c r="M204" s="156">
        <f t="shared" si="169"/>
        <v>0</v>
      </c>
      <c r="N204" s="156">
        <f t="shared" si="170"/>
        <v>0</v>
      </c>
      <c r="O204" s="209">
        <f t="shared" si="171"/>
        <v>0</v>
      </c>
      <c r="P204" s="210">
        <f t="shared" si="172"/>
        <v>0</v>
      </c>
    </row>
    <row r="205" spans="1:16" hidden="1" outlineLevel="1">
      <c r="A205" s="180">
        <f t="shared" ref="A205:E205" si="175">A173</f>
        <v>5.3</v>
      </c>
      <c r="B205" s="348" t="str">
        <f t="shared" si="175"/>
        <v>Water supply, filteration &amp;  Sanitary works</v>
      </c>
      <c r="C205" s="58" t="str">
        <f t="shared" si="175"/>
        <v>MERC/CAPEX/20162017/01745</v>
      </c>
      <c r="D205" s="384">
        <f t="shared" si="175"/>
        <v>42825</v>
      </c>
      <c r="E205" s="59">
        <f t="shared" si="175"/>
        <v>0.42130000000000001</v>
      </c>
      <c r="F205" s="156">
        <f t="shared" si="166"/>
        <v>0</v>
      </c>
      <c r="G205" s="156">
        <f t="shared" si="167"/>
        <v>0</v>
      </c>
      <c r="H205" s="156">
        <f t="shared" si="168"/>
        <v>0</v>
      </c>
      <c r="I205" s="155">
        <f>'F4.2 Bhira'!AA13</f>
        <v>0</v>
      </c>
      <c r="J205" s="155">
        <f>'F4.2 Bhira'!AU13</f>
        <v>0</v>
      </c>
      <c r="K205" s="156"/>
      <c r="L205" s="156"/>
      <c r="M205" s="156">
        <f t="shared" si="169"/>
        <v>0</v>
      </c>
      <c r="N205" s="156">
        <f t="shared" si="170"/>
        <v>0</v>
      </c>
      <c r="O205" s="209">
        <f t="shared" si="171"/>
        <v>0</v>
      </c>
      <c r="P205" s="210">
        <f t="shared" si="172"/>
        <v>0</v>
      </c>
    </row>
    <row r="206" spans="1:16" s="337" customFormat="1" ht="30" hidden="1" outlineLevel="1">
      <c r="A206" s="416">
        <f t="shared" ref="A206:E206" si="176">A174</f>
        <v>14</v>
      </c>
      <c r="B206" s="417" t="str">
        <f t="shared" si="176"/>
        <v>Various 14 Nos. of schemes for Hydro Power Stations under Renewable Energy Circle, Pune &amp; Nasik</v>
      </c>
      <c r="C206" s="53" t="str">
        <f t="shared" si="176"/>
        <v>MERC/CAPEX/2020-21/WFH/SBR/ 19</v>
      </c>
      <c r="D206" s="383">
        <f t="shared" si="176"/>
        <v>44029</v>
      </c>
      <c r="E206" s="56">
        <f t="shared" si="176"/>
        <v>0.49224999999999997</v>
      </c>
      <c r="F206" s="155">
        <f t="shared" si="166"/>
        <v>0</v>
      </c>
      <c r="G206" s="155">
        <f t="shared" si="167"/>
        <v>0</v>
      </c>
      <c r="H206" s="155">
        <f t="shared" si="168"/>
        <v>0</v>
      </c>
      <c r="I206" s="155">
        <f>'F4.2 Bhira'!AA14</f>
        <v>0</v>
      </c>
      <c r="J206" s="155">
        <f>'F4.2 Bhira'!AU14</f>
        <v>0</v>
      </c>
      <c r="K206" s="155"/>
      <c r="L206" s="155"/>
      <c r="M206" s="155">
        <f t="shared" ref="M206:M224" si="177">SUM(J206:L206)</f>
        <v>0</v>
      </c>
      <c r="N206" s="155">
        <f t="shared" si="170"/>
        <v>0</v>
      </c>
      <c r="O206" s="209">
        <f t="shared" si="171"/>
        <v>0</v>
      </c>
      <c r="P206" s="210">
        <f t="shared" si="172"/>
        <v>0</v>
      </c>
    </row>
    <row r="207" spans="1:16" ht="30" hidden="1" outlineLevel="1">
      <c r="A207" s="183">
        <f t="shared" ref="A207:E207" si="178">A175</f>
        <v>14.2</v>
      </c>
      <c r="B207" s="356" t="str">
        <f t="shared" si="178"/>
        <v>Schme-B :Replacement of 220 kV Line CTs &amp; PTs of Bhira Tail Race Hydro Power Station.</v>
      </c>
      <c r="C207" s="58" t="str">
        <f t="shared" si="178"/>
        <v>MERC/CAPEX/2020-21/WFH/SBR/ 19</v>
      </c>
      <c r="D207" s="384">
        <f t="shared" si="178"/>
        <v>44029</v>
      </c>
      <c r="E207" s="59">
        <f t="shared" si="178"/>
        <v>0.25</v>
      </c>
      <c r="F207" s="156">
        <f t="shared" si="166"/>
        <v>0.21346199999999999</v>
      </c>
      <c r="G207" s="156">
        <f t="shared" si="167"/>
        <v>0.21346199999999999</v>
      </c>
      <c r="H207" s="156">
        <f t="shared" si="168"/>
        <v>0</v>
      </c>
      <c r="I207" s="155">
        <f>'F4.2 Bhira'!AA15</f>
        <v>0</v>
      </c>
      <c r="J207" s="155">
        <f>'F4.2 Bhira'!AU15</f>
        <v>0</v>
      </c>
      <c r="K207" s="156"/>
      <c r="L207" s="156"/>
      <c r="M207" s="156">
        <f t="shared" si="177"/>
        <v>0</v>
      </c>
      <c r="N207" s="156">
        <f t="shared" si="170"/>
        <v>0</v>
      </c>
      <c r="O207" s="209">
        <f t="shared" si="171"/>
        <v>0</v>
      </c>
      <c r="P207" s="210">
        <f t="shared" si="172"/>
        <v>0</v>
      </c>
    </row>
    <row r="208" spans="1:16" ht="30" hidden="1" outlineLevel="1">
      <c r="A208" s="185">
        <f t="shared" ref="A208:E208" si="179">A176</f>
        <v>14.3</v>
      </c>
      <c r="B208" s="356" t="str">
        <f t="shared" si="179"/>
        <v>Schme-C :Replacement of existing Energy meters by 0.2S Class Energy meters at various HPS.</v>
      </c>
      <c r="C208" s="58" t="str">
        <f t="shared" si="179"/>
        <v>MERC/CAPEX/2020-21/WFH/SBR/ 19</v>
      </c>
      <c r="D208" s="384">
        <f t="shared" si="179"/>
        <v>44029</v>
      </c>
      <c r="E208" s="59">
        <f t="shared" si="179"/>
        <v>0.10199999999999999</v>
      </c>
      <c r="F208" s="156">
        <f t="shared" si="166"/>
        <v>0</v>
      </c>
      <c r="G208" s="156">
        <f t="shared" si="167"/>
        <v>0</v>
      </c>
      <c r="H208" s="156">
        <f t="shared" si="168"/>
        <v>0</v>
      </c>
      <c r="I208" s="155">
        <f>'F4.2 Bhira'!AA16</f>
        <v>0</v>
      </c>
      <c r="J208" s="155">
        <f>'F4.2 Bhira'!AU16</f>
        <v>0</v>
      </c>
      <c r="K208" s="156"/>
      <c r="L208" s="156"/>
      <c r="M208" s="156">
        <f t="shared" si="177"/>
        <v>0</v>
      </c>
      <c r="N208" s="156">
        <f t="shared" si="170"/>
        <v>0</v>
      </c>
      <c r="O208" s="209">
        <f t="shared" si="171"/>
        <v>0</v>
      </c>
      <c r="P208" s="210">
        <f t="shared" si="172"/>
        <v>0</v>
      </c>
    </row>
    <row r="209" spans="1:16" ht="30" hidden="1" outlineLevel="1">
      <c r="A209" s="183">
        <f t="shared" ref="A209:E209" si="180">A177</f>
        <v>14.4</v>
      </c>
      <c r="B209" s="356" t="str">
        <f t="shared" si="180"/>
        <v>Schme-D: Providing Oil Filtration Machines for all Divisions of REC, Pune</v>
      </c>
      <c r="C209" s="58" t="str">
        <f t="shared" si="180"/>
        <v>MERC/CAPEX/2020-21/WFH/SBR/ 19</v>
      </c>
      <c r="D209" s="384">
        <f t="shared" si="180"/>
        <v>44029</v>
      </c>
      <c r="E209" s="59">
        <f t="shared" si="180"/>
        <v>0.14025000000000001</v>
      </c>
      <c r="F209" s="156">
        <f t="shared" si="166"/>
        <v>6.80978E-2</v>
      </c>
      <c r="G209" s="156">
        <f t="shared" si="167"/>
        <v>6.80978E-2</v>
      </c>
      <c r="H209" s="156">
        <f t="shared" si="168"/>
        <v>0</v>
      </c>
      <c r="I209" s="155">
        <f>'F4.2 Bhira'!AA17</f>
        <v>0</v>
      </c>
      <c r="J209" s="155">
        <f>'F4.2 Bhira'!AU17</f>
        <v>0</v>
      </c>
      <c r="K209" s="156"/>
      <c r="L209" s="156"/>
      <c r="M209" s="156">
        <f t="shared" si="177"/>
        <v>0</v>
      </c>
      <c r="N209" s="156">
        <f t="shared" si="170"/>
        <v>0</v>
      </c>
      <c r="O209" s="209">
        <f t="shared" si="171"/>
        <v>0</v>
      </c>
      <c r="P209" s="210">
        <f t="shared" si="172"/>
        <v>0</v>
      </c>
    </row>
    <row r="210" spans="1:16" s="337" customFormat="1" ht="30" hidden="1" outlineLevel="1">
      <c r="A210" s="416">
        <f t="shared" ref="A210:E210" si="181">A178</f>
        <v>16</v>
      </c>
      <c r="B210" s="417" t="str">
        <f t="shared" si="181"/>
        <v>Various 6 Nos. Schemes for Hydro Power Stations under Renewable Energy Circle, Pune</v>
      </c>
      <c r="C210" s="53" t="str">
        <f t="shared" si="181"/>
        <v>MERC/CAPEX/2020-2021/WFH/ SBR/22</v>
      </c>
      <c r="D210" s="383">
        <f t="shared" si="181"/>
        <v>44037</v>
      </c>
      <c r="E210" s="56">
        <f t="shared" si="181"/>
        <v>1.4903895600000001</v>
      </c>
      <c r="F210" s="155">
        <f t="shared" si="166"/>
        <v>0</v>
      </c>
      <c r="G210" s="155">
        <f t="shared" si="167"/>
        <v>0</v>
      </c>
      <c r="H210" s="155">
        <f t="shared" si="168"/>
        <v>0</v>
      </c>
      <c r="I210" s="155">
        <f>'F4.2 Bhira'!AA18</f>
        <v>0</v>
      </c>
      <c r="J210" s="155">
        <f>'F4.2 Bhira'!AU18</f>
        <v>0</v>
      </c>
      <c r="K210" s="155"/>
      <c r="L210" s="155"/>
      <c r="M210" s="155">
        <f t="shared" si="177"/>
        <v>0</v>
      </c>
      <c r="N210" s="155">
        <f t="shared" si="170"/>
        <v>0</v>
      </c>
      <c r="O210" s="209">
        <f t="shared" si="171"/>
        <v>0</v>
      </c>
      <c r="P210" s="210">
        <f t="shared" si="172"/>
        <v>0</v>
      </c>
    </row>
    <row r="211" spans="1:16" ht="45" hidden="1" outlineLevel="1">
      <c r="A211" s="180">
        <f t="shared" ref="A211:E211" si="182">A179</f>
        <v>16.100000000000001</v>
      </c>
      <c r="B211" s="348" t="str">
        <f t="shared" si="182"/>
        <v>Replacement of existing Air Compressors at Bhira, Tilari, Pawana and Ujjani Hydro Power Stations under REC, Pune (2 Nos for Bhira HPS)</v>
      </c>
      <c r="C211" s="58" t="str">
        <f t="shared" si="182"/>
        <v>MERC/CAPEX/2020-2021/WFH/ SBR/22</v>
      </c>
      <c r="D211" s="384">
        <f t="shared" si="182"/>
        <v>44037</v>
      </c>
      <c r="E211" s="59">
        <f t="shared" si="182"/>
        <v>0.16756000000000001</v>
      </c>
      <c r="F211" s="156">
        <f t="shared" si="166"/>
        <v>0.16755999999999999</v>
      </c>
      <c r="G211" s="156">
        <f t="shared" si="167"/>
        <v>0</v>
      </c>
      <c r="H211" s="156">
        <f t="shared" si="168"/>
        <v>0.16755999999999999</v>
      </c>
      <c r="I211" s="155">
        <f>'F4.2 Bhira'!AA19</f>
        <v>0</v>
      </c>
      <c r="J211" s="155">
        <f>'F4.2 Bhira'!AU19</f>
        <v>0</v>
      </c>
      <c r="K211" s="156"/>
      <c r="L211" s="156"/>
      <c r="M211" s="156">
        <f t="shared" si="177"/>
        <v>0</v>
      </c>
      <c r="N211" s="156">
        <f t="shared" si="170"/>
        <v>0.16755999999999999</v>
      </c>
      <c r="O211" s="209">
        <f t="shared" si="171"/>
        <v>0</v>
      </c>
      <c r="P211" s="210">
        <f t="shared" si="172"/>
        <v>0</v>
      </c>
    </row>
    <row r="212" spans="1:16" ht="45" hidden="1" outlineLevel="1">
      <c r="A212" s="180">
        <f t="shared" ref="A212:E212" si="183">A180</f>
        <v>16.399999999999999</v>
      </c>
      <c r="B212" s="348" t="str">
        <f t="shared" si="183"/>
        <v>Replacement of 220 V, 400/300 AH Battery set with Tubular type Battery Banks at Bhira, Tilari, Kanher, Dimbhe and Ujani Hydro Power Stations.</v>
      </c>
      <c r="C212" s="58" t="str">
        <f t="shared" si="183"/>
        <v>MERC/CAPEX/2020-2021/WFH/ SBR/22</v>
      </c>
      <c r="D212" s="384">
        <f t="shared" si="183"/>
        <v>44037</v>
      </c>
      <c r="E212" s="59">
        <f t="shared" si="183"/>
        <v>0.25245156000000002</v>
      </c>
      <c r="F212" s="156">
        <f t="shared" si="166"/>
        <v>0.150588</v>
      </c>
      <c r="G212" s="156">
        <f t="shared" si="167"/>
        <v>0.150588</v>
      </c>
      <c r="H212" s="156">
        <f t="shared" si="168"/>
        <v>0</v>
      </c>
      <c r="I212" s="155">
        <f>'F4.2 Bhira'!AA20</f>
        <v>0</v>
      </c>
      <c r="J212" s="155">
        <f>'F4.2 Bhira'!AU20</f>
        <v>0</v>
      </c>
      <c r="K212" s="156"/>
      <c r="L212" s="156"/>
      <c r="M212" s="156">
        <f t="shared" si="177"/>
        <v>0</v>
      </c>
      <c r="N212" s="156">
        <f t="shared" si="170"/>
        <v>0</v>
      </c>
      <c r="O212" s="209">
        <f t="shared" si="171"/>
        <v>0</v>
      </c>
      <c r="P212" s="210">
        <f t="shared" si="172"/>
        <v>0</v>
      </c>
    </row>
    <row r="213" spans="1:16" ht="45" hidden="1" outlineLevel="1">
      <c r="A213" s="180">
        <f t="shared" ref="A213:E213" si="184">A181</f>
        <v>16.600000000000001</v>
      </c>
      <c r="B213" s="348" t="str">
        <f t="shared" si="184"/>
        <v>Replacement of existing Protection Systems with Numerical Protection system at Bhira, Panshet, Varasgaon, Dimbhe &amp; Manikdoh HPS.</v>
      </c>
      <c r="C213" s="58" t="str">
        <f t="shared" si="184"/>
        <v>MERC/CAPEX/2020-2021/WFH/ SBR/22</v>
      </c>
      <c r="D213" s="384">
        <f t="shared" si="184"/>
        <v>44037</v>
      </c>
      <c r="E213" s="59">
        <f t="shared" si="184"/>
        <v>1.0703780000000001</v>
      </c>
      <c r="F213" s="156">
        <f t="shared" si="166"/>
        <v>0</v>
      </c>
      <c r="G213" s="156">
        <f t="shared" si="167"/>
        <v>0</v>
      </c>
      <c r="H213" s="156">
        <f t="shared" si="168"/>
        <v>0</v>
      </c>
      <c r="I213" s="155">
        <f>'F4.2 Bhira'!AA21</f>
        <v>0</v>
      </c>
      <c r="J213" s="155">
        <f>'F4.2 Bhira'!AU21</f>
        <v>0</v>
      </c>
      <c r="K213" s="156"/>
      <c r="L213" s="156"/>
      <c r="M213" s="156">
        <f t="shared" si="177"/>
        <v>0</v>
      </c>
      <c r="N213" s="156">
        <f t="shared" si="170"/>
        <v>0</v>
      </c>
      <c r="O213" s="209">
        <f t="shared" si="171"/>
        <v>0</v>
      </c>
      <c r="P213" s="210">
        <f t="shared" si="172"/>
        <v>0</v>
      </c>
    </row>
    <row r="214" spans="1:16" hidden="1" outlineLevel="1">
      <c r="A214" s="87">
        <f t="shared" ref="A214:E214" si="185">A182</f>
        <v>0</v>
      </c>
      <c r="B214" s="344" t="str">
        <f t="shared" si="185"/>
        <v>(i) Submitted to MERC</v>
      </c>
      <c r="C214" s="87">
        <f t="shared" si="185"/>
        <v>0</v>
      </c>
      <c r="D214" s="141" t="str">
        <f t="shared" si="185"/>
        <v>-</v>
      </c>
      <c r="E214" s="159">
        <f t="shared" si="185"/>
        <v>0</v>
      </c>
      <c r="F214" s="121">
        <f t="shared" si="166"/>
        <v>0</v>
      </c>
      <c r="G214" s="121">
        <f t="shared" si="167"/>
        <v>0</v>
      </c>
      <c r="H214" s="121">
        <f t="shared" si="168"/>
        <v>0</v>
      </c>
      <c r="I214" s="155">
        <f>'F4.2 Bhira'!AA22</f>
        <v>0</v>
      </c>
      <c r="J214" s="155">
        <f>'F4.2 Bhira'!AU22</f>
        <v>0</v>
      </c>
      <c r="K214" s="121"/>
      <c r="L214" s="121"/>
      <c r="M214" s="121">
        <f t="shared" si="177"/>
        <v>0</v>
      </c>
      <c r="N214" s="121">
        <f t="shared" si="170"/>
        <v>0</v>
      </c>
      <c r="O214" s="209">
        <f t="shared" si="171"/>
        <v>0</v>
      </c>
      <c r="P214" s="210">
        <f t="shared" si="172"/>
        <v>0</v>
      </c>
    </row>
    <row r="215" spans="1:16" hidden="1" outlineLevel="1">
      <c r="A215" s="87">
        <f t="shared" ref="A215:E215" si="186">A183</f>
        <v>0</v>
      </c>
      <c r="B215" s="344">
        <f t="shared" si="186"/>
        <v>0</v>
      </c>
      <c r="C215" s="87">
        <f t="shared" si="186"/>
        <v>0</v>
      </c>
      <c r="D215" s="141" t="str">
        <f t="shared" si="186"/>
        <v>-</v>
      </c>
      <c r="E215" s="159">
        <f t="shared" si="186"/>
        <v>0</v>
      </c>
      <c r="F215" s="121">
        <f t="shared" si="166"/>
        <v>0</v>
      </c>
      <c r="G215" s="121">
        <f t="shared" si="167"/>
        <v>0</v>
      </c>
      <c r="H215" s="121">
        <f t="shared" si="168"/>
        <v>0</v>
      </c>
      <c r="I215" s="155">
        <f>'F4.2 Bhira'!AA23</f>
        <v>0</v>
      </c>
      <c r="J215" s="155">
        <f>'F4.2 Bhira'!AU23</f>
        <v>0</v>
      </c>
      <c r="K215" s="121"/>
      <c r="L215" s="121"/>
      <c r="M215" s="121">
        <f t="shared" si="177"/>
        <v>0</v>
      </c>
      <c r="N215" s="121">
        <f t="shared" si="170"/>
        <v>0</v>
      </c>
      <c r="O215" s="209">
        <f t="shared" si="171"/>
        <v>0</v>
      </c>
      <c r="P215" s="210">
        <f t="shared" si="172"/>
        <v>0</v>
      </c>
    </row>
    <row r="216" spans="1:16" hidden="1" outlineLevel="1">
      <c r="A216" s="87">
        <f t="shared" ref="A216:E216" si="187">A184</f>
        <v>0</v>
      </c>
      <c r="B216" s="344" t="str">
        <f t="shared" si="187"/>
        <v>(ii) Yet to be submitted to MERC</v>
      </c>
      <c r="C216" s="53">
        <f t="shared" si="187"/>
        <v>0</v>
      </c>
      <c r="D216" s="383" t="str">
        <f t="shared" si="187"/>
        <v>-</v>
      </c>
      <c r="E216" s="56">
        <f t="shared" si="187"/>
        <v>0</v>
      </c>
      <c r="F216" s="157">
        <f t="shared" si="166"/>
        <v>0</v>
      </c>
      <c r="G216" s="157">
        <f t="shared" si="167"/>
        <v>0</v>
      </c>
      <c r="H216" s="157">
        <f t="shared" si="168"/>
        <v>0</v>
      </c>
      <c r="I216" s="155">
        <f>'F4.2 Bhira'!AA24</f>
        <v>0</v>
      </c>
      <c r="J216" s="155">
        <f>'F4.2 Bhira'!AU24</f>
        <v>0</v>
      </c>
      <c r="K216" s="157"/>
      <c r="L216" s="157"/>
      <c r="M216" s="157">
        <f t="shared" si="177"/>
        <v>0</v>
      </c>
      <c r="N216" s="157">
        <f t="shared" si="170"/>
        <v>0</v>
      </c>
      <c r="O216" s="209">
        <f t="shared" si="171"/>
        <v>0</v>
      </c>
      <c r="P216" s="210">
        <f t="shared" si="172"/>
        <v>0</v>
      </c>
    </row>
    <row r="217" spans="1:16" hidden="1" outlineLevel="1">
      <c r="A217" s="825">
        <f t="shared" ref="A217:E217" si="188">A185</f>
        <v>1</v>
      </c>
      <c r="B217" s="826" t="str">
        <f t="shared" si="188"/>
        <v>DPR-5</v>
      </c>
      <c r="C217" s="58" t="str">
        <f t="shared" si="188"/>
        <v>(ii) Yet to be submitted to MERC</v>
      </c>
      <c r="D217" s="384" t="str">
        <f t="shared" si="188"/>
        <v>-</v>
      </c>
      <c r="E217" s="59">
        <f t="shared" si="188"/>
        <v>0</v>
      </c>
      <c r="F217" s="156">
        <f t="shared" si="166"/>
        <v>0</v>
      </c>
      <c r="G217" s="156">
        <f t="shared" si="167"/>
        <v>0</v>
      </c>
      <c r="H217" s="156">
        <f t="shared" si="168"/>
        <v>0</v>
      </c>
      <c r="I217" s="155">
        <f>'F4.2 Bhira'!AA25</f>
        <v>0</v>
      </c>
      <c r="J217" s="155">
        <f>'F4.2 Bhira'!AU25</f>
        <v>0</v>
      </c>
      <c r="K217" s="156"/>
      <c r="L217" s="156"/>
      <c r="M217" s="156">
        <f t="shared" si="177"/>
        <v>0</v>
      </c>
      <c r="N217" s="156">
        <f t="shared" si="170"/>
        <v>0</v>
      </c>
      <c r="O217" s="209">
        <f t="shared" si="171"/>
        <v>0</v>
      </c>
      <c r="P217" s="210">
        <f t="shared" si="172"/>
        <v>0</v>
      </c>
    </row>
    <row r="218" spans="1:16" ht="30" hidden="1" outlineLevel="1">
      <c r="A218" s="836">
        <f t="shared" ref="A218:E218" si="189">A186</f>
        <v>1.6</v>
      </c>
      <c r="B218" s="837" t="str">
        <f t="shared" si="189"/>
        <v>Supply,Errection &amp; Commissioning of DigitalGoverner at Bhira HPS</v>
      </c>
      <c r="C218" s="58">
        <f t="shared" si="189"/>
        <v>0</v>
      </c>
      <c r="D218" s="384" t="str">
        <f t="shared" si="189"/>
        <v>-</v>
      </c>
      <c r="E218" s="59">
        <f t="shared" si="189"/>
        <v>0</v>
      </c>
      <c r="F218" s="156">
        <f t="shared" si="166"/>
        <v>6.74</v>
      </c>
      <c r="G218" s="156">
        <f t="shared" si="167"/>
        <v>6.74</v>
      </c>
      <c r="H218" s="156">
        <f t="shared" si="168"/>
        <v>0</v>
      </c>
      <c r="I218" s="155">
        <f>'F4.2 Bhira'!AA26</f>
        <v>0</v>
      </c>
      <c r="J218" s="155">
        <f>'F4.2 Bhira'!AU26</f>
        <v>0</v>
      </c>
      <c r="K218" s="156"/>
      <c r="L218" s="156"/>
      <c r="M218" s="156">
        <f t="shared" si="177"/>
        <v>0</v>
      </c>
      <c r="N218" s="156">
        <f t="shared" si="170"/>
        <v>0</v>
      </c>
      <c r="O218" s="209">
        <f t="shared" si="171"/>
        <v>0</v>
      </c>
      <c r="P218" s="210">
        <f t="shared" si="172"/>
        <v>0</v>
      </c>
    </row>
    <row r="219" spans="1:16" hidden="1" outlineLevel="1">
      <c r="A219" s="825">
        <f t="shared" ref="A219:E219" si="190">A187</f>
        <v>2</v>
      </c>
      <c r="B219" s="826" t="str">
        <f t="shared" si="190"/>
        <v>DPR-6</v>
      </c>
      <c r="C219" s="58">
        <f t="shared" si="190"/>
        <v>0</v>
      </c>
      <c r="D219" s="384" t="str">
        <f t="shared" si="190"/>
        <v>-</v>
      </c>
      <c r="E219" s="59">
        <f t="shared" si="190"/>
        <v>0</v>
      </c>
      <c r="F219" s="156">
        <f t="shared" si="166"/>
        <v>0</v>
      </c>
      <c r="G219" s="156">
        <f t="shared" si="167"/>
        <v>0</v>
      </c>
      <c r="H219" s="156">
        <f t="shared" si="168"/>
        <v>0</v>
      </c>
      <c r="I219" s="155">
        <f>'F4.2 Bhira'!AA27</f>
        <v>0</v>
      </c>
      <c r="J219" s="155">
        <f>'F4.2 Bhira'!AU27</f>
        <v>0</v>
      </c>
      <c r="K219" s="156"/>
      <c r="L219" s="156"/>
      <c r="M219" s="156">
        <f t="shared" si="177"/>
        <v>0</v>
      </c>
      <c r="N219" s="156">
        <f t="shared" si="170"/>
        <v>0</v>
      </c>
      <c r="O219" s="209">
        <f t="shared" si="171"/>
        <v>0</v>
      </c>
      <c r="P219" s="210">
        <f t="shared" si="172"/>
        <v>0</v>
      </c>
    </row>
    <row r="220" spans="1:16" hidden="1" outlineLevel="1">
      <c r="A220" s="836">
        <f t="shared" ref="A220:E220" si="191">A188</f>
        <v>2.1</v>
      </c>
      <c r="B220" s="837" t="str">
        <f t="shared" si="191"/>
        <v>Auto sequencer for Bhira HPS unit 1 &amp; 2</v>
      </c>
      <c r="C220" s="58">
        <f t="shared" si="191"/>
        <v>0</v>
      </c>
      <c r="D220" s="384" t="str">
        <f t="shared" si="191"/>
        <v>-</v>
      </c>
      <c r="E220" s="59">
        <f t="shared" si="191"/>
        <v>0</v>
      </c>
      <c r="F220" s="156">
        <f t="shared" si="166"/>
        <v>2</v>
      </c>
      <c r="G220" s="156">
        <f t="shared" si="167"/>
        <v>2</v>
      </c>
      <c r="H220" s="156">
        <f t="shared" si="168"/>
        <v>0</v>
      </c>
      <c r="I220" s="155">
        <f>'F4.2 Bhira'!AA28</f>
        <v>0</v>
      </c>
      <c r="J220" s="155">
        <f>'F4.2 Bhira'!AU28</f>
        <v>0</v>
      </c>
      <c r="K220" s="156"/>
      <c r="L220" s="156"/>
      <c r="M220" s="156">
        <f t="shared" si="177"/>
        <v>0</v>
      </c>
      <c r="N220" s="156">
        <f t="shared" si="170"/>
        <v>0</v>
      </c>
      <c r="O220" s="209">
        <f t="shared" si="171"/>
        <v>0</v>
      </c>
      <c r="P220" s="210">
        <f t="shared" si="172"/>
        <v>0</v>
      </c>
    </row>
    <row r="221" spans="1:16" hidden="1" outlineLevel="1">
      <c r="A221" s="846">
        <f t="shared" ref="A221:E221" si="192">A189</f>
        <v>3</v>
      </c>
      <c r="B221" s="826" t="str">
        <f t="shared" si="192"/>
        <v>DPR-7</v>
      </c>
      <c r="C221" s="58">
        <f t="shared" si="192"/>
        <v>0</v>
      </c>
      <c r="D221" s="384" t="str">
        <f t="shared" si="192"/>
        <v>-</v>
      </c>
      <c r="E221" s="59">
        <f t="shared" si="192"/>
        <v>0</v>
      </c>
      <c r="F221" s="156">
        <f t="shared" si="166"/>
        <v>0</v>
      </c>
      <c r="G221" s="156">
        <f t="shared" si="167"/>
        <v>0</v>
      </c>
      <c r="H221" s="156">
        <f t="shared" si="168"/>
        <v>0</v>
      </c>
      <c r="I221" s="155">
        <f>'F4.2 Bhira'!AA29</f>
        <v>0</v>
      </c>
      <c r="J221" s="155">
        <f>'F4.2 Bhira'!AU29</f>
        <v>0</v>
      </c>
      <c r="K221" s="156"/>
      <c r="L221" s="156"/>
      <c r="M221" s="156">
        <f t="shared" si="177"/>
        <v>0</v>
      </c>
      <c r="N221" s="156">
        <f t="shared" si="170"/>
        <v>0</v>
      </c>
      <c r="O221" s="209">
        <f t="shared" si="171"/>
        <v>0</v>
      </c>
      <c r="P221" s="210">
        <f t="shared" si="172"/>
        <v>0</v>
      </c>
    </row>
    <row r="222" spans="1:16" hidden="1" outlineLevel="1">
      <c r="A222" s="836">
        <f t="shared" ref="A222:E222" si="193">A190</f>
        <v>3.1</v>
      </c>
      <c r="B222" s="837" t="str">
        <f t="shared" si="193"/>
        <v>Generator Transformer at Bira HPS</v>
      </c>
      <c r="C222" s="58">
        <f t="shared" si="193"/>
        <v>0</v>
      </c>
      <c r="D222" s="384" t="str">
        <f t="shared" si="193"/>
        <v>-</v>
      </c>
      <c r="E222" s="59">
        <f t="shared" si="193"/>
        <v>0</v>
      </c>
      <c r="F222" s="156">
        <f t="shared" si="166"/>
        <v>0</v>
      </c>
      <c r="G222" s="156">
        <f t="shared" si="167"/>
        <v>0</v>
      </c>
      <c r="H222" s="156">
        <f t="shared" si="168"/>
        <v>0</v>
      </c>
      <c r="I222" s="155">
        <f>'F4.2 Bhira'!AA30</f>
        <v>16.66</v>
      </c>
      <c r="J222" s="155">
        <f>'F4.2 Bhira'!AU30</f>
        <v>16.66</v>
      </c>
      <c r="K222" s="156"/>
      <c r="L222" s="156"/>
      <c r="M222" s="156">
        <f t="shared" si="177"/>
        <v>16.66</v>
      </c>
      <c r="N222" s="156">
        <f t="shared" si="170"/>
        <v>0</v>
      </c>
      <c r="O222" s="209">
        <f t="shared" si="171"/>
        <v>0</v>
      </c>
      <c r="P222" s="210">
        <f t="shared" si="172"/>
        <v>16.66</v>
      </c>
    </row>
    <row r="223" spans="1:16" hidden="1" outlineLevel="1">
      <c r="A223" s="58">
        <f t="shared" ref="A223:E223" si="194">A191</f>
        <v>0</v>
      </c>
      <c r="B223" s="165">
        <f t="shared" si="194"/>
        <v>0</v>
      </c>
      <c r="C223" s="58">
        <f t="shared" si="194"/>
        <v>0</v>
      </c>
      <c r="D223" s="384" t="str">
        <f t="shared" si="194"/>
        <v>-</v>
      </c>
      <c r="E223" s="59">
        <f t="shared" si="194"/>
        <v>0</v>
      </c>
      <c r="F223" s="156">
        <f t="shared" si="166"/>
        <v>0</v>
      </c>
      <c r="G223" s="156">
        <f t="shared" si="167"/>
        <v>0</v>
      </c>
      <c r="H223" s="156">
        <f t="shared" si="168"/>
        <v>0</v>
      </c>
      <c r="I223" s="155">
        <f>'F4.2 Bhira'!AA31</f>
        <v>0</v>
      </c>
      <c r="J223" s="155">
        <f>'F4.2 Bhira'!AU31</f>
        <v>0</v>
      </c>
      <c r="K223" s="156"/>
      <c r="L223" s="156"/>
      <c r="M223" s="156">
        <f t="shared" si="177"/>
        <v>0</v>
      </c>
      <c r="N223" s="156">
        <f t="shared" si="170"/>
        <v>0</v>
      </c>
      <c r="O223" s="209">
        <f t="shared" si="171"/>
        <v>0</v>
      </c>
      <c r="P223" s="210">
        <f t="shared" si="172"/>
        <v>0</v>
      </c>
    </row>
    <row r="224" spans="1:16" hidden="1" outlineLevel="1">
      <c r="A224" s="87">
        <f t="shared" ref="A224:E224" si="195">A192</f>
        <v>0</v>
      </c>
      <c r="B224" s="90">
        <f t="shared" si="195"/>
        <v>0</v>
      </c>
      <c r="C224" s="58">
        <f t="shared" si="195"/>
        <v>0</v>
      </c>
      <c r="D224" s="384" t="str">
        <f t="shared" si="195"/>
        <v>-</v>
      </c>
      <c r="E224" s="59">
        <f t="shared" si="195"/>
        <v>0</v>
      </c>
      <c r="F224" s="156">
        <f t="shared" si="166"/>
        <v>0</v>
      </c>
      <c r="G224" s="156">
        <f t="shared" si="167"/>
        <v>0</v>
      </c>
      <c r="H224" s="156">
        <f t="shared" si="168"/>
        <v>0</v>
      </c>
      <c r="I224" s="155">
        <f>'F4.2 Bhira'!AA32</f>
        <v>0</v>
      </c>
      <c r="J224" s="155">
        <f>'F4.2 Bhira'!AU32</f>
        <v>0</v>
      </c>
      <c r="K224" s="156"/>
      <c r="L224" s="156"/>
      <c r="M224" s="156">
        <f t="shared" si="177"/>
        <v>0</v>
      </c>
      <c r="N224" s="156">
        <f t="shared" si="170"/>
        <v>0</v>
      </c>
      <c r="O224" s="209">
        <f t="shared" si="171"/>
        <v>0</v>
      </c>
      <c r="P224" s="210">
        <f t="shared" si="172"/>
        <v>0</v>
      </c>
    </row>
    <row r="225" spans="1:16" hidden="1" outlineLevel="1">
      <c r="A225" s="87">
        <f t="shared" ref="A225:E225" si="196">A193</f>
        <v>0</v>
      </c>
      <c r="B225" s="49" t="str">
        <f t="shared" si="196"/>
        <v>B) Non-DPR Schemes</v>
      </c>
      <c r="C225" s="87">
        <f t="shared" si="196"/>
        <v>0</v>
      </c>
      <c r="D225" s="141" t="str">
        <f t="shared" si="196"/>
        <v>-</v>
      </c>
      <c r="E225" s="159">
        <f t="shared" si="196"/>
        <v>0</v>
      </c>
      <c r="F225" s="121">
        <f>F193+I193</f>
        <v>0</v>
      </c>
      <c r="G225" s="121">
        <f>G193+M193</f>
        <v>0</v>
      </c>
      <c r="H225" s="156">
        <f t="shared" si="168"/>
        <v>0</v>
      </c>
      <c r="I225" s="155">
        <f>'F4.2 Bhira'!AA33</f>
        <v>0</v>
      </c>
      <c r="J225" s="155">
        <f>'F4.2 Bhira'!AU33</f>
        <v>0</v>
      </c>
      <c r="K225" s="121"/>
      <c r="L225" s="121"/>
      <c r="M225" s="121">
        <f t="shared" ref="M225:M228" si="197">SUM(J225:L225)</f>
        <v>0</v>
      </c>
      <c r="N225" s="121">
        <f t="shared" si="170"/>
        <v>0</v>
      </c>
    </row>
    <row r="226" spans="1:16" hidden="1" outlineLevel="1">
      <c r="A226" s="58">
        <f t="shared" ref="A226:E226" si="198">A194</f>
        <v>1</v>
      </c>
      <c r="B226" s="197" t="str">
        <f t="shared" si="198"/>
        <v>Furniture &amp; Fixture General Asset</v>
      </c>
      <c r="C226" s="58" t="str">
        <f t="shared" si="198"/>
        <v>N.A.</v>
      </c>
      <c r="D226" s="384" t="str">
        <f t="shared" si="198"/>
        <v>-</v>
      </c>
      <c r="E226" s="59">
        <f t="shared" si="198"/>
        <v>0</v>
      </c>
      <c r="F226" s="156">
        <f>F194+I194</f>
        <v>0</v>
      </c>
      <c r="G226" s="156">
        <f>G194+M194</f>
        <v>0</v>
      </c>
      <c r="H226" s="156">
        <f t="shared" si="168"/>
        <v>0</v>
      </c>
      <c r="I226" s="155">
        <f>'F4.2 Bhira'!AA34</f>
        <v>0</v>
      </c>
      <c r="J226" s="155">
        <f>'F4.2 Bhira'!AU34</f>
        <v>0</v>
      </c>
      <c r="K226" s="156"/>
      <c r="L226" s="156"/>
      <c r="M226" s="156">
        <f t="shared" si="197"/>
        <v>0</v>
      </c>
      <c r="N226" s="156">
        <f t="shared" si="170"/>
        <v>0</v>
      </c>
    </row>
    <row r="227" spans="1:16" hidden="1" outlineLevel="1">
      <c r="A227" s="58">
        <f t="shared" ref="A227:E227" si="199">A195</f>
        <v>2</v>
      </c>
      <c r="B227" s="197" t="str">
        <f t="shared" si="199"/>
        <v>Electrical General Asset</v>
      </c>
      <c r="C227" s="58" t="str">
        <f t="shared" si="199"/>
        <v>N.A.</v>
      </c>
      <c r="D227" s="384" t="str">
        <f t="shared" si="199"/>
        <v>-</v>
      </c>
      <c r="E227" s="59">
        <f t="shared" si="199"/>
        <v>0</v>
      </c>
      <c r="F227" s="156">
        <f>F195+I195</f>
        <v>0.22600161699999999</v>
      </c>
      <c r="G227" s="156">
        <f>G195+M195</f>
        <v>0.22600161699999999</v>
      </c>
      <c r="H227" s="156">
        <f t="shared" si="168"/>
        <v>0</v>
      </c>
      <c r="I227" s="155">
        <f>'F4.2 Bhira'!AA35</f>
        <v>0</v>
      </c>
      <c r="J227" s="155">
        <f>'F4.2 Bhira'!AU35</f>
        <v>0</v>
      </c>
      <c r="K227" s="156"/>
      <c r="L227" s="156"/>
      <c r="M227" s="156">
        <f t="shared" si="197"/>
        <v>0</v>
      </c>
      <c r="N227" s="156">
        <f t="shared" si="170"/>
        <v>0</v>
      </c>
    </row>
    <row r="228" spans="1:16" ht="15.75" hidden="1" outlineLevel="1" thickBot="1">
      <c r="A228" s="58">
        <f t="shared" ref="A228:E228" si="200">A196</f>
        <v>3</v>
      </c>
      <c r="B228" s="197" t="str">
        <f t="shared" si="200"/>
        <v>Electronics General Asset</v>
      </c>
      <c r="C228" s="58" t="str">
        <f t="shared" si="200"/>
        <v>N.A.</v>
      </c>
      <c r="D228" s="384" t="str">
        <f t="shared" si="200"/>
        <v>-</v>
      </c>
      <c r="E228" s="59">
        <f t="shared" si="200"/>
        <v>0</v>
      </c>
      <c r="F228" s="156">
        <f>F196+I196</f>
        <v>4.1721675999999999E-2</v>
      </c>
      <c r="G228" s="156">
        <f>G196+M196</f>
        <v>4.1721675999999999E-2</v>
      </c>
      <c r="H228" s="156">
        <f t="shared" si="168"/>
        <v>0</v>
      </c>
      <c r="I228" s="155">
        <f>'F4.2 Bhira'!AA36</f>
        <v>0</v>
      </c>
      <c r="J228" s="155">
        <f>'F4.2 Bhira'!AU36</f>
        <v>0</v>
      </c>
      <c r="K228" s="156"/>
      <c r="L228" s="156"/>
      <c r="M228" s="156">
        <f t="shared" si="197"/>
        <v>0</v>
      </c>
      <c r="N228" s="156">
        <f t="shared" si="170"/>
        <v>0</v>
      </c>
    </row>
    <row r="229" spans="1:16" ht="15.75" collapsed="1" thickBot="1">
      <c r="A229" s="385"/>
      <c r="B229" s="386" t="str">
        <f>B197</f>
        <v>Total</v>
      </c>
      <c r="C229" s="387"/>
      <c r="D229" s="388"/>
      <c r="E229" s="389"/>
      <c r="F229" s="390">
        <f t="shared" ref="F229:N229" si="201">SUM(F202:F228)</f>
        <v>10.385245224</v>
      </c>
      <c r="G229" s="390">
        <f t="shared" si="201"/>
        <v>10.217685224</v>
      </c>
      <c r="H229" s="390">
        <f t="shared" si="201"/>
        <v>0.16755999999999999</v>
      </c>
      <c r="I229" s="390">
        <f t="shared" si="201"/>
        <v>16.66</v>
      </c>
      <c r="J229" s="390">
        <f t="shared" si="201"/>
        <v>16.66</v>
      </c>
      <c r="K229" s="390">
        <f t="shared" si="201"/>
        <v>0</v>
      </c>
      <c r="L229" s="390">
        <f t="shared" si="201"/>
        <v>0</v>
      </c>
      <c r="M229" s="390">
        <f t="shared" si="201"/>
        <v>16.66</v>
      </c>
      <c r="N229" s="390">
        <f t="shared" si="201"/>
        <v>0.16755999999999999</v>
      </c>
    </row>
    <row r="231" spans="1:16" s="208" customFormat="1" ht="15.75" thickBot="1">
      <c r="A231" s="378"/>
      <c r="B231" s="41" t="s">
        <v>662</v>
      </c>
      <c r="C231" s="379"/>
      <c r="D231" s="380"/>
      <c r="E231" s="44"/>
      <c r="F231" s="95"/>
      <c r="G231" s="95"/>
      <c r="H231" s="95"/>
      <c r="I231" s="95"/>
      <c r="J231" s="95"/>
      <c r="K231" s="95"/>
      <c r="L231" s="95"/>
      <c r="M231" s="95"/>
      <c r="N231" s="95"/>
    </row>
    <row r="232" spans="1:16" hidden="1" outlineLevel="1">
      <c r="A232" s="341"/>
      <c r="B232" s="49" t="str">
        <f t="shared" ref="B232" si="202">B200</f>
        <v>a) DPR Schemes</v>
      </c>
      <c r="C232" s="379"/>
      <c r="D232" s="380"/>
      <c r="E232" s="44"/>
      <c r="F232" s="95"/>
      <c r="G232" s="95"/>
      <c r="H232" s="95"/>
      <c r="I232" s="95"/>
      <c r="J232" s="95"/>
      <c r="K232" s="95"/>
      <c r="L232" s="95"/>
      <c r="M232" s="95"/>
      <c r="N232" s="95"/>
    </row>
    <row r="233" spans="1:16" hidden="1" outlineLevel="1">
      <c r="A233" s="341"/>
      <c r="B233" s="344" t="str">
        <f t="shared" ref="B233" si="203">B201</f>
        <v>(i) In principally Approved by MERC</v>
      </c>
      <c r="C233" s="381"/>
      <c r="D233" s="382"/>
      <c r="E233" s="44"/>
      <c r="F233" s="95"/>
      <c r="G233" s="95"/>
      <c r="H233" s="95"/>
      <c r="I233" s="95"/>
      <c r="J233" s="95"/>
      <c r="K233" s="95"/>
      <c r="L233" s="95"/>
      <c r="M233" s="95"/>
      <c r="N233" s="95"/>
    </row>
    <row r="234" spans="1:16" s="337" customFormat="1" ht="30" hidden="1" outlineLevel="1">
      <c r="A234" s="416">
        <f t="shared" ref="A234:E234" si="204">A202</f>
        <v>5</v>
      </c>
      <c r="B234" s="417" t="str">
        <f t="shared" si="204"/>
        <v>Various Civil schemes for Modernisations of colonies at Various Locations under Pune HPC (Considered for Bhira HPS Only)</v>
      </c>
      <c r="C234" s="53" t="str">
        <f t="shared" si="204"/>
        <v>MERC/CAPEX/20162017/01745</v>
      </c>
      <c r="D234" s="383">
        <f t="shared" si="204"/>
        <v>42825</v>
      </c>
      <c r="E234" s="56">
        <f t="shared" si="204"/>
        <v>1.1971000000000001</v>
      </c>
      <c r="F234" s="155">
        <f t="shared" ref="F234:F256" si="205">F202+I202</f>
        <v>0</v>
      </c>
      <c r="G234" s="155">
        <f t="shared" ref="G234:G256" si="206">G202+M202</f>
        <v>0</v>
      </c>
      <c r="H234" s="155">
        <f t="shared" ref="H234:H260" si="207">F234-G234</f>
        <v>0</v>
      </c>
      <c r="I234" s="155">
        <f>'F4.2 Bhira'!AB10</f>
        <v>0</v>
      </c>
      <c r="J234" s="155">
        <f>'F4.2 Bhira'!AV10</f>
        <v>0</v>
      </c>
      <c r="K234" s="155"/>
      <c r="L234" s="155"/>
      <c r="M234" s="155">
        <f t="shared" ref="M234:M237" si="208">SUM(J234:L234)</f>
        <v>0</v>
      </c>
      <c r="N234" s="155">
        <f t="shared" ref="N234:N260" si="209">H234+I234-M234</f>
        <v>0</v>
      </c>
      <c r="O234" s="209">
        <f t="shared" ref="O234:O256" si="210">MAX(0,IF(M234=0,0,IF(G234+M234&lt;E234,M234,E234-G234)))</f>
        <v>0</v>
      </c>
      <c r="P234" s="210">
        <f t="shared" ref="P234:P256" si="211">M234-O234</f>
        <v>0</v>
      </c>
    </row>
    <row r="235" spans="1:16" hidden="1" outlineLevel="1">
      <c r="A235" s="183">
        <f t="shared" ref="A235:E235" si="212">A203</f>
        <v>5.0999999999999996</v>
      </c>
      <c r="B235" s="356" t="str">
        <f t="shared" si="212"/>
        <v>Refurbishing of Residential complex</v>
      </c>
      <c r="C235" s="58" t="str">
        <f t="shared" si="212"/>
        <v>MERC/CAPEX/20162017/01745</v>
      </c>
      <c r="D235" s="384">
        <f t="shared" si="212"/>
        <v>42825</v>
      </c>
      <c r="E235" s="59">
        <f t="shared" si="212"/>
        <v>0.67310000000000003</v>
      </c>
      <c r="F235" s="156">
        <f t="shared" si="205"/>
        <v>0.67692529499999998</v>
      </c>
      <c r="G235" s="156">
        <f t="shared" si="206"/>
        <v>0.67692529499999998</v>
      </c>
      <c r="H235" s="156">
        <f t="shared" si="207"/>
        <v>0</v>
      </c>
      <c r="I235" s="155">
        <f>'F4.2 Bhira'!AB11</f>
        <v>0</v>
      </c>
      <c r="J235" s="155">
        <f>'F4.2 Bhira'!AV11</f>
        <v>0</v>
      </c>
      <c r="K235" s="156"/>
      <c r="L235" s="156"/>
      <c r="M235" s="156">
        <f t="shared" si="208"/>
        <v>0</v>
      </c>
      <c r="N235" s="156">
        <f t="shared" si="209"/>
        <v>0</v>
      </c>
      <c r="O235" s="209">
        <f t="shared" si="210"/>
        <v>0</v>
      </c>
      <c r="P235" s="210">
        <f t="shared" si="211"/>
        <v>0</v>
      </c>
    </row>
    <row r="236" spans="1:16" hidden="1" outlineLevel="1">
      <c r="A236" s="183">
        <f t="shared" ref="A236:E236" si="213">A204</f>
        <v>5.2</v>
      </c>
      <c r="B236" s="356" t="str">
        <f t="shared" si="213"/>
        <v>Internal Roads</v>
      </c>
      <c r="C236" s="58" t="str">
        <f t="shared" si="213"/>
        <v>MERC/CAPEX/20162017/01745</v>
      </c>
      <c r="D236" s="384">
        <f t="shared" si="213"/>
        <v>42825</v>
      </c>
      <c r="E236" s="59">
        <f t="shared" si="213"/>
        <v>0.1027</v>
      </c>
      <c r="F236" s="156">
        <f t="shared" si="205"/>
        <v>0.100888836</v>
      </c>
      <c r="G236" s="156">
        <f t="shared" si="206"/>
        <v>0.100888836</v>
      </c>
      <c r="H236" s="156">
        <f t="shared" si="207"/>
        <v>0</v>
      </c>
      <c r="I236" s="155">
        <f>'F4.2 Bhira'!AB12</f>
        <v>0</v>
      </c>
      <c r="J236" s="155">
        <f>'F4.2 Bhira'!AV12</f>
        <v>0</v>
      </c>
      <c r="K236" s="156"/>
      <c r="L236" s="156"/>
      <c r="M236" s="156">
        <f t="shared" si="208"/>
        <v>0</v>
      </c>
      <c r="N236" s="156">
        <f t="shared" si="209"/>
        <v>0</v>
      </c>
      <c r="O236" s="209">
        <f t="shared" si="210"/>
        <v>0</v>
      </c>
      <c r="P236" s="210">
        <f t="shared" si="211"/>
        <v>0</v>
      </c>
    </row>
    <row r="237" spans="1:16" hidden="1" outlineLevel="1">
      <c r="A237" s="180">
        <f t="shared" ref="A237:E237" si="214">A205</f>
        <v>5.3</v>
      </c>
      <c r="B237" s="348" t="str">
        <f t="shared" si="214"/>
        <v>Water supply, filteration &amp;  Sanitary works</v>
      </c>
      <c r="C237" s="58" t="str">
        <f t="shared" si="214"/>
        <v>MERC/CAPEX/20162017/01745</v>
      </c>
      <c r="D237" s="384">
        <f t="shared" si="214"/>
        <v>42825</v>
      </c>
      <c r="E237" s="59">
        <f t="shared" si="214"/>
        <v>0.42130000000000001</v>
      </c>
      <c r="F237" s="156">
        <f t="shared" si="205"/>
        <v>0</v>
      </c>
      <c r="G237" s="156">
        <f t="shared" si="206"/>
        <v>0</v>
      </c>
      <c r="H237" s="156">
        <f t="shared" si="207"/>
        <v>0</v>
      </c>
      <c r="I237" s="155">
        <f>'F4.2 Bhira'!AB13</f>
        <v>0</v>
      </c>
      <c r="J237" s="155">
        <f>'F4.2 Bhira'!AV13</f>
        <v>0</v>
      </c>
      <c r="K237" s="156"/>
      <c r="L237" s="156"/>
      <c r="M237" s="156">
        <f t="shared" si="208"/>
        <v>0</v>
      </c>
      <c r="N237" s="156">
        <f t="shared" si="209"/>
        <v>0</v>
      </c>
      <c r="O237" s="209">
        <f t="shared" si="210"/>
        <v>0</v>
      </c>
      <c r="P237" s="210">
        <f t="shared" si="211"/>
        <v>0</v>
      </c>
    </row>
    <row r="238" spans="1:16" s="337" customFormat="1" ht="30" hidden="1" outlineLevel="1">
      <c r="A238" s="416">
        <f t="shared" ref="A238:E238" si="215">A206</f>
        <v>14</v>
      </c>
      <c r="B238" s="417" t="str">
        <f t="shared" si="215"/>
        <v>Various 14 Nos. of schemes for Hydro Power Stations under Renewable Energy Circle, Pune &amp; Nasik</v>
      </c>
      <c r="C238" s="53" t="str">
        <f t="shared" si="215"/>
        <v>MERC/CAPEX/2020-21/WFH/SBR/ 19</v>
      </c>
      <c r="D238" s="383">
        <f t="shared" si="215"/>
        <v>44029</v>
      </c>
      <c r="E238" s="56">
        <f t="shared" si="215"/>
        <v>0.49224999999999997</v>
      </c>
      <c r="F238" s="155">
        <f t="shared" si="205"/>
        <v>0</v>
      </c>
      <c r="G238" s="155">
        <f t="shared" si="206"/>
        <v>0</v>
      </c>
      <c r="H238" s="155">
        <f t="shared" si="207"/>
        <v>0</v>
      </c>
      <c r="I238" s="155">
        <f>'F4.2 Bhira'!AB14</f>
        <v>0</v>
      </c>
      <c r="J238" s="155">
        <f>'F4.2 Bhira'!AV14</f>
        <v>0</v>
      </c>
      <c r="K238" s="155"/>
      <c r="L238" s="155"/>
      <c r="M238" s="155">
        <f t="shared" ref="M238:M256" si="216">SUM(J238:L238)</f>
        <v>0</v>
      </c>
      <c r="N238" s="155">
        <f t="shared" si="209"/>
        <v>0</v>
      </c>
      <c r="O238" s="209">
        <f t="shared" si="210"/>
        <v>0</v>
      </c>
      <c r="P238" s="210">
        <f t="shared" si="211"/>
        <v>0</v>
      </c>
    </row>
    <row r="239" spans="1:16" ht="30" hidden="1" outlineLevel="1">
      <c r="A239" s="183">
        <f t="shared" ref="A239:E239" si="217">A207</f>
        <v>14.2</v>
      </c>
      <c r="B239" s="356" t="str">
        <f t="shared" si="217"/>
        <v>Schme-B :Replacement of 220 kV Line CTs &amp; PTs of Bhira Tail Race Hydro Power Station.</v>
      </c>
      <c r="C239" s="58" t="str">
        <f t="shared" si="217"/>
        <v>MERC/CAPEX/2020-21/WFH/SBR/ 19</v>
      </c>
      <c r="D239" s="384">
        <f t="shared" si="217"/>
        <v>44029</v>
      </c>
      <c r="E239" s="59">
        <f t="shared" si="217"/>
        <v>0.25</v>
      </c>
      <c r="F239" s="156">
        <f t="shared" si="205"/>
        <v>0.21346199999999999</v>
      </c>
      <c r="G239" s="156">
        <f t="shared" si="206"/>
        <v>0.21346199999999999</v>
      </c>
      <c r="H239" s="156">
        <f t="shared" si="207"/>
        <v>0</v>
      </c>
      <c r="I239" s="155">
        <f>'F4.2 Bhira'!AB15</f>
        <v>0</v>
      </c>
      <c r="J239" s="155">
        <f>'F4.2 Bhira'!AV15</f>
        <v>0</v>
      </c>
      <c r="K239" s="156"/>
      <c r="L239" s="156"/>
      <c r="M239" s="156">
        <f t="shared" si="216"/>
        <v>0</v>
      </c>
      <c r="N239" s="156">
        <f t="shared" si="209"/>
        <v>0</v>
      </c>
      <c r="O239" s="209">
        <f t="shared" si="210"/>
        <v>0</v>
      </c>
      <c r="P239" s="210">
        <f t="shared" si="211"/>
        <v>0</v>
      </c>
    </row>
    <row r="240" spans="1:16" ht="30" hidden="1" outlineLevel="1">
      <c r="A240" s="185">
        <f t="shared" ref="A240:E240" si="218">A208</f>
        <v>14.3</v>
      </c>
      <c r="B240" s="356" t="str">
        <f t="shared" si="218"/>
        <v>Schme-C :Replacement of existing Energy meters by 0.2S Class Energy meters at various HPS.</v>
      </c>
      <c r="C240" s="58" t="str">
        <f t="shared" si="218"/>
        <v>MERC/CAPEX/2020-21/WFH/SBR/ 19</v>
      </c>
      <c r="D240" s="384">
        <f t="shared" si="218"/>
        <v>44029</v>
      </c>
      <c r="E240" s="59">
        <f t="shared" si="218"/>
        <v>0.10199999999999999</v>
      </c>
      <c r="F240" s="156">
        <f t="shared" si="205"/>
        <v>0</v>
      </c>
      <c r="G240" s="156">
        <f t="shared" si="206"/>
        <v>0</v>
      </c>
      <c r="H240" s="156">
        <f t="shared" si="207"/>
        <v>0</v>
      </c>
      <c r="I240" s="155">
        <f>'F4.2 Bhira'!AB16</f>
        <v>0</v>
      </c>
      <c r="J240" s="155">
        <f>'F4.2 Bhira'!AV16</f>
        <v>0</v>
      </c>
      <c r="K240" s="156"/>
      <c r="L240" s="156"/>
      <c r="M240" s="156">
        <f t="shared" si="216"/>
        <v>0</v>
      </c>
      <c r="N240" s="156">
        <f t="shared" si="209"/>
        <v>0</v>
      </c>
      <c r="O240" s="209">
        <f t="shared" si="210"/>
        <v>0</v>
      </c>
      <c r="P240" s="210">
        <f t="shared" si="211"/>
        <v>0</v>
      </c>
    </row>
    <row r="241" spans="1:16" ht="30" hidden="1" outlineLevel="1">
      <c r="A241" s="183">
        <f t="shared" ref="A241:E241" si="219">A209</f>
        <v>14.4</v>
      </c>
      <c r="B241" s="356" t="str">
        <f t="shared" si="219"/>
        <v>Schme-D: Providing Oil Filtration Machines for all Divisions of REC, Pune</v>
      </c>
      <c r="C241" s="58" t="str">
        <f t="shared" si="219"/>
        <v>MERC/CAPEX/2020-21/WFH/SBR/ 19</v>
      </c>
      <c r="D241" s="384">
        <f t="shared" si="219"/>
        <v>44029</v>
      </c>
      <c r="E241" s="59">
        <f t="shared" si="219"/>
        <v>0.14025000000000001</v>
      </c>
      <c r="F241" s="156">
        <f t="shared" si="205"/>
        <v>6.80978E-2</v>
      </c>
      <c r="G241" s="156">
        <f t="shared" si="206"/>
        <v>6.80978E-2</v>
      </c>
      <c r="H241" s="156">
        <f t="shared" si="207"/>
        <v>0</v>
      </c>
      <c r="I241" s="155">
        <f>'F4.2 Bhira'!AB17</f>
        <v>0</v>
      </c>
      <c r="J241" s="155">
        <f>'F4.2 Bhira'!AV17</f>
        <v>0</v>
      </c>
      <c r="K241" s="156"/>
      <c r="L241" s="156"/>
      <c r="M241" s="156">
        <f t="shared" si="216"/>
        <v>0</v>
      </c>
      <c r="N241" s="156">
        <f t="shared" si="209"/>
        <v>0</v>
      </c>
      <c r="O241" s="209">
        <f t="shared" si="210"/>
        <v>0</v>
      </c>
      <c r="P241" s="210">
        <f t="shared" si="211"/>
        <v>0</v>
      </c>
    </row>
    <row r="242" spans="1:16" s="337" customFormat="1" ht="30" hidden="1" outlineLevel="1">
      <c r="A242" s="416">
        <f t="shared" ref="A242:E242" si="220">A210</f>
        <v>16</v>
      </c>
      <c r="B242" s="417" t="str">
        <f t="shared" si="220"/>
        <v>Various 6 Nos. Schemes for Hydro Power Stations under Renewable Energy Circle, Pune</v>
      </c>
      <c r="C242" s="53" t="str">
        <f t="shared" si="220"/>
        <v>MERC/CAPEX/2020-2021/WFH/ SBR/22</v>
      </c>
      <c r="D242" s="383">
        <f t="shared" si="220"/>
        <v>44037</v>
      </c>
      <c r="E242" s="56">
        <f t="shared" si="220"/>
        <v>1.4903895600000001</v>
      </c>
      <c r="F242" s="155">
        <f t="shared" si="205"/>
        <v>0</v>
      </c>
      <c r="G242" s="155">
        <f t="shared" si="206"/>
        <v>0</v>
      </c>
      <c r="H242" s="155">
        <f t="shared" si="207"/>
        <v>0</v>
      </c>
      <c r="I242" s="155">
        <f>'F4.2 Bhira'!AB18</f>
        <v>0</v>
      </c>
      <c r="J242" s="155">
        <f>'F4.2 Bhira'!AV18</f>
        <v>0</v>
      </c>
      <c r="K242" s="155"/>
      <c r="L242" s="155"/>
      <c r="M242" s="155">
        <f t="shared" si="216"/>
        <v>0</v>
      </c>
      <c r="N242" s="155">
        <f t="shared" si="209"/>
        <v>0</v>
      </c>
      <c r="O242" s="209">
        <f t="shared" si="210"/>
        <v>0</v>
      </c>
      <c r="P242" s="210">
        <f t="shared" si="211"/>
        <v>0</v>
      </c>
    </row>
    <row r="243" spans="1:16" ht="45" hidden="1" outlineLevel="1">
      <c r="A243" s="180">
        <f t="shared" ref="A243:E243" si="221">A211</f>
        <v>16.100000000000001</v>
      </c>
      <c r="B243" s="348" t="str">
        <f t="shared" si="221"/>
        <v>Replacement of existing Air Compressors at Bhira, Tilari, Pawana and Ujjani Hydro Power Stations under REC, Pune (2 Nos for Bhira HPS)</v>
      </c>
      <c r="C243" s="58" t="str">
        <f t="shared" si="221"/>
        <v>MERC/CAPEX/2020-2021/WFH/ SBR/22</v>
      </c>
      <c r="D243" s="384">
        <f t="shared" si="221"/>
        <v>44037</v>
      </c>
      <c r="E243" s="59">
        <f t="shared" si="221"/>
        <v>0.16756000000000001</v>
      </c>
      <c r="F243" s="156">
        <f t="shared" si="205"/>
        <v>0.16755999999999999</v>
      </c>
      <c r="G243" s="156">
        <f t="shared" si="206"/>
        <v>0</v>
      </c>
      <c r="H243" s="156">
        <f t="shared" si="207"/>
        <v>0.16755999999999999</v>
      </c>
      <c r="I243" s="155">
        <f>'F4.2 Bhira'!AB19</f>
        <v>0</v>
      </c>
      <c r="J243" s="155">
        <f>'F4.2 Bhira'!AV19</f>
        <v>0</v>
      </c>
      <c r="K243" s="156"/>
      <c r="L243" s="156"/>
      <c r="M243" s="156">
        <f t="shared" si="216"/>
        <v>0</v>
      </c>
      <c r="N243" s="156">
        <f t="shared" si="209"/>
        <v>0.16755999999999999</v>
      </c>
      <c r="O243" s="209">
        <f t="shared" si="210"/>
        <v>0</v>
      </c>
      <c r="P243" s="210">
        <f t="shared" si="211"/>
        <v>0</v>
      </c>
    </row>
    <row r="244" spans="1:16" ht="45" hidden="1" outlineLevel="1">
      <c r="A244" s="180">
        <f t="shared" ref="A244:E244" si="222">A212</f>
        <v>16.399999999999999</v>
      </c>
      <c r="B244" s="348" t="str">
        <f t="shared" si="222"/>
        <v>Replacement of 220 V, 400/300 AH Battery set with Tubular type Battery Banks at Bhira, Tilari, Kanher, Dimbhe and Ujani Hydro Power Stations.</v>
      </c>
      <c r="C244" s="58" t="str">
        <f t="shared" si="222"/>
        <v>MERC/CAPEX/2020-2021/WFH/ SBR/22</v>
      </c>
      <c r="D244" s="384">
        <f t="shared" si="222"/>
        <v>44037</v>
      </c>
      <c r="E244" s="59">
        <f t="shared" si="222"/>
        <v>0.25245156000000002</v>
      </c>
      <c r="F244" s="156">
        <f t="shared" si="205"/>
        <v>0.150588</v>
      </c>
      <c r="G244" s="156">
        <f t="shared" si="206"/>
        <v>0.150588</v>
      </c>
      <c r="H244" s="156">
        <f t="shared" si="207"/>
        <v>0</v>
      </c>
      <c r="I244" s="155">
        <f>'F4.2 Bhira'!AB20</f>
        <v>0</v>
      </c>
      <c r="J244" s="155">
        <f>'F4.2 Bhira'!AV20</f>
        <v>0</v>
      </c>
      <c r="K244" s="156"/>
      <c r="L244" s="156"/>
      <c r="M244" s="156">
        <f t="shared" si="216"/>
        <v>0</v>
      </c>
      <c r="N244" s="156">
        <f t="shared" si="209"/>
        <v>0</v>
      </c>
      <c r="O244" s="209">
        <f t="shared" si="210"/>
        <v>0</v>
      </c>
      <c r="P244" s="210">
        <f t="shared" si="211"/>
        <v>0</v>
      </c>
    </row>
    <row r="245" spans="1:16" ht="45" hidden="1" outlineLevel="1">
      <c r="A245" s="180">
        <f t="shared" ref="A245:E245" si="223">A213</f>
        <v>16.600000000000001</v>
      </c>
      <c r="B245" s="348" t="str">
        <f t="shared" si="223"/>
        <v>Replacement of existing Protection Systems with Numerical Protection system at Bhira, Panshet, Varasgaon, Dimbhe &amp; Manikdoh HPS.</v>
      </c>
      <c r="C245" s="58" t="str">
        <f t="shared" si="223"/>
        <v>MERC/CAPEX/2020-2021/WFH/ SBR/22</v>
      </c>
      <c r="D245" s="384">
        <f t="shared" si="223"/>
        <v>44037</v>
      </c>
      <c r="E245" s="59">
        <f t="shared" si="223"/>
        <v>1.0703780000000001</v>
      </c>
      <c r="F245" s="156">
        <f t="shared" si="205"/>
        <v>0</v>
      </c>
      <c r="G245" s="156">
        <f t="shared" si="206"/>
        <v>0</v>
      </c>
      <c r="H245" s="156">
        <f t="shared" si="207"/>
        <v>0</v>
      </c>
      <c r="I245" s="155">
        <f>'F4.2 Bhira'!AB21</f>
        <v>0</v>
      </c>
      <c r="J245" s="155">
        <f>'F4.2 Bhira'!AV21</f>
        <v>0</v>
      </c>
      <c r="K245" s="156"/>
      <c r="L245" s="156"/>
      <c r="M245" s="156">
        <f t="shared" si="216"/>
        <v>0</v>
      </c>
      <c r="N245" s="156">
        <f t="shared" si="209"/>
        <v>0</v>
      </c>
      <c r="O245" s="209">
        <f t="shared" si="210"/>
        <v>0</v>
      </c>
      <c r="P245" s="210">
        <f t="shared" si="211"/>
        <v>0</v>
      </c>
    </row>
    <row r="246" spans="1:16" hidden="1" outlineLevel="1">
      <c r="A246" s="87">
        <f t="shared" ref="A246:E246" si="224">A214</f>
        <v>0</v>
      </c>
      <c r="B246" s="344" t="str">
        <f t="shared" si="224"/>
        <v>(i) Submitted to MERC</v>
      </c>
      <c r="C246" s="87">
        <f t="shared" si="224"/>
        <v>0</v>
      </c>
      <c r="D246" s="141" t="str">
        <f t="shared" si="224"/>
        <v>-</v>
      </c>
      <c r="E246" s="159">
        <f t="shared" si="224"/>
        <v>0</v>
      </c>
      <c r="F246" s="121">
        <f t="shared" si="205"/>
        <v>0</v>
      </c>
      <c r="G246" s="121">
        <f t="shared" si="206"/>
        <v>0</v>
      </c>
      <c r="H246" s="121">
        <f t="shared" si="207"/>
        <v>0</v>
      </c>
      <c r="I246" s="155">
        <f>'F4.2 Bhira'!AB22</f>
        <v>0</v>
      </c>
      <c r="J246" s="155">
        <f>'F4.2 Bhira'!AV22</f>
        <v>0</v>
      </c>
      <c r="K246" s="121"/>
      <c r="L246" s="121"/>
      <c r="M246" s="121">
        <f t="shared" si="216"/>
        <v>0</v>
      </c>
      <c r="N246" s="121">
        <f t="shared" si="209"/>
        <v>0</v>
      </c>
      <c r="O246" s="209">
        <f t="shared" si="210"/>
        <v>0</v>
      </c>
      <c r="P246" s="210">
        <f t="shared" si="211"/>
        <v>0</v>
      </c>
    </row>
    <row r="247" spans="1:16" hidden="1" outlineLevel="1">
      <c r="A247" s="87">
        <f t="shared" ref="A247:E247" si="225">A215</f>
        <v>0</v>
      </c>
      <c r="B247" s="344">
        <f t="shared" si="225"/>
        <v>0</v>
      </c>
      <c r="C247" s="87">
        <f t="shared" si="225"/>
        <v>0</v>
      </c>
      <c r="D247" s="141" t="str">
        <f t="shared" si="225"/>
        <v>-</v>
      </c>
      <c r="E247" s="159">
        <f t="shared" si="225"/>
        <v>0</v>
      </c>
      <c r="F247" s="121">
        <f t="shared" si="205"/>
        <v>0</v>
      </c>
      <c r="G247" s="121">
        <f t="shared" si="206"/>
        <v>0</v>
      </c>
      <c r="H247" s="121">
        <f t="shared" si="207"/>
        <v>0</v>
      </c>
      <c r="I247" s="155">
        <f>'F4.2 Bhira'!AB23</f>
        <v>0</v>
      </c>
      <c r="J247" s="155">
        <f>'F4.2 Bhira'!AV23</f>
        <v>0</v>
      </c>
      <c r="K247" s="121"/>
      <c r="L247" s="121"/>
      <c r="M247" s="121">
        <f t="shared" si="216"/>
        <v>0</v>
      </c>
      <c r="N247" s="121">
        <f t="shared" si="209"/>
        <v>0</v>
      </c>
      <c r="O247" s="209">
        <f t="shared" si="210"/>
        <v>0</v>
      </c>
      <c r="P247" s="210">
        <f t="shared" si="211"/>
        <v>0</v>
      </c>
    </row>
    <row r="248" spans="1:16" hidden="1" outlineLevel="1">
      <c r="A248" s="87">
        <f t="shared" ref="A248:E248" si="226">A216</f>
        <v>0</v>
      </c>
      <c r="B248" s="344" t="str">
        <f t="shared" si="226"/>
        <v>(ii) Yet to be submitted to MERC</v>
      </c>
      <c r="C248" s="53">
        <f t="shared" si="226"/>
        <v>0</v>
      </c>
      <c r="D248" s="383" t="str">
        <f t="shared" si="226"/>
        <v>-</v>
      </c>
      <c r="E248" s="56">
        <f t="shared" si="226"/>
        <v>0</v>
      </c>
      <c r="F248" s="157">
        <f t="shared" si="205"/>
        <v>0</v>
      </c>
      <c r="G248" s="157">
        <f t="shared" si="206"/>
        <v>0</v>
      </c>
      <c r="H248" s="157">
        <f t="shared" si="207"/>
        <v>0</v>
      </c>
      <c r="I248" s="155">
        <f>'F4.2 Bhira'!AB24</f>
        <v>0</v>
      </c>
      <c r="J248" s="155">
        <f>'F4.2 Bhira'!AV24</f>
        <v>0</v>
      </c>
      <c r="K248" s="157"/>
      <c r="L248" s="157"/>
      <c r="M248" s="157">
        <f t="shared" si="216"/>
        <v>0</v>
      </c>
      <c r="N248" s="157">
        <f t="shared" si="209"/>
        <v>0</v>
      </c>
      <c r="O248" s="209">
        <f t="shared" si="210"/>
        <v>0</v>
      </c>
      <c r="P248" s="210">
        <f t="shared" si="211"/>
        <v>0</v>
      </c>
    </row>
    <row r="249" spans="1:16" hidden="1" outlineLevel="1">
      <c r="A249" s="825">
        <f t="shared" ref="A249:E249" si="227">A217</f>
        <v>1</v>
      </c>
      <c r="B249" s="826" t="str">
        <f t="shared" si="227"/>
        <v>DPR-5</v>
      </c>
      <c r="C249" s="58" t="str">
        <f t="shared" si="227"/>
        <v>(ii) Yet to be submitted to MERC</v>
      </c>
      <c r="D249" s="384" t="str">
        <f t="shared" si="227"/>
        <v>-</v>
      </c>
      <c r="E249" s="59">
        <f t="shared" si="227"/>
        <v>0</v>
      </c>
      <c r="F249" s="156">
        <f t="shared" si="205"/>
        <v>0</v>
      </c>
      <c r="G249" s="156">
        <f t="shared" si="206"/>
        <v>0</v>
      </c>
      <c r="H249" s="156">
        <f t="shared" si="207"/>
        <v>0</v>
      </c>
      <c r="I249" s="155">
        <f>'F4.2 Bhira'!AB25</f>
        <v>0</v>
      </c>
      <c r="J249" s="155">
        <f>'F4.2 Bhira'!AV25</f>
        <v>0</v>
      </c>
      <c r="K249" s="156"/>
      <c r="L249" s="156"/>
      <c r="M249" s="156">
        <f t="shared" si="216"/>
        <v>0</v>
      </c>
      <c r="N249" s="156">
        <f t="shared" si="209"/>
        <v>0</v>
      </c>
      <c r="O249" s="209">
        <f t="shared" si="210"/>
        <v>0</v>
      </c>
      <c r="P249" s="210">
        <f t="shared" si="211"/>
        <v>0</v>
      </c>
    </row>
    <row r="250" spans="1:16" ht="30" hidden="1" outlineLevel="1">
      <c r="A250" s="836">
        <f t="shared" ref="A250:E250" si="228">A218</f>
        <v>1.6</v>
      </c>
      <c r="B250" s="837" t="str">
        <f t="shared" si="228"/>
        <v>Supply,Errection &amp; Commissioning of DigitalGoverner at Bhira HPS</v>
      </c>
      <c r="C250" s="58">
        <f t="shared" si="228"/>
        <v>0</v>
      </c>
      <c r="D250" s="384" t="str">
        <f t="shared" si="228"/>
        <v>-</v>
      </c>
      <c r="E250" s="59">
        <f t="shared" si="228"/>
        <v>0</v>
      </c>
      <c r="F250" s="156">
        <f t="shared" si="205"/>
        <v>6.74</v>
      </c>
      <c r="G250" s="156">
        <f t="shared" si="206"/>
        <v>6.74</v>
      </c>
      <c r="H250" s="156">
        <f t="shared" si="207"/>
        <v>0</v>
      </c>
      <c r="I250" s="155">
        <f>'F4.2 Bhira'!AB26</f>
        <v>0</v>
      </c>
      <c r="J250" s="155">
        <f>'F4.2 Bhira'!AV26</f>
        <v>0</v>
      </c>
      <c r="K250" s="156"/>
      <c r="L250" s="156"/>
      <c r="M250" s="156">
        <f t="shared" si="216"/>
        <v>0</v>
      </c>
      <c r="N250" s="156">
        <f t="shared" si="209"/>
        <v>0</v>
      </c>
      <c r="O250" s="209">
        <f t="shared" si="210"/>
        <v>0</v>
      </c>
      <c r="P250" s="210">
        <f t="shared" si="211"/>
        <v>0</v>
      </c>
    </row>
    <row r="251" spans="1:16" hidden="1" outlineLevel="1">
      <c r="A251" s="825">
        <f t="shared" ref="A251:E251" si="229">A219</f>
        <v>2</v>
      </c>
      <c r="B251" s="826" t="str">
        <f t="shared" si="229"/>
        <v>DPR-6</v>
      </c>
      <c r="C251" s="58">
        <f t="shared" si="229"/>
        <v>0</v>
      </c>
      <c r="D251" s="384" t="str">
        <f t="shared" si="229"/>
        <v>-</v>
      </c>
      <c r="E251" s="59">
        <f t="shared" si="229"/>
        <v>0</v>
      </c>
      <c r="F251" s="156">
        <f t="shared" si="205"/>
        <v>0</v>
      </c>
      <c r="G251" s="156">
        <f t="shared" si="206"/>
        <v>0</v>
      </c>
      <c r="H251" s="156">
        <f t="shared" si="207"/>
        <v>0</v>
      </c>
      <c r="I251" s="155">
        <f>'F4.2 Bhira'!AB27</f>
        <v>0</v>
      </c>
      <c r="J251" s="155">
        <f>'F4.2 Bhira'!AV27</f>
        <v>0</v>
      </c>
      <c r="K251" s="156"/>
      <c r="L251" s="156"/>
      <c r="M251" s="156">
        <f t="shared" si="216"/>
        <v>0</v>
      </c>
      <c r="N251" s="156">
        <f t="shared" si="209"/>
        <v>0</v>
      </c>
      <c r="O251" s="209">
        <f t="shared" si="210"/>
        <v>0</v>
      </c>
      <c r="P251" s="210">
        <f t="shared" si="211"/>
        <v>0</v>
      </c>
    </row>
    <row r="252" spans="1:16" hidden="1" outlineLevel="1">
      <c r="A252" s="836">
        <f t="shared" ref="A252:E252" si="230">A220</f>
        <v>2.1</v>
      </c>
      <c r="B252" s="837" t="str">
        <f t="shared" si="230"/>
        <v>Auto sequencer for Bhira HPS unit 1 &amp; 2</v>
      </c>
      <c r="C252" s="58">
        <f t="shared" si="230"/>
        <v>0</v>
      </c>
      <c r="D252" s="384" t="str">
        <f t="shared" si="230"/>
        <v>-</v>
      </c>
      <c r="E252" s="59">
        <f t="shared" si="230"/>
        <v>0</v>
      </c>
      <c r="F252" s="156">
        <f t="shared" si="205"/>
        <v>2</v>
      </c>
      <c r="G252" s="156">
        <f t="shared" si="206"/>
        <v>2</v>
      </c>
      <c r="H252" s="156">
        <f t="shared" si="207"/>
        <v>0</v>
      </c>
      <c r="I252" s="155">
        <f>'F4.2 Bhira'!AB28</f>
        <v>0</v>
      </c>
      <c r="J252" s="155">
        <f>'F4.2 Bhira'!AV28</f>
        <v>0</v>
      </c>
      <c r="K252" s="156"/>
      <c r="L252" s="156"/>
      <c r="M252" s="156">
        <f t="shared" si="216"/>
        <v>0</v>
      </c>
      <c r="N252" s="156">
        <f t="shared" si="209"/>
        <v>0</v>
      </c>
      <c r="O252" s="209">
        <f t="shared" si="210"/>
        <v>0</v>
      </c>
      <c r="P252" s="210">
        <f t="shared" si="211"/>
        <v>0</v>
      </c>
    </row>
    <row r="253" spans="1:16" hidden="1" outlineLevel="1">
      <c r="A253" s="846">
        <f t="shared" ref="A253:E253" si="231">A221</f>
        <v>3</v>
      </c>
      <c r="B253" s="826" t="str">
        <f t="shared" si="231"/>
        <v>DPR-7</v>
      </c>
      <c r="C253" s="58">
        <f t="shared" si="231"/>
        <v>0</v>
      </c>
      <c r="D253" s="384" t="str">
        <f t="shared" si="231"/>
        <v>-</v>
      </c>
      <c r="E253" s="59">
        <f t="shared" si="231"/>
        <v>0</v>
      </c>
      <c r="F253" s="156">
        <f t="shared" si="205"/>
        <v>0</v>
      </c>
      <c r="G253" s="156">
        <f t="shared" si="206"/>
        <v>0</v>
      </c>
      <c r="H253" s="156">
        <f t="shared" si="207"/>
        <v>0</v>
      </c>
      <c r="I253" s="155">
        <f>'F4.2 Bhira'!AB29</f>
        <v>0</v>
      </c>
      <c r="J253" s="155">
        <f>'F4.2 Bhira'!AV29</f>
        <v>0</v>
      </c>
      <c r="K253" s="156"/>
      <c r="L253" s="156"/>
      <c r="M253" s="156">
        <f t="shared" si="216"/>
        <v>0</v>
      </c>
      <c r="N253" s="156">
        <f t="shared" si="209"/>
        <v>0</v>
      </c>
      <c r="O253" s="209">
        <f t="shared" si="210"/>
        <v>0</v>
      </c>
      <c r="P253" s="210">
        <f t="shared" si="211"/>
        <v>0</v>
      </c>
    </row>
    <row r="254" spans="1:16" hidden="1" outlineLevel="1">
      <c r="A254" s="836">
        <f t="shared" ref="A254:E254" si="232">A222</f>
        <v>3.1</v>
      </c>
      <c r="B254" s="837" t="str">
        <f t="shared" si="232"/>
        <v>Generator Transformer at Bira HPS</v>
      </c>
      <c r="C254" s="58">
        <f t="shared" si="232"/>
        <v>0</v>
      </c>
      <c r="D254" s="384" t="str">
        <f t="shared" si="232"/>
        <v>-</v>
      </c>
      <c r="E254" s="59">
        <f t="shared" si="232"/>
        <v>0</v>
      </c>
      <c r="F254" s="156">
        <f t="shared" si="205"/>
        <v>16.66</v>
      </c>
      <c r="G254" s="156">
        <f t="shared" si="206"/>
        <v>16.66</v>
      </c>
      <c r="H254" s="156">
        <f t="shared" si="207"/>
        <v>0</v>
      </c>
      <c r="I254" s="155">
        <f>'F4.2 Bhira'!AB30</f>
        <v>0</v>
      </c>
      <c r="J254" s="155">
        <f>'F4.2 Bhira'!AV30</f>
        <v>0</v>
      </c>
      <c r="K254" s="156"/>
      <c r="L254" s="156"/>
      <c r="M254" s="156">
        <f t="shared" si="216"/>
        <v>0</v>
      </c>
      <c r="N254" s="156">
        <f t="shared" si="209"/>
        <v>0</v>
      </c>
      <c r="O254" s="209">
        <f t="shared" si="210"/>
        <v>0</v>
      </c>
      <c r="P254" s="210">
        <f t="shared" si="211"/>
        <v>0</v>
      </c>
    </row>
    <row r="255" spans="1:16" hidden="1" outlineLevel="1">
      <c r="A255" s="58">
        <f t="shared" ref="A255:E255" si="233">A223</f>
        <v>0</v>
      </c>
      <c r="B255" s="165">
        <f t="shared" si="233"/>
        <v>0</v>
      </c>
      <c r="C255" s="58">
        <f t="shared" si="233"/>
        <v>0</v>
      </c>
      <c r="D255" s="384" t="str">
        <f t="shared" si="233"/>
        <v>-</v>
      </c>
      <c r="E255" s="59">
        <f t="shared" si="233"/>
        <v>0</v>
      </c>
      <c r="F255" s="156">
        <f t="shared" si="205"/>
        <v>0</v>
      </c>
      <c r="G255" s="156">
        <f t="shared" si="206"/>
        <v>0</v>
      </c>
      <c r="H255" s="156">
        <f t="shared" si="207"/>
        <v>0</v>
      </c>
      <c r="I255" s="155">
        <f>'F4.2 Bhira'!AB31</f>
        <v>0</v>
      </c>
      <c r="J255" s="155">
        <f>'F4.2 Bhira'!AV31</f>
        <v>0</v>
      </c>
      <c r="K255" s="156"/>
      <c r="L255" s="156"/>
      <c r="M255" s="156">
        <f t="shared" si="216"/>
        <v>0</v>
      </c>
      <c r="N255" s="156">
        <f t="shared" si="209"/>
        <v>0</v>
      </c>
      <c r="O255" s="209">
        <f t="shared" si="210"/>
        <v>0</v>
      </c>
      <c r="P255" s="210">
        <f t="shared" si="211"/>
        <v>0</v>
      </c>
    </row>
    <row r="256" spans="1:16" hidden="1" outlineLevel="1">
      <c r="A256" s="87">
        <f t="shared" ref="A256:E256" si="234">A224</f>
        <v>0</v>
      </c>
      <c r="B256" s="90">
        <f t="shared" si="234"/>
        <v>0</v>
      </c>
      <c r="C256" s="58">
        <f t="shared" si="234"/>
        <v>0</v>
      </c>
      <c r="D256" s="384" t="str">
        <f t="shared" si="234"/>
        <v>-</v>
      </c>
      <c r="E256" s="59">
        <f t="shared" si="234"/>
        <v>0</v>
      </c>
      <c r="F256" s="156">
        <f t="shared" si="205"/>
        <v>0</v>
      </c>
      <c r="G256" s="156">
        <f t="shared" si="206"/>
        <v>0</v>
      </c>
      <c r="H256" s="156">
        <f t="shared" si="207"/>
        <v>0</v>
      </c>
      <c r="I256" s="155">
        <f>'F4.2 Bhira'!AB32</f>
        <v>0</v>
      </c>
      <c r="J256" s="155">
        <f>'F4.2 Bhira'!AV32</f>
        <v>0</v>
      </c>
      <c r="K256" s="156"/>
      <c r="L256" s="156"/>
      <c r="M256" s="156">
        <f t="shared" si="216"/>
        <v>0</v>
      </c>
      <c r="N256" s="156">
        <f t="shared" si="209"/>
        <v>0</v>
      </c>
      <c r="O256" s="209">
        <f t="shared" si="210"/>
        <v>0</v>
      </c>
      <c r="P256" s="210">
        <f t="shared" si="211"/>
        <v>0</v>
      </c>
    </row>
    <row r="257" spans="1:14" hidden="1" outlineLevel="1">
      <c r="A257" s="87">
        <f t="shared" ref="A257:E257" si="235">A225</f>
        <v>0</v>
      </c>
      <c r="B257" s="49" t="str">
        <f t="shared" si="235"/>
        <v>B) Non-DPR Schemes</v>
      </c>
      <c r="C257" s="87">
        <f t="shared" si="235"/>
        <v>0</v>
      </c>
      <c r="D257" s="141" t="str">
        <f t="shared" si="235"/>
        <v>-</v>
      </c>
      <c r="E257" s="159">
        <f t="shared" si="235"/>
        <v>0</v>
      </c>
      <c r="F257" s="121">
        <f>F225+I225</f>
        <v>0</v>
      </c>
      <c r="G257" s="121">
        <f>G225+M225</f>
        <v>0</v>
      </c>
      <c r="H257" s="156">
        <f t="shared" si="207"/>
        <v>0</v>
      </c>
      <c r="I257" s="155">
        <f>'F4.2 Bhira'!AB33</f>
        <v>0</v>
      </c>
      <c r="J257" s="155">
        <f>'F4.2 Bhira'!AV33</f>
        <v>0</v>
      </c>
      <c r="K257" s="121"/>
      <c r="L257" s="121"/>
      <c r="M257" s="121">
        <f t="shared" ref="M257:M260" si="236">SUM(J257:L257)</f>
        <v>0</v>
      </c>
      <c r="N257" s="121">
        <f t="shared" si="209"/>
        <v>0</v>
      </c>
    </row>
    <row r="258" spans="1:14" hidden="1" outlineLevel="1">
      <c r="A258" s="58">
        <f t="shared" ref="A258:E258" si="237">A226</f>
        <v>1</v>
      </c>
      <c r="B258" s="197" t="str">
        <f t="shared" si="237"/>
        <v>Furniture &amp; Fixture General Asset</v>
      </c>
      <c r="C258" s="58" t="str">
        <f t="shared" si="237"/>
        <v>N.A.</v>
      </c>
      <c r="D258" s="384" t="str">
        <f t="shared" si="237"/>
        <v>-</v>
      </c>
      <c r="E258" s="59">
        <f t="shared" si="237"/>
        <v>0</v>
      </c>
      <c r="F258" s="156">
        <f>F226+I226</f>
        <v>0</v>
      </c>
      <c r="G258" s="156">
        <f>G226+M226</f>
        <v>0</v>
      </c>
      <c r="H258" s="156">
        <f t="shared" si="207"/>
        <v>0</v>
      </c>
      <c r="I258" s="155">
        <f>'F4.2 Bhira'!AB34</f>
        <v>0</v>
      </c>
      <c r="J258" s="155">
        <f>'F4.2 Bhira'!AV34</f>
        <v>0</v>
      </c>
      <c r="K258" s="156"/>
      <c r="L258" s="156"/>
      <c r="M258" s="156">
        <f t="shared" si="236"/>
        <v>0</v>
      </c>
      <c r="N258" s="156">
        <f t="shared" si="209"/>
        <v>0</v>
      </c>
    </row>
    <row r="259" spans="1:14" hidden="1" outlineLevel="1">
      <c r="A259" s="58">
        <f t="shared" ref="A259:E259" si="238">A227</f>
        <v>2</v>
      </c>
      <c r="B259" s="197" t="str">
        <f t="shared" si="238"/>
        <v>Electrical General Asset</v>
      </c>
      <c r="C259" s="58" t="str">
        <f t="shared" si="238"/>
        <v>N.A.</v>
      </c>
      <c r="D259" s="384" t="str">
        <f t="shared" si="238"/>
        <v>-</v>
      </c>
      <c r="E259" s="59">
        <f t="shared" si="238"/>
        <v>0</v>
      </c>
      <c r="F259" s="156">
        <f>F227+I227</f>
        <v>0.22600161699999999</v>
      </c>
      <c r="G259" s="156">
        <f>G227+M227</f>
        <v>0.22600161699999999</v>
      </c>
      <c r="H259" s="156">
        <f t="shared" si="207"/>
        <v>0</v>
      </c>
      <c r="I259" s="155">
        <f>'F4.2 Bhira'!AB35</f>
        <v>0</v>
      </c>
      <c r="J259" s="155">
        <f>'F4.2 Bhira'!AV35</f>
        <v>0</v>
      </c>
      <c r="K259" s="156"/>
      <c r="L259" s="156"/>
      <c r="M259" s="156">
        <f t="shared" si="236"/>
        <v>0</v>
      </c>
      <c r="N259" s="156">
        <f t="shared" si="209"/>
        <v>0</v>
      </c>
    </row>
    <row r="260" spans="1:14" ht="15.75" hidden="1" outlineLevel="1" thickBot="1">
      <c r="A260" s="58">
        <f t="shared" ref="A260:E260" si="239">A228</f>
        <v>3</v>
      </c>
      <c r="B260" s="197" t="str">
        <f t="shared" si="239"/>
        <v>Electronics General Asset</v>
      </c>
      <c r="C260" s="58" t="str">
        <f t="shared" si="239"/>
        <v>N.A.</v>
      </c>
      <c r="D260" s="384" t="str">
        <f t="shared" si="239"/>
        <v>-</v>
      </c>
      <c r="E260" s="59">
        <f t="shared" si="239"/>
        <v>0</v>
      </c>
      <c r="F260" s="156">
        <f>F228+I228</f>
        <v>4.1721675999999999E-2</v>
      </c>
      <c r="G260" s="156">
        <f>G228+M228</f>
        <v>4.1721675999999999E-2</v>
      </c>
      <c r="H260" s="156">
        <f t="shared" si="207"/>
        <v>0</v>
      </c>
      <c r="I260" s="155">
        <f>'F4.2 Bhira'!AB36</f>
        <v>0</v>
      </c>
      <c r="J260" s="155">
        <f>'F4.2 Bhira'!AV36</f>
        <v>0</v>
      </c>
      <c r="K260" s="156"/>
      <c r="L260" s="156"/>
      <c r="M260" s="156">
        <f t="shared" si="236"/>
        <v>0</v>
      </c>
      <c r="N260" s="156">
        <f t="shared" si="209"/>
        <v>0</v>
      </c>
    </row>
    <row r="261" spans="1:14" ht="15.75" collapsed="1" thickBot="1">
      <c r="A261" s="385"/>
      <c r="B261" s="386" t="str">
        <f>B229</f>
        <v>Total</v>
      </c>
      <c r="C261" s="387"/>
      <c r="D261" s="388"/>
      <c r="E261" s="389"/>
      <c r="F261" s="390">
        <f t="shared" ref="F261:N261" si="240">SUM(F234:F260)</f>
        <v>27.045245224000006</v>
      </c>
      <c r="G261" s="390">
        <f t="shared" si="240"/>
        <v>26.877685224000004</v>
      </c>
      <c r="H261" s="390">
        <f t="shared" si="240"/>
        <v>0.16755999999999999</v>
      </c>
      <c r="I261" s="390">
        <f t="shared" si="240"/>
        <v>0</v>
      </c>
      <c r="J261" s="390">
        <f t="shared" si="240"/>
        <v>0</v>
      </c>
      <c r="K261" s="390">
        <f t="shared" si="240"/>
        <v>0</v>
      </c>
      <c r="L261" s="390">
        <f t="shared" si="240"/>
        <v>0</v>
      </c>
      <c r="M261" s="390">
        <f t="shared" si="240"/>
        <v>0</v>
      </c>
      <c r="N261" s="390">
        <f t="shared" si="240"/>
        <v>0.16755999999999999</v>
      </c>
    </row>
  </sheetData>
  <mergeCells count="11">
    <mergeCell ref="F4:F6"/>
    <mergeCell ref="A4:A6"/>
    <mergeCell ref="B4:B6"/>
    <mergeCell ref="C4:C6"/>
    <mergeCell ref="D4:D6"/>
    <mergeCell ref="E4:E6"/>
    <mergeCell ref="G4:G6"/>
    <mergeCell ref="H4:H6"/>
    <mergeCell ref="I4:I6"/>
    <mergeCell ref="J4:M5"/>
    <mergeCell ref="N4:N6"/>
  </mergeCells>
  <conditionalFormatting sqref="C15:C17 C19:C21 C47:C49 C51:C53">
    <cfRule type="containsText" dxfId="548" priority="189" operator="containsText" text="DPR not submitted">
      <formula>NOT(ISERROR(SEARCH("DPR not submitted",C15)))</formula>
    </cfRule>
    <cfRule type="containsText" dxfId="547" priority="190" operator="containsText" text="Yet to be approved">
      <formula>NOT(ISERROR(SEARCH("Yet to be approved",C15)))</formula>
    </cfRule>
  </conditionalFormatting>
  <conditionalFormatting sqref="C11:C13">
    <cfRule type="containsText" dxfId="546" priority="191" operator="containsText" text="DPR not submitted">
      <formula>NOT(ISERROR(SEARCH("DPR not submitted",C11)))</formula>
    </cfRule>
    <cfRule type="containsText" dxfId="545" priority="192" operator="containsText" text="Yet to be approved">
      <formula>NOT(ISERROR(SEARCH("Yet to be approved",C11)))</formula>
    </cfRule>
  </conditionalFormatting>
  <conditionalFormatting sqref="C34:C36">
    <cfRule type="containsText" dxfId="544" priority="183" operator="containsText" text="DPR not submitted">
      <formula>NOT(ISERROR(SEARCH("DPR not submitted",C34)))</formula>
    </cfRule>
    <cfRule type="containsText" dxfId="543" priority="184" operator="containsText" text="Yet to be approved">
      <formula>NOT(ISERROR(SEARCH("Yet to be approved",C34)))</formula>
    </cfRule>
  </conditionalFormatting>
  <conditionalFormatting sqref="C56">
    <cfRule type="containsText" dxfId="542" priority="181" operator="containsText" text="DPR not submitted">
      <formula>NOT(ISERROR(SEARCH("DPR not submitted",C56)))</formula>
    </cfRule>
    <cfRule type="containsText" dxfId="541" priority="182" operator="containsText" text="Yet to be approved">
      <formula>NOT(ISERROR(SEARCH("Yet to be approved",C56)))</formula>
    </cfRule>
  </conditionalFormatting>
  <conditionalFormatting sqref="C57:C64">
    <cfRule type="containsText" dxfId="540" priority="177" operator="containsText" text="DPR not submitted">
      <formula>NOT(ISERROR(SEARCH("DPR not submitted",C57)))</formula>
    </cfRule>
    <cfRule type="containsText" dxfId="539" priority="178" operator="containsText" text="Yet to be approved">
      <formula>NOT(ISERROR(SEARCH("Yet to be approved",C57)))</formula>
    </cfRule>
  </conditionalFormatting>
  <conditionalFormatting sqref="C43:C45">
    <cfRule type="containsText" dxfId="538" priority="179" operator="containsText" text="DPR not submitted">
      <formula>NOT(ISERROR(SEARCH("DPR not submitted",C43)))</formula>
    </cfRule>
    <cfRule type="containsText" dxfId="537" priority="180" operator="containsText" text="Yet to be approved">
      <formula>NOT(ISERROR(SEARCH("Yet to be approved",C43)))</formula>
    </cfRule>
  </conditionalFormatting>
  <conditionalFormatting sqref="C18">
    <cfRule type="containsText" dxfId="536" priority="127" operator="containsText" text="DPR not submitted">
      <formula>NOT(ISERROR(SEARCH("DPR not submitted",C18)))</formula>
    </cfRule>
    <cfRule type="containsText" dxfId="535" priority="128" operator="containsText" text="Yet to be approved">
      <formula>NOT(ISERROR(SEARCH("Yet to be approved",C18)))</formula>
    </cfRule>
  </conditionalFormatting>
  <conditionalFormatting sqref="C66:C68">
    <cfRule type="containsText" dxfId="534" priority="173" operator="containsText" text="DPR not submitted">
      <formula>NOT(ISERROR(SEARCH("DPR not submitted",C66)))</formula>
    </cfRule>
    <cfRule type="containsText" dxfId="533" priority="174" operator="containsText" text="Yet to be approved">
      <formula>NOT(ISERROR(SEARCH("Yet to be approved",C66)))</formula>
    </cfRule>
  </conditionalFormatting>
  <conditionalFormatting sqref="C10">
    <cfRule type="containsText" dxfId="532" priority="131" operator="containsText" text="DPR not submitted">
      <formula>NOT(ISERROR(SEARCH("DPR not submitted",C10)))</formula>
    </cfRule>
    <cfRule type="containsText" dxfId="531" priority="132" operator="containsText" text="Yet to be approved">
      <formula>NOT(ISERROR(SEARCH("Yet to be approved",C10)))</formula>
    </cfRule>
  </conditionalFormatting>
  <conditionalFormatting sqref="C14">
    <cfRule type="containsText" dxfId="530" priority="129" operator="containsText" text="DPR not submitted">
      <formula>NOT(ISERROR(SEARCH("DPR not submitted",C14)))</formula>
    </cfRule>
    <cfRule type="containsText" dxfId="529" priority="130" operator="containsText" text="Yet to be approved">
      <formula>NOT(ISERROR(SEARCH("Yet to be approved",C14)))</formula>
    </cfRule>
  </conditionalFormatting>
  <conditionalFormatting sqref="C46">
    <cfRule type="containsText" dxfId="528" priority="123" operator="containsText" text="DPR not submitted">
      <formula>NOT(ISERROR(SEARCH("DPR not submitted",C46)))</formula>
    </cfRule>
    <cfRule type="containsText" dxfId="527" priority="124" operator="containsText" text="Yet to be approved">
      <formula>NOT(ISERROR(SEARCH("Yet to be approved",C46)))</formula>
    </cfRule>
  </conditionalFormatting>
  <conditionalFormatting sqref="C50">
    <cfRule type="containsText" dxfId="526" priority="121" operator="containsText" text="DPR not submitted">
      <formula>NOT(ISERROR(SEARCH("DPR not submitted",C50)))</formula>
    </cfRule>
    <cfRule type="containsText" dxfId="525" priority="122" operator="containsText" text="Yet to be approved">
      <formula>NOT(ISERROR(SEARCH("Yet to be approved",C50)))</formula>
    </cfRule>
  </conditionalFormatting>
  <conditionalFormatting sqref="C42">
    <cfRule type="containsText" dxfId="524" priority="125" operator="containsText" text="DPR not submitted">
      <formula>NOT(ISERROR(SEARCH("DPR not submitted",C42)))</formula>
    </cfRule>
    <cfRule type="containsText" dxfId="523" priority="126" operator="containsText" text="Yet to be approved">
      <formula>NOT(ISERROR(SEARCH("Yet to be approved",C42)))</formula>
    </cfRule>
  </conditionalFormatting>
  <conditionalFormatting sqref="C98:C100">
    <cfRule type="containsText" dxfId="522" priority="87" operator="containsText" text="DPR not submitted">
      <formula>NOT(ISERROR(SEARCH("DPR not submitted",C98)))</formula>
    </cfRule>
    <cfRule type="containsText" dxfId="521" priority="88" operator="containsText" text="Yet to be approved">
      <formula>NOT(ISERROR(SEARCH("Yet to be approved",C98)))</formula>
    </cfRule>
  </conditionalFormatting>
  <conditionalFormatting sqref="C79:C81 C83:C85">
    <cfRule type="containsText" dxfId="520" priority="95" operator="containsText" text="DPR not submitted">
      <formula>NOT(ISERROR(SEARCH("DPR not submitted",C79)))</formula>
    </cfRule>
    <cfRule type="containsText" dxfId="519" priority="96" operator="containsText" text="Yet to be approved">
      <formula>NOT(ISERROR(SEARCH("Yet to be approved",C79)))</formula>
    </cfRule>
  </conditionalFormatting>
  <conditionalFormatting sqref="C88">
    <cfRule type="containsText" dxfId="518" priority="93" operator="containsText" text="DPR not submitted">
      <formula>NOT(ISERROR(SEARCH("DPR not submitted",C88)))</formula>
    </cfRule>
    <cfRule type="containsText" dxfId="517" priority="94" operator="containsText" text="Yet to be approved">
      <formula>NOT(ISERROR(SEARCH("Yet to be approved",C88)))</formula>
    </cfRule>
  </conditionalFormatting>
  <conditionalFormatting sqref="C75:C77">
    <cfRule type="containsText" dxfId="516" priority="91" operator="containsText" text="DPR not submitted">
      <formula>NOT(ISERROR(SEARCH("DPR not submitted",C75)))</formula>
    </cfRule>
    <cfRule type="containsText" dxfId="515" priority="92" operator="containsText" text="Yet to be approved">
      <formula>NOT(ISERROR(SEARCH("Yet to be approved",C75)))</formula>
    </cfRule>
  </conditionalFormatting>
  <conditionalFormatting sqref="C89:C96">
    <cfRule type="containsText" dxfId="514" priority="89" operator="containsText" text="DPR not submitted">
      <formula>NOT(ISERROR(SEARCH("DPR not submitted",C89)))</formula>
    </cfRule>
    <cfRule type="containsText" dxfId="513" priority="90" operator="containsText" text="Yet to be approved">
      <formula>NOT(ISERROR(SEARCH("Yet to be approved",C89)))</formula>
    </cfRule>
  </conditionalFormatting>
  <conditionalFormatting sqref="C74">
    <cfRule type="containsText" dxfId="512" priority="85" operator="containsText" text="DPR not submitted">
      <formula>NOT(ISERROR(SEARCH("DPR not submitted",C74)))</formula>
    </cfRule>
    <cfRule type="containsText" dxfId="511" priority="86" operator="containsText" text="Yet to be approved">
      <formula>NOT(ISERROR(SEARCH("Yet to be approved",C74)))</formula>
    </cfRule>
  </conditionalFormatting>
  <conditionalFormatting sqref="C78">
    <cfRule type="containsText" dxfId="510" priority="83" operator="containsText" text="DPR not submitted">
      <formula>NOT(ISERROR(SEARCH("DPR not submitted",C78)))</formula>
    </cfRule>
    <cfRule type="containsText" dxfId="509" priority="84" operator="containsText" text="Yet to be approved">
      <formula>NOT(ISERROR(SEARCH("Yet to be approved",C78)))</formula>
    </cfRule>
  </conditionalFormatting>
  <conditionalFormatting sqref="C82">
    <cfRule type="containsText" dxfId="508" priority="81" operator="containsText" text="DPR not submitted">
      <formula>NOT(ISERROR(SEARCH("DPR not submitted",C82)))</formula>
    </cfRule>
    <cfRule type="containsText" dxfId="507" priority="82" operator="containsText" text="Yet to be approved">
      <formula>NOT(ISERROR(SEARCH("Yet to be approved",C82)))</formula>
    </cfRule>
  </conditionalFormatting>
  <conditionalFormatting sqref="C111:C113 C115:C117">
    <cfRule type="containsText" dxfId="506" priority="79" operator="containsText" text="DPR not submitted">
      <formula>NOT(ISERROR(SEARCH("DPR not submitted",C111)))</formula>
    </cfRule>
    <cfRule type="containsText" dxfId="505" priority="80" operator="containsText" text="Yet to be approved">
      <formula>NOT(ISERROR(SEARCH("Yet to be approved",C111)))</formula>
    </cfRule>
  </conditionalFormatting>
  <conditionalFormatting sqref="C120">
    <cfRule type="containsText" dxfId="504" priority="77" operator="containsText" text="DPR not submitted">
      <formula>NOT(ISERROR(SEARCH("DPR not submitted",C120)))</formula>
    </cfRule>
    <cfRule type="containsText" dxfId="503" priority="78" operator="containsText" text="Yet to be approved">
      <formula>NOT(ISERROR(SEARCH("Yet to be approved",C120)))</formula>
    </cfRule>
  </conditionalFormatting>
  <conditionalFormatting sqref="C130:C132">
    <cfRule type="containsText" dxfId="502" priority="71" operator="containsText" text="DPR not submitted">
      <formula>NOT(ISERROR(SEARCH("DPR not submitted",C130)))</formula>
    </cfRule>
    <cfRule type="containsText" dxfId="501" priority="72" operator="containsText" text="Yet to be approved">
      <formula>NOT(ISERROR(SEARCH("Yet to be approved",C130)))</formula>
    </cfRule>
  </conditionalFormatting>
  <conditionalFormatting sqref="C106">
    <cfRule type="containsText" dxfId="500" priority="69" operator="containsText" text="DPR not submitted">
      <formula>NOT(ISERROR(SEARCH("DPR not submitted",C106)))</formula>
    </cfRule>
    <cfRule type="containsText" dxfId="499" priority="70" operator="containsText" text="Yet to be approved">
      <formula>NOT(ISERROR(SEARCH("Yet to be approved",C106)))</formula>
    </cfRule>
  </conditionalFormatting>
  <conditionalFormatting sqref="C110">
    <cfRule type="containsText" dxfId="498" priority="67" operator="containsText" text="DPR not submitted">
      <formula>NOT(ISERROR(SEARCH("DPR not submitted",C110)))</formula>
    </cfRule>
    <cfRule type="containsText" dxfId="497" priority="68" operator="containsText" text="Yet to be approved">
      <formula>NOT(ISERROR(SEARCH("Yet to be approved",C110)))</formula>
    </cfRule>
  </conditionalFormatting>
  <conditionalFormatting sqref="C121:C128">
    <cfRule type="containsText" dxfId="496" priority="73" operator="containsText" text="DPR not submitted">
      <formula>NOT(ISERROR(SEARCH("DPR not submitted",C121)))</formula>
    </cfRule>
    <cfRule type="containsText" dxfId="495" priority="74" operator="containsText" text="Yet to be approved">
      <formula>NOT(ISERROR(SEARCH("Yet to be approved",C121)))</formula>
    </cfRule>
  </conditionalFormatting>
  <conditionalFormatting sqref="C107:C109">
    <cfRule type="containsText" dxfId="494" priority="75" operator="containsText" text="DPR not submitted">
      <formula>NOT(ISERROR(SEARCH("DPR not submitted",C107)))</formula>
    </cfRule>
    <cfRule type="containsText" dxfId="493" priority="76" operator="containsText" text="Yet to be approved">
      <formula>NOT(ISERROR(SEARCH("Yet to be approved",C107)))</formula>
    </cfRule>
  </conditionalFormatting>
  <conditionalFormatting sqref="C114">
    <cfRule type="containsText" dxfId="492" priority="65" operator="containsText" text="DPR not submitted">
      <formula>NOT(ISERROR(SEARCH("DPR not submitted",C114)))</formula>
    </cfRule>
    <cfRule type="containsText" dxfId="491" priority="66" operator="containsText" text="Yet to be approved">
      <formula>NOT(ISERROR(SEARCH("Yet to be approved",C114)))</formula>
    </cfRule>
  </conditionalFormatting>
  <conditionalFormatting sqref="C143:C145 C147:C149">
    <cfRule type="containsText" dxfId="490" priority="63" operator="containsText" text="DPR not submitted">
      <formula>NOT(ISERROR(SEARCH("DPR not submitted",C143)))</formula>
    </cfRule>
    <cfRule type="containsText" dxfId="489" priority="64" operator="containsText" text="Yet to be approved">
      <formula>NOT(ISERROR(SEARCH("Yet to be approved",C143)))</formula>
    </cfRule>
  </conditionalFormatting>
  <conditionalFormatting sqref="C152">
    <cfRule type="containsText" dxfId="488" priority="61" operator="containsText" text="DPR not submitted">
      <formula>NOT(ISERROR(SEARCH("DPR not submitted",C152)))</formula>
    </cfRule>
    <cfRule type="containsText" dxfId="487" priority="62" operator="containsText" text="Yet to be approved">
      <formula>NOT(ISERROR(SEARCH("Yet to be approved",C152)))</formula>
    </cfRule>
  </conditionalFormatting>
  <conditionalFormatting sqref="C153:C160">
    <cfRule type="containsText" dxfId="486" priority="57" operator="containsText" text="DPR not submitted">
      <formula>NOT(ISERROR(SEARCH("DPR not submitted",C153)))</formula>
    </cfRule>
    <cfRule type="containsText" dxfId="485" priority="58" operator="containsText" text="Yet to be approved">
      <formula>NOT(ISERROR(SEARCH("Yet to be approved",C153)))</formula>
    </cfRule>
  </conditionalFormatting>
  <conditionalFormatting sqref="C139:C141">
    <cfRule type="containsText" dxfId="484" priority="59" operator="containsText" text="DPR not submitted">
      <formula>NOT(ISERROR(SEARCH("DPR not submitted",C139)))</formula>
    </cfRule>
    <cfRule type="containsText" dxfId="483" priority="60" operator="containsText" text="Yet to be approved">
      <formula>NOT(ISERROR(SEARCH("Yet to be approved",C139)))</formula>
    </cfRule>
  </conditionalFormatting>
  <conditionalFormatting sqref="C162:C164">
    <cfRule type="containsText" dxfId="482" priority="55" operator="containsText" text="DPR not submitted">
      <formula>NOT(ISERROR(SEARCH("DPR not submitted",C162)))</formula>
    </cfRule>
    <cfRule type="containsText" dxfId="481" priority="56" operator="containsText" text="Yet to be approved">
      <formula>NOT(ISERROR(SEARCH("Yet to be approved",C162)))</formula>
    </cfRule>
  </conditionalFormatting>
  <conditionalFormatting sqref="C138">
    <cfRule type="containsText" dxfId="480" priority="53" operator="containsText" text="DPR not submitted">
      <formula>NOT(ISERROR(SEARCH("DPR not submitted",C138)))</formula>
    </cfRule>
    <cfRule type="containsText" dxfId="479" priority="54" operator="containsText" text="Yet to be approved">
      <formula>NOT(ISERROR(SEARCH("Yet to be approved",C138)))</formula>
    </cfRule>
  </conditionalFormatting>
  <conditionalFormatting sqref="C142">
    <cfRule type="containsText" dxfId="478" priority="51" operator="containsText" text="DPR not submitted">
      <formula>NOT(ISERROR(SEARCH("DPR not submitted",C142)))</formula>
    </cfRule>
    <cfRule type="containsText" dxfId="477" priority="52" operator="containsText" text="Yet to be approved">
      <formula>NOT(ISERROR(SEARCH("Yet to be approved",C142)))</formula>
    </cfRule>
  </conditionalFormatting>
  <conditionalFormatting sqref="C146">
    <cfRule type="containsText" dxfId="476" priority="49" operator="containsText" text="DPR not submitted">
      <formula>NOT(ISERROR(SEARCH("DPR not submitted",C146)))</formula>
    </cfRule>
    <cfRule type="containsText" dxfId="475" priority="50" operator="containsText" text="Yet to be approved">
      <formula>NOT(ISERROR(SEARCH("Yet to be approved",C146)))</formula>
    </cfRule>
  </conditionalFormatting>
  <conditionalFormatting sqref="C175:C177 C179:C181">
    <cfRule type="containsText" dxfId="474" priority="47" operator="containsText" text="DPR not submitted">
      <formula>NOT(ISERROR(SEARCH("DPR not submitted",C175)))</formula>
    </cfRule>
    <cfRule type="containsText" dxfId="473" priority="48" operator="containsText" text="Yet to be approved">
      <formula>NOT(ISERROR(SEARCH("Yet to be approved",C175)))</formula>
    </cfRule>
  </conditionalFormatting>
  <conditionalFormatting sqref="C184">
    <cfRule type="containsText" dxfId="472" priority="45" operator="containsText" text="DPR not submitted">
      <formula>NOT(ISERROR(SEARCH("DPR not submitted",C184)))</formula>
    </cfRule>
    <cfRule type="containsText" dxfId="471" priority="46" operator="containsText" text="Yet to be approved">
      <formula>NOT(ISERROR(SEARCH("Yet to be approved",C184)))</formula>
    </cfRule>
  </conditionalFormatting>
  <conditionalFormatting sqref="C185:C192">
    <cfRule type="containsText" dxfId="470" priority="41" operator="containsText" text="DPR not submitted">
      <formula>NOT(ISERROR(SEARCH("DPR not submitted",C185)))</formula>
    </cfRule>
    <cfRule type="containsText" dxfId="469" priority="42" operator="containsText" text="Yet to be approved">
      <formula>NOT(ISERROR(SEARCH("Yet to be approved",C185)))</formula>
    </cfRule>
  </conditionalFormatting>
  <conditionalFormatting sqref="C171:C173">
    <cfRule type="containsText" dxfId="468" priority="43" operator="containsText" text="DPR not submitted">
      <formula>NOT(ISERROR(SEARCH("DPR not submitted",C171)))</formula>
    </cfRule>
    <cfRule type="containsText" dxfId="467" priority="44" operator="containsText" text="Yet to be approved">
      <formula>NOT(ISERROR(SEARCH("Yet to be approved",C171)))</formula>
    </cfRule>
  </conditionalFormatting>
  <conditionalFormatting sqref="C194:C196">
    <cfRule type="containsText" dxfId="466" priority="39" operator="containsText" text="DPR not submitted">
      <formula>NOT(ISERROR(SEARCH("DPR not submitted",C194)))</formula>
    </cfRule>
    <cfRule type="containsText" dxfId="465" priority="40" operator="containsText" text="Yet to be approved">
      <formula>NOT(ISERROR(SEARCH("Yet to be approved",C194)))</formula>
    </cfRule>
  </conditionalFormatting>
  <conditionalFormatting sqref="C170">
    <cfRule type="containsText" dxfId="464" priority="37" operator="containsText" text="DPR not submitted">
      <formula>NOT(ISERROR(SEARCH("DPR not submitted",C170)))</formula>
    </cfRule>
    <cfRule type="containsText" dxfId="463" priority="38" operator="containsText" text="Yet to be approved">
      <formula>NOT(ISERROR(SEARCH("Yet to be approved",C170)))</formula>
    </cfRule>
  </conditionalFormatting>
  <conditionalFormatting sqref="C174">
    <cfRule type="containsText" dxfId="462" priority="35" operator="containsText" text="DPR not submitted">
      <formula>NOT(ISERROR(SEARCH("DPR not submitted",C174)))</formula>
    </cfRule>
    <cfRule type="containsText" dxfId="461" priority="36" operator="containsText" text="Yet to be approved">
      <formula>NOT(ISERROR(SEARCH("Yet to be approved",C174)))</formula>
    </cfRule>
  </conditionalFormatting>
  <conditionalFormatting sqref="C178">
    <cfRule type="containsText" dxfId="460" priority="33" operator="containsText" text="DPR not submitted">
      <formula>NOT(ISERROR(SEARCH("DPR not submitted",C178)))</formula>
    </cfRule>
    <cfRule type="containsText" dxfId="459" priority="34" operator="containsText" text="Yet to be approved">
      <formula>NOT(ISERROR(SEARCH("Yet to be approved",C178)))</formula>
    </cfRule>
  </conditionalFormatting>
  <conditionalFormatting sqref="C207:C209 C211:C213">
    <cfRule type="containsText" dxfId="458" priority="31" operator="containsText" text="DPR not submitted">
      <formula>NOT(ISERROR(SEARCH("DPR not submitted",C207)))</formula>
    </cfRule>
    <cfRule type="containsText" dxfId="457" priority="32" operator="containsText" text="Yet to be approved">
      <formula>NOT(ISERROR(SEARCH("Yet to be approved",C207)))</formula>
    </cfRule>
  </conditionalFormatting>
  <conditionalFormatting sqref="C216">
    <cfRule type="containsText" dxfId="456" priority="29" operator="containsText" text="DPR not submitted">
      <formula>NOT(ISERROR(SEARCH("DPR not submitted",C216)))</formula>
    </cfRule>
    <cfRule type="containsText" dxfId="455" priority="30" operator="containsText" text="Yet to be approved">
      <formula>NOT(ISERROR(SEARCH("Yet to be approved",C216)))</formula>
    </cfRule>
  </conditionalFormatting>
  <conditionalFormatting sqref="C217:C224">
    <cfRule type="containsText" dxfId="454" priority="25" operator="containsText" text="DPR not submitted">
      <formula>NOT(ISERROR(SEARCH("DPR not submitted",C217)))</formula>
    </cfRule>
    <cfRule type="containsText" dxfId="453" priority="26" operator="containsText" text="Yet to be approved">
      <formula>NOT(ISERROR(SEARCH("Yet to be approved",C217)))</formula>
    </cfRule>
  </conditionalFormatting>
  <conditionalFormatting sqref="C203:C205">
    <cfRule type="containsText" dxfId="452" priority="27" operator="containsText" text="DPR not submitted">
      <formula>NOT(ISERROR(SEARCH("DPR not submitted",C203)))</formula>
    </cfRule>
    <cfRule type="containsText" dxfId="451" priority="28" operator="containsText" text="Yet to be approved">
      <formula>NOT(ISERROR(SEARCH("Yet to be approved",C203)))</formula>
    </cfRule>
  </conditionalFormatting>
  <conditionalFormatting sqref="C226:C228">
    <cfRule type="containsText" dxfId="450" priority="23" operator="containsText" text="DPR not submitted">
      <formula>NOT(ISERROR(SEARCH("DPR not submitted",C226)))</formula>
    </cfRule>
    <cfRule type="containsText" dxfId="449" priority="24" operator="containsText" text="Yet to be approved">
      <formula>NOT(ISERROR(SEARCH("Yet to be approved",C226)))</formula>
    </cfRule>
  </conditionalFormatting>
  <conditionalFormatting sqref="C202">
    <cfRule type="containsText" dxfId="448" priority="21" operator="containsText" text="DPR not submitted">
      <formula>NOT(ISERROR(SEARCH("DPR not submitted",C202)))</formula>
    </cfRule>
    <cfRule type="containsText" dxfId="447" priority="22" operator="containsText" text="Yet to be approved">
      <formula>NOT(ISERROR(SEARCH("Yet to be approved",C202)))</formula>
    </cfRule>
  </conditionalFormatting>
  <conditionalFormatting sqref="C206">
    <cfRule type="containsText" dxfId="446" priority="19" operator="containsText" text="DPR not submitted">
      <formula>NOT(ISERROR(SEARCH("DPR not submitted",C206)))</formula>
    </cfRule>
    <cfRule type="containsText" dxfId="445" priority="20" operator="containsText" text="Yet to be approved">
      <formula>NOT(ISERROR(SEARCH("Yet to be approved",C206)))</formula>
    </cfRule>
  </conditionalFormatting>
  <conditionalFormatting sqref="C210">
    <cfRule type="containsText" dxfId="444" priority="17" operator="containsText" text="DPR not submitted">
      <formula>NOT(ISERROR(SEARCH("DPR not submitted",C210)))</formula>
    </cfRule>
    <cfRule type="containsText" dxfId="443" priority="18" operator="containsText" text="Yet to be approved">
      <formula>NOT(ISERROR(SEARCH("Yet to be approved",C210)))</formula>
    </cfRule>
  </conditionalFormatting>
  <conditionalFormatting sqref="C239:C241 C243:C245">
    <cfRule type="containsText" dxfId="442" priority="15" operator="containsText" text="DPR not submitted">
      <formula>NOT(ISERROR(SEARCH("DPR not submitted",C239)))</formula>
    </cfRule>
    <cfRule type="containsText" dxfId="441" priority="16" operator="containsText" text="Yet to be approved">
      <formula>NOT(ISERROR(SEARCH("Yet to be approved",C239)))</formula>
    </cfRule>
  </conditionalFormatting>
  <conditionalFormatting sqref="C248">
    <cfRule type="containsText" dxfId="440" priority="13" operator="containsText" text="DPR not submitted">
      <formula>NOT(ISERROR(SEARCH("DPR not submitted",C248)))</formula>
    </cfRule>
    <cfRule type="containsText" dxfId="439" priority="14" operator="containsText" text="Yet to be approved">
      <formula>NOT(ISERROR(SEARCH("Yet to be approved",C248)))</formula>
    </cfRule>
  </conditionalFormatting>
  <conditionalFormatting sqref="C249:C256">
    <cfRule type="containsText" dxfId="438" priority="9" operator="containsText" text="DPR not submitted">
      <formula>NOT(ISERROR(SEARCH("DPR not submitted",C249)))</formula>
    </cfRule>
    <cfRule type="containsText" dxfId="437" priority="10" operator="containsText" text="Yet to be approved">
      <formula>NOT(ISERROR(SEARCH("Yet to be approved",C249)))</formula>
    </cfRule>
  </conditionalFormatting>
  <conditionalFormatting sqref="C235:C237">
    <cfRule type="containsText" dxfId="436" priority="11" operator="containsText" text="DPR not submitted">
      <formula>NOT(ISERROR(SEARCH("DPR not submitted",C235)))</formula>
    </cfRule>
    <cfRule type="containsText" dxfId="435" priority="12" operator="containsText" text="Yet to be approved">
      <formula>NOT(ISERROR(SEARCH("Yet to be approved",C235)))</formula>
    </cfRule>
  </conditionalFormatting>
  <conditionalFormatting sqref="C258:C260">
    <cfRule type="containsText" dxfId="434" priority="7" operator="containsText" text="DPR not submitted">
      <formula>NOT(ISERROR(SEARCH("DPR not submitted",C258)))</formula>
    </cfRule>
    <cfRule type="containsText" dxfId="433" priority="8" operator="containsText" text="Yet to be approved">
      <formula>NOT(ISERROR(SEARCH("Yet to be approved",C258)))</formula>
    </cfRule>
  </conditionalFormatting>
  <conditionalFormatting sqref="C234">
    <cfRule type="containsText" dxfId="432" priority="5" operator="containsText" text="DPR not submitted">
      <formula>NOT(ISERROR(SEARCH("DPR not submitted",C234)))</formula>
    </cfRule>
    <cfRule type="containsText" dxfId="431" priority="6" operator="containsText" text="Yet to be approved">
      <formula>NOT(ISERROR(SEARCH("Yet to be approved",C234)))</formula>
    </cfRule>
  </conditionalFormatting>
  <conditionalFormatting sqref="C238">
    <cfRule type="containsText" dxfId="430" priority="3" operator="containsText" text="DPR not submitted">
      <formula>NOT(ISERROR(SEARCH("DPR not submitted",C238)))</formula>
    </cfRule>
    <cfRule type="containsText" dxfId="429" priority="4" operator="containsText" text="Yet to be approved">
      <formula>NOT(ISERROR(SEARCH("Yet to be approved",C238)))</formula>
    </cfRule>
  </conditionalFormatting>
  <conditionalFormatting sqref="C242">
    <cfRule type="containsText" dxfId="428" priority="1" operator="containsText" text="DPR not submitted">
      <formula>NOT(ISERROR(SEARCH("DPR not submitted",C242)))</formula>
    </cfRule>
    <cfRule type="containsText" dxfId="427" priority="2" operator="containsText" text="Yet to be approved">
      <formula>NOT(ISERROR(SEARCH("Yet to be approved",C242)))</formula>
    </cfRule>
  </conditionalFormatting>
  <printOptions horizontalCentered="1"/>
  <pageMargins left="0.19685039370078741" right="0" top="0.4" bottom="0.23622047244094491" header="0.23622047244094491" footer="0.23622047244094491"/>
  <pageSetup paperSize="9" scale="60" pageOrder="overThenDown" orientation="landscape" r:id="rId1"/>
  <headerFooter alignWithMargins="0">
    <oddHeader>&amp;F</oddHeader>
  </headerFooter>
  <rowBreaks count="5" manualBreakCount="5">
    <brk id="37" max="13" man="1"/>
    <brk id="69" max="13" man="1"/>
    <brk id="101" max="13" man="1"/>
    <brk id="133" max="13" man="1"/>
    <brk id="165"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view="pageBreakPreview" zoomScale="90" zoomScaleNormal="70" zoomScaleSheetLayoutView="90" workbookViewId="0">
      <pane xSplit="2" ySplit="6" topLeftCell="C28" activePane="bottomRight" state="frozen"/>
      <selection activeCell="S11" sqref="S11"/>
      <selection pane="topRight" activeCell="S11" sqref="S11"/>
      <selection pane="bottomLeft" activeCell="S11" sqref="S11"/>
      <selection pane="bottomRight" activeCell="N10" sqref="N10:N32"/>
    </sheetView>
  </sheetViews>
  <sheetFormatPr defaultColWidth="9.140625" defaultRowHeight="15"/>
  <cols>
    <col min="1" max="1" width="7.28515625" style="127" customWidth="1"/>
    <col min="2" max="2" width="42" style="128" customWidth="1"/>
    <col min="3" max="3" width="9.5703125" style="128" customWidth="1"/>
    <col min="4" max="4" width="27.7109375" style="154" customWidth="1"/>
    <col min="5" max="5" width="11.5703125" style="142" customWidth="1"/>
    <col min="6" max="6" width="34.5703125" style="395" customWidth="1"/>
    <col min="7" max="7" width="9.7109375" style="396" bestFit="1" customWidth="1"/>
    <col min="8" max="12" width="8.7109375" style="396" customWidth="1"/>
    <col min="13" max="13" width="9.42578125" style="395" bestFit="1" customWidth="1"/>
    <col min="14" max="14" width="9.7109375" style="395" customWidth="1"/>
    <col min="15" max="15" width="10" style="395" customWidth="1"/>
    <col min="16" max="16" width="8.7109375" style="395" customWidth="1"/>
    <col min="17" max="17" width="6.5703125" style="395" bestFit="1" customWidth="1"/>
    <col min="18" max="18" width="9.7109375" style="395" bestFit="1" customWidth="1"/>
    <col min="19" max="19" width="10.28515625" style="128" customWidth="1"/>
    <col min="20" max="20" width="12.7109375" style="395" customWidth="1"/>
    <col min="21" max="21" width="14" style="395" customWidth="1"/>
    <col min="22" max="24" width="12.7109375" style="395" customWidth="1"/>
    <col min="25" max="25" width="15.28515625" style="395" customWidth="1"/>
    <col min="26" max="26" width="12.5703125" style="395" customWidth="1"/>
    <col min="27" max="27" width="13.42578125" style="395" customWidth="1"/>
    <col min="28" max="28" width="13.5703125" style="395" customWidth="1"/>
    <col min="29" max="16384" width="9.140625" style="395"/>
  </cols>
  <sheetData>
    <row r="1" spans="1:28">
      <c r="D1" s="20" t="s">
        <v>452</v>
      </c>
    </row>
    <row r="2" spans="1:28">
      <c r="D2" s="336" t="s">
        <v>1</v>
      </c>
    </row>
    <row r="3" spans="1:28">
      <c r="B3" s="139" t="s">
        <v>33</v>
      </c>
      <c r="D3" s="338" t="s">
        <v>34</v>
      </c>
      <c r="F3" s="399"/>
      <c r="G3" s="400"/>
      <c r="H3" s="400"/>
      <c r="I3" s="400"/>
      <c r="J3" s="400"/>
      <c r="K3" s="400"/>
      <c r="L3" s="400"/>
      <c r="M3" s="399"/>
      <c r="N3" s="399"/>
      <c r="O3" s="399"/>
      <c r="P3" s="399"/>
      <c r="Q3" s="399"/>
      <c r="R3" s="399"/>
      <c r="S3" s="131" t="s">
        <v>3</v>
      </c>
      <c r="T3" s="399"/>
      <c r="U3" s="399"/>
      <c r="V3" s="399"/>
      <c r="W3" s="399"/>
      <c r="X3" s="399"/>
      <c r="Y3" s="399"/>
      <c r="Z3" s="399"/>
      <c r="AA3" s="399"/>
      <c r="AB3" s="399"/>
    </row>
    <row r="4" spans="1:28" s="177" customFormat="1">
      <c r="A4" s="917" t="s">
        <v>4</v>
      </c>
      <c r="B4" s="918" t="s">
        <v>35</v>
      </c>
      <c r="C4" s="918" t="s">
        <v>36</v>
      </c>
      <c r="D4" s="918" t="s">
        <v>37</v>
      </c>
      <c r="E4" s="919" t="s">
        <v>38</v>
      </c>
      <c r="F4" s="909" t="s">
        <v>39</v>
      </c>
      <c r="G4" s="910" t="s">
        <v>40</v>
      </c>
      <c r="H4" s="911"/>
      <c r="I4" s="912"/>
      <c r="J4" s="910" t="s">
        <v>41</v>
      </c>
      <c r="K4" s="911"/>
      <c r="L4" s="912"/>
      <c r="M4" s="909" t="s">
        <v>42</v>
      </c>
      <c r="N4" s="909"/>
      <c r="O4" s="909"/>
      <c r="P4" s="909"/>
      <c r="Q4" s="909"/>
      <c r="R4" s="909"/>
      <c r="S4" s="909"/>
    </row>
    <row r="5" spans="1:28" s="177" customFormat="1">
      <c r="A5" s="917"/>
      <c r="B5" s="918"/>
      <c r="C5" s="918"/>
      <c r="D5" s="918"/>
      <c r="E5" s="919"/>
      <c r="F5" s="909"/>
      <c r="G5" s="913" t="s">
        <v>43</v>
      </c>
      <c r="H5" s="913" t="s">
        <v>44</v>
      </c>
      <c r="I5" s="913" t="s">
        <v>45</v>
      </c>
      <c r="J5" s="913" t="s">
        <v>43</v>
      </c>
      <c r="K5" s="913" t="s">
        <v>44</v>
      </c>
      <c r="L5" s="913" t="s">
        <v>46</v>
      </c>
      <c r="M5" s="915" t="s">
        <v>47</v>
      </c>
      <c r="N5" s="909" t="s">
        <v>48</v>
      </c>
      <c r="O5" s="916" t="s">
        <v>49</v>
      </c>
      <c r="P5" s="916"/>
      <c r="Q5" s="916"/>
      <c r="R5" s="916"/>
      <c r="S5" s="916"/>
    </row>
    <row r="6" spans="1:28" s="401" customFormat="1" ht="45">
      <c r="A6" s="917"/>
      <c r="B6" s="918"/>
      <c r="C6" s="918"/>
      <c r="D6" s="918"/>
      <c r="E6" s="919"/>
      <c r="F6" s="909"/>
      <c r="G6" s="914"/>
      <c r="H6" s="914"/>
      <c r="I6" s="914"/>
      <c r="J6" s="914"/>
      <c r="K6" s="914"/>
      <c r="L6" s="914"/>
      <c r="M6" s="915"/>
      <c r="N6" s="909"/>
      <c r="O6" s="132" t="s">
        <v>50</v>
      </c>
      <c r="P6" s="132" t="s">
        <v>51</v>
      </c>
      <c r="Q6" s="132" t="s">
        <v>52</v>
      </c>
      <c r="R6" s="132" t="s">
        <v>53</v>
      </c>
      <c r="S6" s="133" t="s">
        <v>54</v>
      </c>
    </row>
    <row r="7" spans="1:28" s="401" customFormat="1">
      <c r="A7" s="134"/>
      <c r="B7" s="82"/>
      <c r="C7" s="82"/>
      <c r="D7" s="82"/>
      <c r="E7" s="143"/>
      <c r="F7" s="80"/>
      <c r="G7" s="124"/>
      <c r="H7" s="124"/>
      <c r="I7" s="124"/>
      <c r="J7" s="124"/>
      <c r="K7" s="124"/>
      <c r="L7" s="124"/>
      <c r="M7" s="122"/>
      <c r="N7" s="80"/>
      <c r="O7" s="80"/>
      <c r="P7" s="80"/>
      <c r="Q7" s="80"/>
      <c r="R7" s="80"/>
      <c r="S7" s="82"/>
    </row>
    <row r="8" spans="1:28" s="401" customFormat="1">
      <c r="A8" s="135"/>
      <c r="B8" s="45" t="str">
        <f>'F4.2 SHPC Pune'!B8</f>
        <v>A) DPR Schemes</v>
      </c>
      <c r="C8" s="236"/>
      <c r="D8" s="402"/>
      <c r="E8" s="403"/>
      <c r="F8" s="236"/>
      <c r="G8" s="403"/>
      <c r="H8" s="403"/>
      <c r="I8" s="403"/>
      <c r="J8" s="403"/>
      <c r="K8" s="403"/>
      <c r="L8" s="403"/>
      <c r="M8" s="236"/>
      <c r="N8" s="236"/>
      <c r="O8" s="236"/>
      <c r="P8" s="236"/>
      <c r="Q8" s="236"/>
      <c r="R8" s="236"/>
      <c r="S8" s="137"/>
    </row>
    <row r="9" spans="1:28" s="401" customFormat="1">
      <c r="A9" s="135"/>
      <c r="B9" s="344" t="str">
        <f>'F4.2 SHPC Pune'!B9</f>
        <v>(i) Submitted to MERC</v>
      </c>
      <c r="C9" s="236"/>
      <c r="D9" s="402"/>
      <c r="E9" s="403"/>
      <c r="F9" s="236"/>
      <c r="G9" s="403"/>
      <c r="H9" s="403"/>
      <c r="I9" s="403"/>
      <c r="J9" s="403"/>
      <c r="K9" s="403"/>
      <c r="L9" s="403"/>
      <c r="M9" s="236"/>
      <c r="N9" s="236"/>
      <c r="O9" s="236"/>
      <c r="P9" s="236"/>
      <c r="Q9" s="236"/>
      <c r="R9" s="236"/>
      <c r="S9" s="137"/>
    </row>
    <row r="10" spans="1:28" s="401" customFormat="1" ht="30">
      <c r="A10" s="53">
        <f>'F4.2 SHPC Pune'!A10</f>
        <v>2</v>
      </c>
      <c r="B10" s="54" t="str">
        <f>'F4.2 SHPC Pune'!B10</f>
        <v>Various schemes of Hydro Power Stations at HPC Pune &amp; HPC Nasik</v>
      </c>
      <c r="C10" s="53" t="str">
        <f>'F4.2 SHPC Pune'!C10</f>
        <v>DPR</v>
      </c>
      <c r="D10" s="53" t="str">
        <f>'F4.2 SHPC Pune'!D10</f>
        <v>MERC/TECH 12/CAPEX/20142015/00876</v>
      </c>
      <c r="E10" s="404">
        <f>IF('F4.2 SHPC Pune'!F10=0,"-",'F4.2 SHPC Pune'!F10)</f>
        <v>41871</v>
      </c>
      <c r="F10" s="138"/>
      <c r="G10" s="147">
        <f t="shared" ref="G10:G32" si="0">E10</f>
        <v>41871</v>
      </c>
      <c r="H10" s="147"/>
      <c r="I10" s="147" t="str">
        <f>IF('F4.2 SHPC Pune'!L10=0,"-",'F4.2 SHPC Pune'!L10)</f>
        <v>-</v>
      </c>
      <c r="J10" s="147" t="str">
        <f>IF('F4.2 SHPC Pune'!M10=0,"-",'F4.2 SHPC Pune'!M10)</f>
        <v>-</v>
      </c>
      <c r="K10" s="147"/>
      <c r="L10" s="147" t="str">
        <f>IF('F4.2 SHPC Pune'!N10=0,"-",'F4.2 SHPC Pune'!N10)</f>
        <v>-</v>
      </c>
      <c r="M10" s="405">
        <f>IF(C10="DPR",0,'F4.2 SHPC Pune'!H10)</f>
        <v>0</v>
      </c>
      <c r="N10" s="405">
        <f>SUM('F4.2 SHPC Pune'!T10:V10)</f>
        <v>0</v>
      </c>
      <c r="O10" s="138"/>
      <c r="P10" s="138"/>
      <c r="Q10" s="138"/>
      <c r="R10" s="138"/>
      <c r="S10" s="405">
        <f t="shared" ref="S10" si="1">IF(SUM(O10:R10)=0,M10-N10,-SUM(O10:R10))</f>
        <v>0</v>
      </c>
    </row>
    <row r="11" spans="1:28" s="401" customFormat="1" ht="45">
      <c r="A11" s="58">
        <f>'F4.2 SHPC Pune'!A11</f>
        <v>2.4</v>
      </c>
      <c r="B11" s="165" t="str">
        <f>'F4.2 SHPC Pune'!B11</f>
        <v>Replacement of existing AVR by SEE DVR system for Varasgaon Hydro Power Station.</v>
      </c>
      <c r="C11" s="111" t="str">
        <f>'F4.2 SHPC Pune'!C11</f>
        <v>Scheme</v>
      </c>
      <c r="D11" s="58" t="str">
        <f>'F4.2 SHPC Pune'!D11</f>
        <v>MERC/TECH 12/CAPEX/20142015/00876</v>
      </c>
      <c r="E11" s="105">
        <f>IF('F4.2 SHPC Pune'!F11=0,"-",'F4.2 SHPC Pune'!F11)</f>
        <v>41871</v>
      </c>
      <c r="F11" s="430" t="s">
        <v>397</v>
      </c>
      <c r="G11" s="105">
        <f t="shared" si="0"/>
        <v>41871</v>
      </c>
      <c r="H11" s="431">
        <v>42095</v>
      </c>
      <c r="I11" s="432">
        <v>42918</v>
      </c>
      <c r="J11" s="431">
        <v>40940</v>
      </c>
      <c r="K11" s="431">
        <v>42460</v>
      </c>
      <c r="L11" s="432">
        <v>42918</v>
      </c>
      <c r="M11" s="369">
        <f>IF(C11="DPR",0,'F4.2 SHPC Pune'!H11)</f>
        <v>0.52</v>
      </c>
      <c r="N11" s="369">
        <f>SUM('F4.2 SHPC Pune'!T11:V11)</f>
        <v>0.30932749999999998</v>
      </c>
      <c r="O11" s="433"/>
      <c r="P11" s="110"/>
      <c r="Q11" s="433"/>
      <c r="R11" s="433"/>
      <c r="S11" s="369">
        <f>IF(SUM(O11:R11)=0,M11-N11,SUM(O11:R11))</f>
        <v>0.21067250000000004</v>
      </c>
    </row>
    <row r="12" spans="1:28" s="401" customFormat="1" ht="30">
      <c r="A12" s="58">
        <f>'F4.2 SHPC Pune'!A12</f>
        <v>2.5</v>
      </c>
      <c r="B12" s="165" t="str">
        <f>'F4.2 SHPC Pune'!B12</f>
        <v xml:space="preserve"> Construction of Resthouse at Dimbhe HPS</v>
      </c>
      <c r="C12" s="111" t="str">
        <f>'F4.2 SHPC Pune'!C12</f>
        <v>Scheme</v>
      </c>
      <c r="D12" s="58" t="str">
        <f>'F4.2 SHPC Pune'!D12</f>
        <v>MERC/TECH 12/CAPEX/20142015/00876</v>
      </c>
      <c r="E12" s="105">
        <f>IF('F4.2 SHPC Pune'!F12=0,"-",'F4.2 SHPC Pune'!F12)</f>
        <v>41871</v>
      </c>
      <c r="F12" s="430" t="s">
        <v>453</v>
      </c>
      <c r="G12" s="105">
        <f t="shared" si="0"/>
        <v>41871</v>
      </c>
      <c r="H12" s="431">
        <v>41913</v>
      </c>
      <c r="I12" s="431">
        <v>41913</v>
      </c>
      <c r="J12" s="431">
        <v>42094</v>
      </c>
      <c r="K12" s="431">
        <v>43189</v>
      </c>
      <c r="L12" s="432">
        <v>43038</v>
      </c>
      <c r="M12" s="369">
        <f>IF(C12="DPR",0,'F4.2 SHPC Pune'!H12)</f>
        <v>0.7</v>
      </c>
      <c r="N12" s="369">
        <f>SUM('F4.2 SHPC Pune'!T12:V12)</f>
        <v>0.73791230399999996</v>
      </c>
      <c r="O12" s="433"/>
      <c r="P12" s="433"/>
      <c r="Q12" s="433"/>
      <c r="R12" s="433"/>
      <c r="S12" s="369">
        <f t="shared" ref="S12:S32" si="2">IF(SUM(O12:R12)=0,M12-N12,SUM(O12:R12))</f>
        <v>-3.7912304000000008E-2</v>
      </c>
    </row>
    <row r="13" spans="1:28" s="401" customFormat="1" ht="30">
      <c r="A13" s="58">
        <f>'F4.2 SHPC Pune'!A13</f>
        <v>0</v>
      </c>
      <c r="B13" s="165" t="str">
        <f>'F4.2 SHPC Pune'!B13</f>
        <v>IDC</v>
      </c>
      <c r="C13" s="111" t="str">
        <f>'F4.2 SHPC Pune'!C13</f>
        <v>IDC</v>
      </c>
      <c r="D13" s="58" t="str">
        <f>'F4.2 SHPC Pune'!D13</f>
        <v>MERC/TECH 12/CAPEX/20142015/00876</v>
      </c>
      <c r="E13" s="105">
        <f>IF('F4.2 SHPC Pune'!F13=0,"-",'F4.2 SHPC Pune'!F13)</f>
        <v>41871</v>
      </c>
      <c r="F13" s="433"/>
      <c r="G13" s="105">
        <f t="shared" si="0"/>
        <v>41871</v>
      </c>
      <c r="H13" s="434"/>
      <c r="I13" s="105" t="str">
        <f>IF('F4.2 SHPC Pune'!L13=0,"-",'F4.2 SHPC Pune'!L13)</f>
        <v>-</v>
      </c>
      <c r="J13" s="105" t="str">
        <f>IF('F4.2 SHPC Pune'!M13=0,"-",'F4.2 SHPC Pune'!M13)</f>
        <v>-</v>
      </c>
      <c r="K13" s="434"/>
      <c r="L13" s="105" t="str">
        <f>IF('F4.2 SHPC Pune'!N13=0,"-",'F4.2 SHPC Pune'!N13)</f>
        <v>-</v>
      </c>
      <c r="M13" s="369">
        <f>IF(C13="DPR",0,'F4.2 SHPC Pune'!H13)</f>
        <v>0.33119999999999999</v>
      </c>
      <c r="N13" s="369">
        <f>SUM('F4.2 SHPC Pune'!T13:V13)</f>
        <v>0</v>
      </c>
      <c r="O13" s="433"/>
      <c r="P13" s="433"/>
      <c r="Q13" s="433"/>
      <c r="R13" s="433"/>
      <c r="S13" s="369">
        <f t="shared" si="2"/>
        <v>0.33119999999999999</v>
      </c>
    </row>
    <row r="14" spans="1:28" s="401" customFormat="1" ht="45">
      <c r="A14" s="53">
        <f>'F4.2 SHPC Pune'!A14</f>
        <v>5</v>
      </c>
      <c r="B14" s="54" t="str">
        <f>'F4.2 SHPC Pune'!B14</f>
        <v>Various Civil schemes for Modernisations of colonies at Various Locations under Pune HPC</v>
      </c>
      <c r="C14" s="53" t="str">
        <f>'F4.2 SHPC Pune'!C14</f>
        <v>DPR</v>
      </c>
      <c r="D14" s="53" t="str">
        <f>'F4.2 SHPC Pune'!D14</f>
        <v>MERC/CAPEX/20162017/01745</v>
      </c>
      <c r="E14" s="404">
        <f>IF('F4.2 SHPC Pune'!F14=0,"-",'F4.2 SHPC Pune'!F14)</f>
        <v>42825</v>
      </c>
      <c r="F14" s="138"/>
      <c r="G14" s="147">
        <f t="shared" si="0"/>
        <v>42825</v>
      </c>
      <c r="H14" s="147"/>
      <c r="I14" s="147" t="str">
        <f>IF('F4.2 SHPC Pune'!L14=0,"-",'F4.2 SHPC Pune'!L14)</f>
        <v>-</v>
      </c>
      <c r="J14" s="147" t="str">
        <f>IF('F4.2 SHPC Pune'!M14=0,"-",'F4.2 SHPC Pune'!M14)</f>
        <v>-</v>
      </c>
      <c r="K14" s="147"/>
      <c r="L14" s="147" t="str">
        <f>IF('F4.2 SHPC Pune'!N14=0,"-",'F4.2 SHPC Pune'!N14)</f>
        <v>-</v>
      </c>
      <c r="M14" s="405">
        <f>IF(C14="DPR",0,'F4.2 SHPC Pune'!H14)</f>
        <v>0</v>
      </c>
      <c r="N14" s="405">
        <f>SUM('F4.2 SHPC Pune'!T14:V14)</f>
        <v>0</v>
      </c>
      <c r="O14" s="138"/>
      <c r="P14" s="138"/>
      <c r="Q14" s="138"/>
      <c r="R14" s="138"/>
      <c r="S14" s="405">
        <f t="shared" si="2"/>
        <v>0</v>
      </c>
    </row>
    <row r="15" spans="1:28" s="401" customFormat="1" ht="75">
      <c r="A15" s="58">
        <f>'F4.2 SHPC Pune'!A15</f>
        <v>5.0999999999999996</v>
      </c>
      <c r="B15" s="165" t="str">
        <f>'F4.2 SHPC Pune'!B15</f>
        <v>Refurbishing of Residential complex</v>
      </c>
      <c r="C15" s="111" t="str">
        <f>'F4.2 SHPC Pune'!C15</f>
        <v>Scheme</v>
      </c>
      <c r="D15" s="58" t="str">
        <f>'F4.2 SHPC Pune'!D15</f>
        <v>MERC/CAPEX/20162017/01745</v>
      </c>
      <c r="E15" s="105">
        <f>IF('F4.2 SHPC Pune'!F15=0,"-",'F4.2 SHPC Pune'!F15)</f>
        <v>42825</v>
      </c>
      <c r="F15" s="430" t="s">
        <v>398</v>
      </c>
      <c r="G15" s="105">
        <f t="shared" si="0"/>
        <v>42825</v>
      </c>
      <c r="H15" s="435">
        <v>43040</v>
      </c>
      <c r="I15" s="436">
        <v>43101</v>
      </c>
      <c r="J15" s="435">
        <v>43132</v>
      </c>
      <c r="K15" s="437"/>
      <c r="L15" s="436">
        <v>43405</v>
      </c>
      <c r="M15" s="369">
        <f>IF(C15="DPR",0,'F4.2 SHPC Pune'!H15)</f>
        <v>2.415</v>
      </c>
      <c r="N15" s="369">
        <f>SUM('F4.2 SHPC Pune'!T15:V15)</f>
        <v>1.2675034840000001</v>
      </c>
      <c r="O15" s="433"/>
      <c r="P15" s="433"/>
      <c r="Q15" s="433"/>
      <c r="R15" s="433"/>
      <c r="S15" s="369">
        <f t="shared" si="2"/>
        <v>1.1474965159999999</v>
      </c>
    </row>
    <row r="16" spans="1:28" s="401" customFormat="1" ht="60">
      <c r="A16" s="58">
        <f>'F4.2 SHPC Pune'!A16</f>
        <v>5.2</v>
      </c>
      <c r="B16" s="165" t="str">
        <f>'F4.2 SHPC Pune'!B16</f>
        <v>Internal Roads</v>
      </c>
      <c r="C16" s="111" t="str">
        <f>'F4.2 SHPC Pune'!C16</f>
        <v>Scheme</v>
      </c>
      <c r="D16" s="58" t="str">
        <f>'F4.2 SHPC Pune'!D16</f>
        <v>MERC/CAPEX/20162017/01745</v>
      </c>
      <c r="E16" s="105">
        <f>IF('F4.2 SHPC Pune'!F16=0,"-",'F4.2 SHPC Pune'!F16)</f>
        <v>42825</v>
      </c>
      <c r="F16" s="430" t="s">
        <v>399</v>
      </c>
      <c r="G16" s="105">
        <f t="shared" si="0"/>
        <v>42825</v>
      </c>
      <c r="H16" s="435">
        <v>43040</v>
      </c>
      <c r="I16" s="436">
        <v>43101</v>
      </c>
      <c r="J16" s="435">
        <v>43132</v>
      </c>
      <c r="K16" s="438"/>
      <c r="L16" s="436" t="s">
        <v>454</v>
      </c>
      <c r="M16" s="369">
        <f>IF(C16="DPR",0,'F4.2 SHPC Pune'!H16)</f>
        <v>2.29</v>
      </c>
      <c r="N16" s="369">
        <f>SUM('F4.2 SHPC Pune'!T16:V16)</f>
        <v>1.6182413759999996</v>
      </c>
      <c r="O16" s="433"/>
      <c r="P16" s="433"/>
      <c r="Q16" s="433"/>
      <c r="R16" s="433"/>
      <c r="S16" s="369">
        <f t="shared" si="2"/>
        <v>0.67175862400000041</v>
      </c>
    </row>
    <row r="17" spans="1:19" s="401" customFormat="1" ht="45">
      <c r="A17" s="58">
        <f>'F4.2 SHPC Pune'!A17</f>
        <v>5.3</v>
      </c>
      <c r="B17" s="165" t="str">
        <f>'F4.2 SHPC Pune'!B17</f>
        <v>Water supply, filteration &amp;  Sanitary works</v>
      </c>
      <c r="C17" s="111" t="str">
        <f>'F4.2 SHPC Pune'!C17</f>
        <v>Scheme</v>
      </c>
      <c r="D17" s="58" t="str">
        <f>'F4.2 SHPC Pune'!D17</f>
        <v>MERC/CAPEX/20162017/01745</v>
      </c>
      <c r="E17" s="105">
        <f>IF('F4.2 SHPC Pune'!F17=0,"-",'F4.2 SHPC Pune'!F17)</f>
        <v>42825</v>
      </c>
      <c r="F17" s="430" t="s">
        <v>400</v>
      </c>
      <c r="G17" s="105">
        <f t="shared" si="0"/>
        <v>42825</v>
      </c>
      <c r="H17" s="435">
        <v>43040</v>
      </c>
      <c r="I17" s="436">
        <v>43070</v>
      </c>
      <c r="J17" s="435">
        <v>43132</v>
      </c>
      <c r="K17" s="438"/>
      <c r="L17" s="436">
        <v>43374</v>
      </c>
      <c r="M17" s="369">
        <f>IF(C17="DPR",0,'F4.2 SHPC Pune'!H17)</f>
        <v>1.427</v>
      </c>
      <c r="N17" s="369">
        <f>SUM('F4.2 SHPC Pune'!T17:V17)</f>
        <v>0.57282329500000007</v>
      </c>
      <c r="O17" s="433"/>
      <c r="P17" s="433"/>
      <c r="Q17" s="433"/>
      <c r="R17" s="433"/>
      <c r="S17" s="369">
        <f t="shared" si="2"/>
        <v>0.85417670499999998</v>
      </c>
    </row>
    <row r="18" spans="1:19" s="401" customFormat="1" ht="30">
      <c r="A18" s="58">
        <f>'F4.2 SHPC Pune'!A18</f>
        <v>5.4</v>
      </c>
      <c r="B18" s="165" t="str">
        <f>'F4.2 SHPC Pune'!B18</f>
        <v>Compound walls</v>
      </c>
      <c r="C18" s="111" t="str">
        <f>'F4.2 SHPC Pune'!C18</f>
        <v>Scheme</v>
      </c>
      <c r="D18" s="58" t="str">
        <f>'F4.2 SHPC Pune'!D18</f>
        <v>MERC/CAPEX/20162017/01745</v>
      </c>
      <c r="E18" s="105">
        <f>IF('F4.2 SHPC Pune'!F18=0,"-",'F4.2 SHPC Pune'!F18)</f>
        <v>42825</v>
      </c>
      <c r="F18" s="430" t="s">
        <v>401</v>
      </c>
      <c r="G18" s="105">
        <f t="shared" si="0"/>
        <v>42825</v>
      </c>
      <c r="H18" s="435">
        <v>43040</v>
      </c>
      <c r="I18" s="436">
        <v>43040</v>
      </c>
      <c r="J18" s="435">
        <v>43132</v>
      </c>
      <c r="K18" s="438"/>
      <c r="L18" s="436">
        <v>43466</v>
      </c>
      <c r="M18" s="369">
        <f>IF(C18="DPR",0,'F4.2 SHPC Pune'!H18)</f>
        <v>6.681</v>
      </c>
      <c r="N18" s="369">
        <f>SUM('F4.2 SHPC Pune'!T18:V18)</f>
        <v>7.5560763239999993</v>
      </c>
      <c r="O18" s="433"/>
      <c r="P18" s="433"/>
      <c r="Q18" s="433"/>
      <c r="R18" s="433"/>
      <c r="S18" s="369">
        <f t="shared" si="2"/>
        <v>-0.87507632399999924</v>
      </c>
    </row>
    <row r="19" spans="1:19" s="401" customFormat="1" ht="45">
      <c r="A19" s="53">
        <f>'F4.2 SHPC Pune'!A19</f>
        <v>14</v>
      </c>
      <c r="B19" s="54" t="str">
        <f>'F4.2 SHPC Pune'!B19</f>
        <v>Various 14 Nos. of schemes for Hydro Power Stations under Renewable Energy Circle, Pune &amp; Nasik</v>
      </c>
      <c r="C19" s="53" t="str">
        <f>'F4.2 SHPC Pune'!C19</f>
        <v>DPR</v>
      </c>
      <c r="D19" s="53" t="str">
        <f>'F4.2 SHPC Pune'!D19</f>
        <v>MERC/CAPEX/2020-21/WFH/SBR/ 19</v>
      </c>
      <c r="E19" s="404">
        <f>IF('F4.2 SHPC Pune'!F19=0,"-",'F4.2 SHPC Pune'!F19)</f>
        <v>44029</v>
      </c>
      <c r="F19" s="138"/>
      <c r="G19" s="147">
        <f t="shared" si="0"/>
        <v>44029</v>
      </c>
      <c r="H19" s="147"/>
      <c r="I19" s="147" t="str">
        <f>IF('F4.2 SHPC Pune'!L19=0,"-",'F4.2 SHPC Pune'!L19)</f>
        <v>-</v>
      </c>
      <c r="J19" s="147" t="str">
        <f>IF('F4.2 SHPC Pune'!M19=0,"-",'F4.2 SHPC Pune'!M19)</f>
        <v>-</v>
      </c>
      <c r="K19" s="147"/>
      <c r="L19" s="147" t="str">
        <f>IF('F4.2 SHPC Pune'!N19=0,"-",'F4.2 SHPC Pune'!N19)</f>
        <v>-</v>
      </c>
      <c r="M19" s="405">
        <f>IF(C19="DPR",0,'F4.2 SHPC Pune'!H19)</f>
        <v>0</v>
      </c>
      <c r="N19" s="405">
        <f>SUM('F4.2 SHPC Pune'!T19:V19)</f>
        <v>0</v>
      </c>
      <c r="O19" s="138"/>
      <c r="P19" s="138"/>
      <c r="Q19" s="138"/>
      <c r="R19" s="138"/>
      <c r="S19" s="405">
        <f t="shared" si="2"/>
        <v>0</v>
      </c>
    </row>
    <row r="20" spans="1:19" ht="60">
      <c r="A20" s="58">
        <f>'F4.2 SHPC Pune'!A20</f>
        <v>14.1</v>
      </c>
      <c r="B20" s="165" t="str">
        <f>'F4.2 SHPC Pune'!B20</f>
        <v>Schme-A: Retrofitting of 12 KV Breakers at Ujjani Hydro Power Station</v>
      </c>
      <c r="C20" s="111" t="str">
        <f>'F4.2 SHPC Pune'!C20</f>
        <v>Scheme</v>
      </c>
      <c r="D20" s="58" t="str">
        <f>'F4.2 SHPC Pune'!D20</f>
        <v>MERC/CAPEX/2020-21/WFH/SBR/ 19</v>
      </c>
      <c r="E20" s="105">
        <f>IF('F4.2 SHPC Pune'!F20=0,"-",'F4.2 SHPC Pune'!F20)</f>
        <v>44029</v>
      </c>
      <c r="F20" s="430" t="s">
        <v>455</v>
      </c>
      <c r="G20" s="105">
        <f t="shared" si="0"/>
        <v>44029</v>
      </c>
      <c r="H20" s="439">
        <v>43497</v>
      </c>
      <c r="I20" s="440"/>
      <c r="J20" s="440">
        <v>44136</v>
      </c>
      <c r="K20" s="439">
        <v>44743</v>
      </c>
      <c r="L20" s="439">
        <v>44743</v>
      </c>
      <c r="M20" s="369">
        <f>IF(C20="DPR",0,'F4.2 SHPC Pune'!H20)</f>
        <v>0.39500000000000002</v>
      </c>
      <c r="N20" s="369">
        <f>SUM('F4.2 SHPC Pune'!T20:V20)</f>
        <v>0.26762399999999997</v>
      </c>
      <c r="O20" s="433"/>
      <c r="P20" s="110"/>
      <c r="Q20" s="433"/>
      <c r="R20" s="433"/>
      <c r="S20" s="369">
        <f t="shared" si="2"/>
        <v>0.12737600000000004</v>
      </c>
    </row>
    <row r="21" spans="1:19" ht="60">
      <c r="A21" s="58">
        <f>'F4.2 SHPC Pune'!A21</f>
        <v>14.3</v>
      </c>
      <c r="B21" s="165" t="str">
        <f>'F4.2 SHPC Pune'!B21</f>
        <v>Schme-C :Replacement of existing Energy meters by 0.2S Class Energy meters at various HPS.</v>
      </c>
      <c r="C21" s="111" t="str">
        <f>'F4.2 SHPC Pune'!C21</f>
        <v>Scheme</v>
      </c>
      <c r="D21" s="58" t="str">
        <f>'F4.2 SHPC Pune'!D21</f>
        <v>MERC/CAPEX/2020-21/WFH/SBR/ 19</v>
      </c>
      <c r="E21" s="105">
        <f>IF('F4.2 SHPC Pune'!F21=0,"-",'F4.2 SHPC Pune'!F21)</f>
        <v>44029</v>
      </c>
      <c r="F21" s="430" t="s">
        <v>456</v>
      </c>
      <c r="G21" s="105">
        <f t="shared" si="0"/>
        <v>44029</v>
      </c>
      <c r="H21" s="439">
        <v>43497</v>
      </c>
      <c r="I21" s="440"/>
      <c r="J21" s="440">
        <v>44105</v>
      </c>
      <c r="K21" s="439">
        <v>44896</v>
      </c>
      <c r="L21" s="441" t="s">
        <v>71</v>
      </c>
      <c r="M21" s="369">
        <f>IF(C21="DPR",0,'F4.2 SHPC Pune'!H21)</f>
        <v>0.10199999999999999</v>
      </c>
      <c r="N21" s="369">
        <f>SUM('F4.2 SHPC Pune'!T21:V21)</f>
        <v>9.6156000000000005E-2</v>
      </c>
      <c r="O21" s="433"/>
      <c r="P21" s="110"/>
      <c r="Q21" s="433"/>
      <c r="R21" s="433"/>
      <c r="S21" s="369">
        <f t="shared" si="2"/>
        <v>5.8439999999999881E-3</v>
      </c>
    </row>
    <row r="22" spans="1:19" ht="45">
      <c r="A22" s="58">
        <f>'F4.2 SHPC Pune'!A22</f>
        <v>14.4</v>
      </c>
      <c r="B22" s="165" t="str">
        <f>'F4.2 SHPC Pune'!B22</f>
        <v>Schme-D: Providing Oil Filtration Machines for all Divisions of REC, Pune</v>
      </c>
      <c r="C22" s="111" t="str">
        <f>'F4.2 SHPC Pune'!C22</f>
        <v>Scheme</v>
      </c>
      <c r="D22" s="58" t="str">
        <f>'F4.2 SHPC Pune'!D22</f>
        <v>MERC/CAPEX/2020-21/WFH/SBR/ 19</v>
      </c>
      <c r="E22" s="105">
        <f>IF('F4.2 SHPC Pune'!F22=0,"-",'F4.2 SHPC Pune'!F22)</f>
        <v>44029</v>
      </c>
      <c r="F22" s="430" t="s">
        <v>402</v>
      </c>
      <c r="G22" s="105">
        <f t="shared" si="0"/>
        <v>44029</v>
      </c>
      <c r="H22" s="439">
        <v>43497</v>
      </c>
      <c r="I22" s="440"/>
      <c r="J22" s="440">
        <v>42644</v>
      </c>
      <c r="K22" s="439">
        <v>44256</v>
      </c>
      <c r="L22" s="441">
        <v>44256</v>
      </c>
      <c r="M22" s="369">
        <f>IF(C22="DPR",0,'F4.2 SHPC Pune'!H22)</f>
        <v>0.56100000000000005</v>
      </c>
      <c r="N22" s="369">
        <f>SUM('F4.2 SHPC Pune'!T22:V22)</f>
        <v>0.2723912</v>
      </c>
      <c r="O22" s="433"/>
      <c r="P22" s="110">
        <v>0.28860880000000005</v>
      </c>
      <c r="Q22" s="433"/>
      <c r="R22" s="433"/>
      <c r="S22" s="369">
        <f t="shared" si="2"/>
        <v>0.28860880000000005</v>
      </c>
    </row>
    <row r="23" spans="1:19" ht="30">
      <c r="A23" s="58">
        <f>'F4.2 SHPC Pune'!A23</f>
        <v>0</v>
      </c>
      <c r="B23" s="165" t="str">
        <f>'F4.2 SHPC Pune'!B23</f>
        <v>IDC</v>
      </c>
      <c r="C23" s="111" t="str">
        <f>'F4.2 SHPC Pune'!C23</f>
        <v>IDC</v>
      </c>
      <c r="D23" s="58" t="str">
        <f>'F4.2 SHPC Pune'!D23</f>
        <v>MERC/CAPEX/2020-21/WFH/SBR/ 19</v>
      </c>
      <c r="E23" s="105">
        <f>IF('F4.2 SHPC Pune'!F23=0,"-",'F4.2 SHPC Pune'!F23)</f>
        <v>44029</v>
      </c>
      <c r="F23" s="433"/>
      <c r="G23" s="105">
        <f t="shared" si="0"/>
        <v>44029</v>
      </c>
      <c r="H23" s="434"/>
      <c r="I23" s="105" t="str">
        <f>IF('F4.2 SHPC Pune'!L23=0,"-",'F4.2 SHPC Pune'!L23)</f>
        <v>-</v>
      </c>
      <c r="J23" s="105" t="str">
        <f>IF('F4.2 SHPC Pune'!M23=0,"-",'F4.2 SHPC Pune'!M23)</f>
        <v>-</v>
      </c>
      <c r="K23" s="434"/>
      <c r="L23" s="105" t="str">
        <f>IF('F4.2 SHPC Pune'!N23=0,"-",'F4.2 SHPC Pune'!N23)</f>
        <v>-</v>
      </c>
      <c r="M23" s="369">
        <f>IF(C23="DPR",0,'F4.2 SHPC Pune'!H23)</f>
        <v>0.85</v>
      </c>
      <c r="N23" s="369">
        <f>SUM('F4.2 SHPC Pune'!T23:V23)</f>
        <v>0</v>
      </c>
      <c r="O23" s="433"/>
      <c r="P23" s="433"/>
      <c r="Q23" s="433"/>
      <c r="R23" s="433"/>
      <c r="S23" s="369">
        <f t="shared" si="2"/>
        <v>0.85</v>
      </c>
    </row>
    <row r="24" spans="1:19" s="401" customFormat="1" ht="45">
      <c r="A24" s="53">
        <f>'F4.2 SHPC Pune'!A24</f>
        <v>16</v>
      </c>
      <c r="B24" s="54" t="str">
        <f>'F4.2 SHPC Pune'!B24</f>
        <v>Various 6 Nos. Schemes for Hydro Power Stations under Renewable Energy Circle, Pune</v>
      </c>
      <c r="C24" s="53" t="str">
        <f>'F4.2 SHPC Pune'!C24</f>
        <v>DPR</v>
      </c>
      <c r="D24" s="53" t="str">
        <f>'F4.2 SHPC Pune'!D24</f>
        <v>MERC/CAPEX/2020-2021/WFH/ SBR/22</v>
      </c>
      <c r="E24" s="404">
        <f>IF('F4.2 SHPC Pune'!F24=0,"-",'F4.2 SHPC Pune'!F24)</f>
        <v>44037</v>
      </c>
      <c r="F24" s="138"/>
      <c r="G24" s="147">
        <f t="shared" si="0"/>
        <v>44037</v>
      </c>
      <c r="H24" s="147"/>
      <c r="I24" s="147" t="str">
        <f>IF('F4.2 SHPC Pune'!L24=0,"-",'F4.2 SHPC Pune'!L24)</f>
        <v>-</v>
      </c>
      <c r="J24" s="147" t="str">
        <f>IF('F4.2 SHPC Pune'!M24=0,"-",'F4.2 SHPC Pune'!M24)</f>
        <v>-</v>
      </c>
      <c r="K24" s="147"/>
      <c r="L24" s="147" t="str">
        <f>IF('F4.2 SHPC Pune'!N24=0,"-",'F4.2 SHPC Pune'!N24)</f>
        <v>-</v>
      </c>
      <c r="M24" s="405">
        <f>IF(C24="DPR",0,'F4.2 SHPC Pune'!H24)</f>
        <v>0</v>
      </c>
      <c r="N24" s="405">
        <f>SUM('F4.2 SHPC Pune'!T24:V24)</f>
        <v>0</v>
      </c>
      <c r="O24" s="138"/>
      <c r="P24" s="138"/>
      <c r="Q24" s="138"/>
      <c r="R24" s="138"/>
      <c r="S24" s="405">
        <f t="shared" si="2"/>
        <v>0</v>
      </c>
    </row>
    <row r="25" spans="1:19" ht="45">
      <c r="A25" s="58">
        <f>'F4.2 SHPC Pune'!A25</f>
        <v>16.100000000000001</v>
      </c>
      <c r="B25" s="165" t="str">
        <f>'F4.2 SHPC Pune'!B25</f>
        <v>Replacement of existing Air Compressors at Bhira, Tilari, Pawana and Ujjani Hydro Power Stations under REC, Pune</v>
      </c>
      <c r="C25" s="111" t="str">
        <f>'F4.2 SHPC Pune'!C25</f>
        <v>Scheme</v>
      </c>
      <c r="D25" s="58" t="str">
        <f>'F4.2 SHPC Pune'!D25</f>
        <v>MERC/CAPEX/2020-2021/WFH/ SBR/22</v>
      </c>
      <c r="E25" s="105">
        <f>IF('F4.2 SHPC Pune'!F25=0,"-",'F4.2 SHPC Pune'!F25)</f>
        <v>44037</v>
      </c>
      <c r="F25" s="430" t="s">
        <v>404</v>
      </c>
      <c r="G25" s="105">
        <f t="shared" si="0"/>
        <v>44037</v>
      </c>
      <c r="H25" s="442">
        <v>43252</v>
      </c>
      <c r="I25" s="436"/>
      <c r="J25" s="435">
        <v>43921</v>
      </c>
      <c r="K25" s="434"/>
      <c r="L25" s="105" t="s">
        <v>71</v>
      </c>
      <c r="M25" s="369">
        <f>IF(C25="DPR",0,'F4.2 SHPC Pune'!H25)</f>
        <v>0.95099999999999996</v>
      </c>
      <c r="N25" s="369">
        <f>SUM('F4.2 SHPC Pune'!T25:V25)</f>
        <v>0</v>
      </c>
      <c r="O25" s="433"/>
      <c r="P25" s="433"/>
      <c r="Q25" s="433"/>
      <c r="R25" s="433"/>
      <c r="S25" s="369">
        <f t="shared" si="2"/>
        <v>0.95099999999999996</v>
      </c>
    </row>
    <row r="26" spans="1:19" ht="60">
      <c r="A26" s="58">
        <f>'F4.2 SHPC Pune'!A26</f>
        <v>16.2</v>
      </c>
      <c r="B26" s="165" t="str">
        <f>'F4.2 SHPC Pune'!B26</f>
        <v>Replacement of existing Air conditioners of Plant Control Rooms at Ujjani, Warna, Kanher, Dhom, Dimbhe &amp; Dudhganga
HPS.</v>
      </c>
      <c r="C26" s="111" t="str">
        <f>'F4.2 SHPC Pune'!C26</f>
        <v>Scheme</v>
      </c>
      <c r="D26" s="58" t="str">
        <f>'F4.2 SHPC Pune'!D26</f>
        <v>MERC/CAPEX/2020-2021/WFH/ SBR/22</v>
      </c>
      <c r="E26" s="105">
        <f>IF('F4.2 SHPC Pune'!F26=0,"-",'F4.2 SHPC Pune'!F26)</f>
        <v>44037</v>
      </c>
      <c r="F26" s="430" t="s">
        <v>457</v>
      </c>
      <c r="G26" s="105">
        <f t="shared" si="0"/>
        <v>44037</v>
      </c>
      <c r="H26" s="443">
        <v>43221</v>
      </c>
      <c r="I26" s="441"/>
      <c r="J26" s="441">
        <v>44286</v>
      </c>
      <c r="K26" s="434"/>
      <c r="L26" s="441">
        <v>44621</v>
      </c>
      <c r="M26" s="369">
        <f>IF(C26="DPR",0,'F4.2 SHPC Pune'!H26)</f>
        <v>0.29199999999999998</v>
      </c>
      <c r="N26" s="369">
        <f>SUM('F4.2 SHPC Pune'!T26:V26)</f>
        <v>0.25256440000000002</v>
      </c>
      <c r="O26" s="433"/>
      <c r="P26" s="110">
        <v>3.943559999999996E-2</v>
      </c>
      <c r="Q26" s="433"/>
      <c r="R26" s="433"/>
      <c r="S26" s="369">
        <f t="shared" si="2"/>
        <v>3.943559999999996E-2</v>
      </c>
    </row>
    <row r="27" spans="1:19" ht="60">
      <c r="A27" s="58">
        <f>'F4.2 SHPC Pune'!A27</f>
        <v>16.399999999999999</v>
      </c>
      <c r="B27" s="165" t="str">
        <f>'F4.2 SHPC Pune'!B27</f>
        <v>Replacement of 220 V, 400/300 AH Battery set with Tubular type Battery Banks at Bhira, Tilari, Kanher, Dimbhe and Ujani Hydro Power Stations.</v>
      </c>
      <c r="C27" s="111" t="str">
        <f>'F4.2 SHPC Pune'!C27</f>
        <v>Scheme</v>
      </c>
      <c r="D27" s="58" t="str">
        <f>'F4.2 SHPC Pune'!D27</f>
        <v>MERC/CAPEX/2020-2021/WFH/ SBR/22</v>
      </c>
      <c r="E27" s="105">
        <f>IF('F4.2 SHPC Pune'!F27=0,"-",'F4.2 SHPC Pune'!F27)</f>
        <v>44037</v>
      </c>
      <c r="F27" s="430" t="s">
        <v>406</v>
      </c>
      <c r="G27" s="105">
        <f t="shared" si="0"/>
        <v>44037</v>
      </c>
      <c r="H27" s="443">
        <v>43282</v>
      </c>
      <c r="I27" s="444"/>
      <c r="J27" s="441">
        <v>44286</v>
      </c>
      <c r="K27" s="434"/>
      <c r="L27" s="105" t="s">
        <v>71</v>
      </c>
      <c r="M27" s="369">
        <f>IF(C27="DPR",0,'F4.2 SHPC Pune'!H27)</f>
        <v>0.89999999999999991</v>
      </c>
      <c r="N27" s="369">
        <f>SUM('F4.2 SHPC Pune'!T27:V27)</f>
        <v>0.35828399999999999</v>
      </c>
      <c r="O27" s="433"/>
      <c r="P27" s="433"/>
      <c r="Q27" s="433"/>
      <c r="R27" s="433"/>
      <c r="S27" s="369">
        <f t="shared" si="2"/>
        <v>0.54171599999999986</v>
      </c>
    </row>
    <row r="28" spans="1:19" ht="45">
      <c r="A28" s="58">
        <f>'F4.2 SHPC Pune'!A28</f>
        <v>16.5</v>
      </c>
      <c r="B28" s="165" t="str">
        <f>'F4.2 SHPC Pune'!B28</f>
        <v>Supply, installation and commissioning of Kaplan Turbine Runner Blades from BHEL (OEM) for Dudhganga U#1.</v>
      </c>
      <c r="C28" s="111" t="str">
        <f>'F4.2 SHPC Pune'!C28</f>
        <v>Scheme</v>
      </c>
      <c r="D28" s="58" t="str">
        <f>'F4.2 SHPC Pune'!D28</f>
        <v>MERC/CAPEX/2020-2021/WFH/ SBR/22</v>
      </c>
      <c r="E28" s="105">
        <f>IF('F4.2 SHPC Pune'!F28=0,"-",'F4.2 SHPC Pune'!F28)</f>
        <v>44037</v>
      </c>
      <c r="F28" s="430" t="s">
        <v>458</v>
      </c>
      <c r="G28" s="105">
        <f t="shared" si="0"/>
        <v>44037</v>
      </c>
      <c r="H28" s="443">
        <v>43344</v>
      </c>
      <c r="I28" s="444"/>
      <c r="J28" s="441">
        <v>43555</v>
      </c>
      <c r="K28" s="434"/>
      <c r="L28" s="105" t="s">
        <v>71</v>
      </c>
      <c r="M28" s="369">
        <f>IF(C28="DPR",0,'F4.2 SHPC Pune'!H28)</f>
        <v>4.657</v>
      </c>
      <c r="N28" s="369">
        <f>SUM('F4.2 SHPC Pune'!T28:V28)</f>
        <v>4.5730371359999999</v>
      </c>
      <c r="O28" s="433"/>
      <c r="P28" s="433"/>
      <c r="Q28" s="433"/>
      <c r="R28" s="433"/>
      <c r="S28" s="369">
        <f t="shared" si="2"/>
        <v>8.3962864000000081E-2</v>
      </c>
    </row>
    <row r="29" spans="1:19" ht="105">
      <c r="A29" s="58">
        <f>'F4.2 SHPC Pune'!A29</f>
        <v>16.600000000000001</v>
      </c>
      <c r="B29" s="165" t="str">
        <f>'F4.2 SHPC Pune'!B29</f>
        <v>Replacement of existing Protection Systems with Numerical Protection system at Bhira, Panshet, Varasgaon, Dimbhe &amp; Manikdoh HPS.</v>
      </c>
      <c r="C29" s="111" t="str">
        <f>'F4.2 SHPC Pune'!C29</f>
        <v>Scheme</v>
      </c>
      <c r="D29" s="58" t="str">
        <f>'F4.2 SHPC Pune'!D29</f>
        <v>MERC/CAPEX/2020-2021/WFH/ SBR/22</v>
      </c>
      <c r="E29" s="105">
        <f>IF('F4.2 SHPC Pune'!F29=0,"-",'F4.2 SHPC Pune'!F29)</f>
        <v>44037</v>
      </c>
      <c r="F29" s="430" t="s">
        <v>442</v>
      </c>
      <c r="G29" s="105">
        <f t="shared" si="0"/>
        <v>44037</v>
      </c>
      <c r="H29" s="443">
        <v>43435</v>
      </c>
      <c r="I29" s="436"/>
      <c r="J29" s="435">
        <v>43555</v>
      </c>
      <c r="K29" s="434"/>
      <c r="L29" s="105" t="s">
        <v>71</v>
      </c>
      <c r="M29" s="369">
        <f>IF(C29="DPR",0,'F4.2 SHPC Pune'!H29)</f>
        <v>3.6220000000000003</v>
      </c>
      <c r="N29" s="369">
        <f>SUM('F4.2 SHPC Pune'!T29:V29)</f>
        <v>0.53395000000000004</v>
      </c>
      <c r="O29" s="433"/>
      <c r="P29" s="433"/>
      <c r="Q29" s="433"/>
      <c r="R29" s="433"/>
      <c r="S29" s="369">
        <f t="shared" si="2"/>
        <v>3.0880500000000004</v>
      </c>
    </row>
    <row r="30" spans="1:19" ht="30">
      <c r="A30" s="58">
        <f>'F4.2 SHPC Pune'!A30</f>
        <v>0</v>
      </c>
      <c r="B30" s="165" t="str">
        <f>'F4.2 SHPC Pune'!B30</f>
        <v>IDC</v>
      </c>
      <c r="C30" s="111" t="str">
        <f>'F4.2 SHPC Pune'!C30</f>
        <v>IDC</v>
      </c>
      <c r="D30" s="58" t="str">
        <f>'F4.2 SHPC Pune'!D30</f>
        <v>MERC/CAPEX/2020-2021/WFH/ SBR/22</v>
      </c>
      <c r="E30" s="105">
        <f>IF('F4.2 SHPC Pune'!F30=0,"-",'F4.2 SHPC Pune'!F30)</f>
        <v>44037</v>
      </c>
      <c r="F30" s="433"/>
      <c r="G30" s="105">
        <f t="shared" si="0"/>
        <v>44037</v>
      </c>
      <c r="H30" s="434"/>
      <c r="I30" s="105" t="str">
        <f>IF('F4.2 SHPC Pune'!L30=0,"-",'F4.2 SHPC Pune'!L30)</f>
        <v>-</v>
      </c>
      <c r="J30" s="105" t="str">
        <f>IF('F4.2 SHPC Pune'!M30=0,"-",'F4.2 SHPC Pune'!M30)</f>
        <v>-</v>
      </c>
      <c r="K30" s="434"/>
      <c r="L30" s="105" t="str">
        <f>IF('F4.2 SHPC Pune'!N30=0,"-",'F4.2 SHPC Pune'!N30)</f>
        <v>-</v>
      </c>
      <c r="M30" s="369">
        <f>IF(C30="DPR",0,'F4.2 SHPC Pune'!H30)</f>
        <v>0.439</v>
      </c>
      <c r="N30" s="369">
        <f>SUM('F4.2 SHPC Pune'!T30:V30)</f>
        <v>0</v>
      </c>
      <c r="O30" s="433"/>
      <c r="P30" s="433"/>
      <c r="Q30" s="433"/>
      <c r="R30" s="433"/>
      <c r="S30" s="369">
        <f t="shared" si="2"/>
        <v>0.439</v>
      </c>
    </row>
    <row r="31" spans="1:19" ht="45">
      <c r="A31" s="53">
        <f>'F4.2 SHPC Pune'!A31</f>
        <v>17</v>
      </c>
      <c r="B31" s="54" t="str">
        <f>'F4.2 SHPC Pune'!B31</f>
        <v xml:space="preserve">Fortification near Panshet hydro power station for arresting rock falling on HPS Building at panshet . </v>
      </c>
      <c r="C31" s="53" t="str">
        <f>'F4.2 SHPC Pune'!C31</f>
        <v>DPR</v>
      </c>
      <c r="D31" s="53" t="str">
        <f>'F4.2 SHPC Pune'!D31</f>
        <v xml:space="preserve">Not approved </v>
      </c>
      <c r="E31" s="404" t="str">
        <f>IF('F4.2 SHPC Pune'!F31=0,"-",'F4.2 SHPC Pune'!F31)</f>
        <v>-</v>
      </c>
      <c r="F31" s="138"/>
      <c r="G31" s="147" t="str">
        <f t="shared" si="0"/>
        <v>-</v>
      </c>
      <c r="H31" s="147"/>
      <c r="I31" s="147" t="str">
        <f>IF('F4.2 SHPC Pune'!L31=0,"-",'F4.2 SHPC Pune'!L31)</f>
        <v>-</v>
      </c>
      <c r="J31" s="147" t="str">
        <f>IF('F4.2 SHPC Pune'!M31=0,"-",'F4.2 SHPC Pune'!M31)</f>
        <v>-</v>
      </c>
      <c r="K31" s="147"/>
      <c r="L31" s="147" t="str">
        <f>IF('F4.2 SHPC Pune'!N31=0,"-",'F4.2 SHPC Pune'!N31)</f>
        <v>-</v>
      </c>
      <c r="M31" s="405">
        <f>IF(C31="DPR",0,'F4.2 SHPC Pune'!H31)</f>
        <v>0</v>
      </c>
      <c r="N31" s="405">
        <f>SUM('F4.2 SHPC Pune'!T31:V31)</f>
        <v>0</v>
      </c>
      <c r="O31" s="138"/>
      <c r="P31" s="138"/>
      <c r="Q31" s="138"/>
      <c r="R31" s="138"/>
      <c r="S31" s="405">
        <f t="shared" si="2"/>
        <v>0</v>
      </c>
    </row>
    <row r="32" spans="1:19" ht="45">
      <c r="A32" s="58">
        <f>'F4.2 SHPC Pune'!A32</f>
        <v>17.100000000000001</v>
      </c>
      <c r="B32" s="165" t="str">
        <f>'F4.2 SHPC Pune'!B32</f>
        <v xml:space="preserve">Fortification near Panshet hydro power station for arresting rock falling on HPS Building at panshet . </v>
      </c>
      <c r="C32" s="111" t="str">
        <f>'F4.2 SHPC Pune'!C32</f>
        <v>Scheme</v>
      </c>
      <c r="D32" s="58" t="str">
        <f>'F4.2 SHPC Pune'!D32</f>
        <v xml:space="preserve">Not approved </v>
      </c>
      <c r="E32" s="105" t="str">
        <f>IF('F4.2 SHPC Pune'!F32=0,"-",'F4.2 SHPC Pune'!F32)</f>
        <v>-</v>
      </c>
      <c r="F32" s="433"/>
      <c r="G32" s="105" t="str">
        <f t="shared" si="0"/>
        <v>-</v>
      </c>
      <c r="H32" s="434"/>
      <c r="I32" s="105" t="str">
        <f>IF('F4.2 SHPC Pune'!L32=0,"-",'F4.2 SHPC Pune'!L32)</f>
        <v>-</v>
      </c>
      <c r="J32" s="105" t="str">
        <f>IF('F4.2 SHPC Pune'!M32=0,"-",'F4.2 SHPC Pune'!M32)</f>
        <v>-</v>
      </c>
      <c r="K32" s="434"/>
      <c r="L32" s="105" t="str">
        <f>IF('F4.2 SHPC Pune'!N32=0,"-",'F4.2 SHPC Pune'!N32)</f>
        <v>-</v>
      </c>
      <c r="M32" s="369">
        <f>IF(C32="DPR",0,'F4.2 SHPC Pune'!H32)</f>
        <v>0</v>
      </c>
      <c r="N32" s="369">
        <f>SUM('F4.2 SHPC Pune'!T32:V32)</f>
        <v>12.06</v>
      </c>
      <c r="O32" s="433"/>
      <c r="P32" s="433"/>
      <c r="Q32" s="433"/>
      <c r="R32" s="433"/>
      <c r="S32" s="369">
        <f t="shared" si="2"/>
        <v>-12.06</v>
      </c>
    </row>
  </sheetData>
  <mergeCells count="18">
    <mergeCell ref="F4:F6"/>
    <mergeCell ref="A4:A6"/>
    <mergeCell ref="B4:B6"/>
    <mergeCell ref="C4:C6"/>
    <mergeCell ref="D4:D6"/>
    <mergeCell ref="E4:E6"/>
    <mergeCell ref="N5:N6"/>
    <mergeCell ref="O5:S5"/>
    <mergeCell ref="G4:I4"/>
    <mergeCell ref="J4:L4"/>
    <mergeCell ref="M4:S4"/>
    <mergeCell ref="G5:G6"/>
    <mergeCell ref="H5:H6"/>
    <mergeCell ref="I5:I6"/>
    <mergeCell ref="J5:J6"/>
    <mergeCell ref="K5:K6"/>
    <mergeCell ref="L5:L6"/>
    <mergeCell ref="M5:M6"/>
  </mergeCells>
  <conditionalFormatting sqref="D11:E13 G11:L13 D20:E23 G20:L23 D25:E30 G25:L30 G32:L32 D32:E32">
    <cfRule type="containsText" dxfId="426" priority="16" operator="containsText" text="DPR not submitted">
      <formula>NOT(ISERROR(SEARCH("DPR not submitted",D11)))</formula>
    </cfRule>
    <cfRule type="containsText" dxfId="425" priority="17" operator="containsText" text="Yet to be approved">
      <formula>NOT(ISERROR(SEARCH("Yet to be approved",D11)))</formula>
    </cfRule>
  </conditionalFormatting>
  <conditionalFormatting sqref="D15:D18">
    <cfRule type="containsText" dxfId="424" priority="30" operator="containsText" text="DPR not submitted">
      <formula>NOT(ISERROR(SEARCH("DPR not submitted",D15)))</formula>
    </cfRule>
    <cfRule type="containsText" dxfId="423" priority="31" operator="containsText" text="Yet to be approved">
      <formula>NOT(ISERROR(SEARCH("Yet to be approved",D15)))</formula>
    </cfRule>
  </conditionalFormatting>
  <conditionalFormatting sqref="E15:E18">
    <cfRule type="containsText" dxfId="422" priority="32" operator="containsText" text="DPR not submitted">
      <formula>NOT(ISERROR(SEARCH("DPR not submitted",E15)))</formula>
    </cfRule>
    <cfRule type="containsText" dxfId="421" priority="33" operator="containsText" text="Yet to be approved">
      <formula>NOT(ISERROR(SEARCH("Yet to be approved",E15)))</formula>
    </cfRule>
  </conditionalFormatting>
  <conditionalFormatting sqref="G15:G18">
    <cfRule type="containsText" dxfId="420" priority="28" operator="containsText" text="DPR not submitted">
      <formula>NOT(ISERROR(SEARCH("DPR not submitted",G15)))</formula>
    </cfRule>
    <cfRule type="containsText" dxfId="419" priority="29" operator="containsText" text="Yet to be approved">
      <formula>NOT(ISERROR(SEARCH("Yet to be approved",G15)))</formula>
    </cfRule>
  </conditionalFormatting>
  <conditionalFormatting sqref="H15:H18">
    <cfRule type="containsText" dxfId="418" priority="26" operator="containsText" text="DPR not submitted">
      <formula>NOT(ISERROR(SEARCH("DPR not submitted",H15)))</formula>
    </cfRule>
    <cfRule type="containsText" dxfId="417" priority="27" operator="containsText" text="Yet to be approved">
      <formula>NOT(ISERROR(SEARCH("Yet to be approved",H15)))</formula>
    </cfRule>
  </conditionalFormatting>
  <conditionalFormatting sqref="I15:I18">
    <cfRule type="containsText" dxfId="416" priority="24" operator="containsText" text="DPR not submitted">
      <formula>NOT(ISERROR(SEARCH("DPR not submitted",I15)))</formula>
    </cfRule>
    <cfRule type="containsText" dxfId="415" priority="25" operator="containsText" text="Yet to be approved">
      <formula>NOT(ISERROR(SEARCH("Yet to be approved",I15)))</formula>
    </cfRule>
  </conditionalFormatting>
  <conditionalFormatting sqref="J15:J18">
    <cfRule type="containsText" dxfId="414" priority="22" operator="containsText" text="DPR not submitted">
      <formula>NOT(ISERROR(SEARCH("DPR not submitted",J15)))</formula>
    </cfRule>
    <cfRule type="containsText" dxfId="413" priority="23" operator="containsText" text="Yet to be approved">
      <formula>NOT(ISERROR(SEARCH("Yet to be approved",J15)))</formula>
    </cfRule>
  </conditionalFormatting>
  <conditionalFormatting sqref="L15:L18">
    <cfRule type="containsText" dxfId="412" priority="20" operator="containsText" text="DPR not submitted">
      <formula>NOT(ISERROR(SEARCH("DPR not submitted",L15)))</formula>
    </cfRule>
    <cfRule type="containsText" dxfId="411" priority="21" operator="containsText" text="Yet to be approved">
      <formula>NOT(ISERROR(SEARCH("Yet to be approved",L15)))</formula>
    </cfRule>
  </conditionalFormatting>
  <conditionalFormatting sqref="K15:K18">
    <cfRule type="containsText" dxfId="410" priority="18" operator="containsText" text="DPR not submitted">
      <formula>NOT(ISERROR(SEARCH("DPR not submitted",K15)))</formula>
    </cfRule>
    <cfRule type="containsText" dxfId="409" priority="19" operator="containsText" text="Yet to be approved">
      <formula>NOT(ISERROR(SEARCH("Yet to be approved",K15)))</formula>
    </cfRule>
  </conditionalFormatting>
  <conditionalFormatting sqref="D10">
    <cfRule type="containsText" dxfId="408" priority="14" operator="containsText" text="DPR not submitted">
      <formula>NOT(ISERROR(SEARCH("DPR not submitted",D10)))</formula>
    </cfRule>
    <cfRule type="containsText" dxfId="407" priority="15" operator="containsText" text="Yet to be approved">
      <formula>NOT(ISERROR(SEARCH("Yet to be approved",D10)))</formula>
    </cfRule>
  </conditionalFormatting>
  <conditionalFormatting sqref="S10">
    <cfRule type="cellIs" dxfId="406" priority="13" operator="lessThan">
      <formula>0</formula>
    </cfRule>
  </conditionalFormatting>
  <conditionalFormatting sqref="D14">
    <cfRule type="containsText" dxfId="405" priority="11" operator="containsText" text="DPR not submitted">
      <formula>NOT(ISERROR(SEARCH("DPR not submitted",D14)))</formula>
    </cfRule>
    <cfRule type="containsText" dxfId="404" priority="12" operator="containsText" text="Yet to be approved">
      <formula>NOT(ISERROR(SEARCH("Yet to be approved",D14)))</formula>
    </cfRule>
  </conditionalFormatting>
  <conditionalFormatting sqref="D19">
    <cfRule type="containsText" dxfId="403" priority="9" operator="containsText" text="DPR not submitted">
      <formula>NOT(ISERROR(SEARCH("DPR not submitted",D19)))</formula>
    </cfRule>
    <cfRule type="containsText" dxfId="402" priority="10" operator="containsText" text="Yet to be approved">
      <formula>NOT(ISERROR(SEARCH("Yet to be approved",D19)))</formula>
    </cfRule>
  </conditionalFormatting>
  <conditionalFormatting sqref="D24">
    <cfRule type="containsText" dxfId="401" priority="7" operator="containsText" text="DPR not submitted">
      <formula>NOT(ISERROR(SEARCH("DPR not submitted",D24)))</formula>
    </cfRule>
    <cfRule type="containsText" dxfId="400" priority="8" operator="containsText" text="Yet to be approved">
      <formula>NOT(ISERROR(SEARCH("Yet to be approved",D24)))</formula>
    </cfRule>
  </conditionalFormatting>
  <conditionalFormatting sqref="S11:S30 S32">
    <cfRule type="cellIs" dxfId="399" priority="5" operator="greaterThan">
      <formula>0</formula>
    </cfRule>
    <cfRule type="cellIs" dxfId="398" priority="6" operator="lessThan">
      <formula>0</formula>
    </cfRule>
  </conditionalFormatting>
  <conditionalFormatting sqref="D31">
    <cfRule type="containsText" dxfId="397" priority="3" operator="containsText" text="DPR not submitted">
      <formula>NOT(ISERROR(SEARCH("DPR not submitted",D31)))</formula>
    </cfRule>
    <cfRule type="containsText" dxfId="396" priority="4" operator="containsText" text="Yet to be approved">
      <formula>NOT(ISERROR(SEARCH("Yet to be approved",D31)))</formula>
    </cfRule>
  </conditionalFormatting>
  <conditionalFormatting sqref="S31">
    <cfRule type="cellIs" dxfId="395" priority="1" operator="greaterThan">
      <formula>0</formula>
    </cfRule>
    <cfRule type="cellIs" dxfId="394" priority="2" operator="lessThan">
      <formula>0</formula>
    </cfRule>
  </conditionalFormatting>
  <pageMargins left="0.47244094488188981" right="0.19685039370078741" top="0.39370078740157483" bottom="0.35433070866141736" header="0.23622047244094491" footer="0.23622047244094491"/>
  <pageSetup paperSize="9" scale="55" fitToWidth="2" fitToHeight="0" pageOrder="overThenDown" orientation="landscape" r:id="rId1"/>
  <headerFooter alignWithMargins="0">
    <oddHeade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5"/>
  <sheetViews>
    <sheetView view="pageBreakPreview" zoomScale="80" zoomScaleNormal="80" zoomScaleSheetLayoutView="80" workbookViewId="0">
      <pane xSplit="2" ySplit="6" topLeftCell="C39" activePane="bottomRight" state="frozen"/>
      <selection activeCell="S11" sqref="S11"/>
      <selection pane="topRight" activeCell="S11" sqref="S11"/>
      <selection pane="bottomLeft" activeCell="S11" sqref="S11"/>
      <selection pane="bottomRight" activeCell="O35" sqref="O35:O47"/>
    </sheetView>
  </sheetViews>
  <sheetFormatPr defaultColWidth="9.140625" defaultRowHeight="15" outlineLevelRow="1" outlineLevelCol="1"/>
  <cols>
    <col min="1" max="1" width="5.42578125" style="333" customWidth="1"/>
    <col min="2" max="2" width="44" style="177" customWidth="1"/>
    <col min="3" max="3" width="9.5703125" style="333" customWidth="1" outlineLevel="1"/>
    <col min="4" max="4" width="38" style="333" customWidth="1" outlineLevel="1"/>
    <col min="5" max="5" width="16.7109375" style="334" customWidth="1" outlineLevel="1"/>
    <col min="6" max="6" width="14.28515625" style="335" customWidth="1" outlineLevel="1"/>
    <col min="7" max="7" width="14.28515625" style="177" customWidth="1" outlineLevel="1"/>
    <col min="8" max="8" width="14.28515625" style="177" customWidth="1"/>
    <col min="9" max="9" width="13.5703125" style="177" customWidth="1"/>
    <col min="10" max="10" width="9.28515625" style="177" customWidth="1"/>
    <col min="11" max="11" width="11.140625" style="334" customWidth="1"/>
    <col min="12" max="12" width="10.42578125" style="177" customWidth="1"/>
    <col min="13" max="13" width="17.85546875" style="177" customWidth="1"/>
    <col min="14" max="14" width="15" style="177" customWidth="1"/>
    <col min="15" max="15" width="43.5703125" style="177" customWidth="1"/>
    <col min="16" max="16" width="15" style="28" hidden="1" customWidth="1"/>
    <col min="17" max="17" width="10" style="26" hidden="1" customWidth="1"/>
    <col min="18" max="19" width="9.85546875" style="26" hidden="1" customWidth="1"/>
    <col min="20" max="20" width="9.85546875" style="26" customWidth="1" outlineLevel="1"/>
    <col min="21" max="22" width="10.42578125" style="26" customWidth="1" outlineLevel="1"/>
    <col min="23" max="27" width="9.5703125" style="26" customWidth="1" outlineLevel="1"/>
    <col min="28" max="28" width="9.5703125" style="26" customWidth="1"/>
    <col min="29" max="29" width="12.5703125" style="25" customWidth="1" outlineLevel="1"/>
    <col min="30" max="30" width="9.140625" style="27" customWidth="1" outlineLevel="1"/>
    <col min="31" max="34" width="9.7109375" style="27" customWidth="1" outlineLevel="1"/>
    <col min="35" max="35" width="9.7109375" style="27" customWidth="1"/>
    <col min="36" max="36" width="14.140625" style="29" hidden="1" customWidth="1"/>
    <col min="37" max="39" width="9.28515625" style="22" hidden="1" customWidth="1"/>
    <col min="40" max="42" width="9.28515625" style="22" customWidth="1" outlineLevel="1"/>
    <col min="43" max="48" width="8.5703125" style="22" customWidth="1" outlineLevel="1"/>
    <col min="49" max="49" width="15" style="22" customWidth="1" outlineLevel="1"/>
    <col min="50" max="50" width="10.42578125" style="177" customWidth="1" outlineLevel="1"/>
    <col min="51" max="51" width="13.85546875" style="333" customWidth="1"/>
    <col min="52" max="52" width="15.28515625" style="177" customWidth="1"/>
    <col min="53" max="53" width="12.5703125" style="177" customWidth="1"/>
    <col min="54" max="54" width="13.42578125" style="177" customWidth="1"/>
    <col min="55" max="55" width="13.5703125" style="177" customWidth="1"/>
    <col min="56" max="58" width="9.140625" style="177"/>
    <col min="59" max="59" width="11.28515625" style="177" customWidth="1"/>
    <col min="60" max="16384" width="9.140625" style="177"/>
  </cols>
  <sheetData>
    <row r="1" spans="1:54">
      <c r="D1" s="20" t="s">
        <v>452</v>
      </c>
      <c r="AZ1" s="333" t="s">
        <v>68</v>
      </c>
      <c r="BA1" s="177" t="s">
        <v>69</v>
      </c>
    </row>
    <row r="2" spans="1:54">
      <c r="D2" s="336" t="s">
        <v>1</v>
      </c>
      <c r="AZ2" s="333" t="s">
        <v>70</v>
      </c>
      <c r="BA2" s="337" t="s">
        <v>71</v>
      </c>
      <c r="BB2" s="337"/>
    </row>
    <row r="3" spans="1:54">
      <c r="A3" s="61"/>
      <c r="B3" s="62" t="s">
        <v>33</v>
      </c>
      <c r="C3" s="63"/>
      <c r="D3" s="338" t="s">
        <v>72</v>
      </c>
      <c r="E3" s="65"/>
      <c r="F3" s="66"/>
      <c r="G3" s="67"/>
      <c r="H3" s="67"/>
      <c r="I3" s="67"/>
      <c r="J3" s="67"/>
      <c r="K3" s="65"/>
      <c r="L3" s="67"/>
      <c r="M3" s="67"/>
      <c r="N3" s="67"/>
      <c r="O3" s="68"/>
      <c r="P3" s="69"/>
      <c r="Q3" s="70"/>
      <c r="R3" s="70"/>
      <c r="S3" s="70"/>
      <c r="T3" s="70"/>
      <c r="U3" s="70"/>
      <c r="V3" s="70"/>
      <c r="W3" s="71" t="s">
        <v>3</v>
      </c>
      <c r="X3" s="71"/>
      <c r="Y3" s="71"/>
      <c r="Z3" s="71"/>
      <c r="AA3" s="71"/>
      <c r="AB3" s="71"/>
      <c r="AC3" s="72"/>
      <c r="AD3" s="73"/>
      <c r="AE3" s="73"/>
      <c r="AF3" s="73"/>
      <c r="AG3" s="73"/>
      <c r="AH3" s="73"/>
      <c r="AI3" s="74"/>
      <c r="AJ3" s="38"/>
      <c r="AK3" s="75"/>
      <c r="AL3" s="76"/>
      <c r="AO3" s="76"/>
      <c r="AP3" s="76"/>
      <c r="AQ3" s="77" t="s">
        <v>3</v>
      </c>
      <c r="AR3" s="77"/>
      <c r="AS3" s="77"/>
      <c r="AT3" s="77"/>
      <c r="AU3" s="77"/>
      <c r="AV3" s="77"/>
      <c r="AW3" s="77"/>
      <c r="AX3" s="78"/>
      <c r="AY3" s="79"/>
      <c r="AZ3" s="333" t="s">
        <v>29</v>
      </c>
      <c r="BA3" s="337" t="s">
        <v>407</v>
      </c>
      <c r="BB3" s="337"/>
    </row>
    <row r="4" spans="1:54">
      <c r="A4" s="909" t="s">
        <v>4</v>
      </c>
      <c r="B4" s="909" t="s">
        <v>35</v>
      </c>
      <c r="C4" s="909" t="s">
        <v>68</v>
      </c>
      <c r="D4" s="909" t="s">
        <v>37</v>
      </c>
      <c r="E4" s="923" t="s">
        <v>73</v>
      </c>
      <c r="F4" s="923" t="s">
        <v>38</v>
      </c>
      <c r="G4" s="909" t="s">
        <v>74</v>
      </c>
      <c r="H4" s="909" t="s">
        <v>75</v>
      </c>
      <c r="I4" s="909" t="s">
        <v>76</v>
      </c>
      <c r="J4" s="909" t="s">
        <v>77</v>
      </c>
      <c r="K4" s="923" t="s">
        <v>78</v>
      </c>
      <c r="L4" s="909" t="s">
        <v>79</v>
      </c>
      <c r="M4" s="909" t="s">
        <v>80</v>
      </c>
      <c r="N4" s="909" t="s">
        <v>81</v>
      </c>
      <c r="O4" s="909" t="s">
        <v>82</v>
      </c>
      <c r="P4" s="918" t="s">
        <v>27</v>
      </c>
      <c r="Q4" s="918"/>
      <c r="R4" s="918"/>
      <c r="S4" s="918"/>
      <c r="T4" s="918"/>
      <c r="U4" s="918"/>
      <c r="V4" s="918"/>
      <c r="W4" s="918"/>
      <c r="X4" s="636"/>
      <c r="Y4" s="636"/>
      <c r="Z4" s="636"/>
      <c r="AA4" s="636"/>
      <c r="AB4" s="636"/>
      <c r="AC4" s="925" t="s">
        <v>83</v>
      </c>
      <c r="AD4" s="925"/>
      <c r="AE4" s="925"/>
      <c r="AF4" s="925"/>
      <c r="AG4" s="925"/>
      <c r="AH4" s="925"/>
      <c r="AI4" s="925"/>
      <c r="AJ4" s="918" t="s">
        <v>28</v>
      </c>
      <c r="AK4" s="918"/>
      <c r="AL4" s="918"/>
      <c r="AM4" s="918"/>
      <c r="AN4" s="918"/>
      <c r="AO4" s="918"/>
      <c r="AP4" s="918"/>
      <c r="AQ4" s="918"/>
      <c r="AR4" s="636"/>
      <c r="AS4" s="636"/>
      <c r="AT4" s="636"/>
      <c r="AU4" s="636"/>
      <c r="AV4" s="636"/>
      <c r="AW4" s="930" t="s">
        <v>84</v>
      </c>
      <c r="AX4" s="926" t="s">
        <v>12</v>
      </c>
      <c r="AY4" s="924" t="s">
        <v>85</v>
      </c>
      <c r="AZ4" s="333" t="s">
        <v>86</v>
      </c>
      <c r="BA4" s="340" t="s">
        <v>87</v>
      </c>
      <c r="BB4" s="337"/>
    </row>
    <row r="5" spans="1:54" ht="30" customHeight="1">
      <c r="A5" s="909"/>
      <c r="B5" s="909"/>
      <c r="C5" s="909"/>
      <c r="D5" s="909"/>
      <c r="E5" s="923"/>
      <c r="F5" s="923"/>
      <c r="G5" s="909"/>
      <c r="H5" s="909"/>
      <c r="I5" s="909"/>
      <c r="J5" s="909"/>
      <c r="K5" s="923"/>
      <c r="L5" s="909"/>
      <c r="M5" s="909"/>
      <c r="N5" s="909"/>
      <c r="O5" s="909"/>
      <c r="P5" s="918" t="s">
        <v>88</v>
      </c>
      <c r="Q5" s="282" t="s">
        <v>46</v>
      </c>
      <c r="R5" s="282" t="s">
        <v>46</v>
      </c>
      <c r="S5" s="282" t="s">
        <v>46</v>
      </c>
      <c r="T5" s="918" t="s">
        <v>618</v>
      </c>
      <c r="U5" s="282" t="s">
        <v>408</v>
      </c>
      <c r="V5" s="282" t="s">
        <v>408</v>
      </c>
      <c r="W5" s="282" t="s">
        <v>409</v>
      </c>
      <c r="X5" s="211" t="s">
        <v>374</v>
      </c>
      <c r="Y5" s="211" t="s">
        <v>374</v>
      </c>
      <c r="Z5" s="211" t="s">
        <v>374</v>
      </c>
      <c r="AA5" s="211" t="s">
        <v>374</v>
      </c>
      <c r="AB5" s="211" t="s">
        <v>374</v>
      </c>
      <c r="AC5" s="929" t="s">
        <v>90</v>
      </c>
      <c r="AD5" s="283" t="s">
        <v>46</v>
      </c>
      <c r="AE5" s="283" t="s">
        <v>46</v>
      </c>
      <c r="AF5" s="283" t="s">
        <v>46</v>
      </c>
      <c r="AG5" s="283" t="s">
        <v>408</v>
      </c>
      <c r="AH5" s="283" t="s">
        <v>408</v>
      </c>
      <c r="AI5" s="283" t="s">
        <v>409</v>
      </c>
      <c r="AJ5" s="918" t="s">
        <v>91</v>
      </c>
      <c r="AK5" s="282" t="s">
        <v>46</v>
      </c>
      <c r="AL5" s="282" t="s">
        <v>46</v>
      </c>
      <c r="AM5" s="282" t="s">
        <v>46</v>
      </c>
      <c r="AN5" s="918" t="s">
        <v>619</v>
      </c>
      <c r="AO5" s="282" t="s">
        <v>408</v>
      </c>
      <c r="AP5" s="282" t="s">
        <v>408</v>
      </c>
      <c r="AQ5" s="282" t="s">
        <v>409</v>
      </c>
      <c r="AR5" s="211" t="s">
        <v>374</v>
      </c>
      <c r="AS5" s="211" t="s">
        <v>374</v>
      </c>
      <c r="AT5" s="211" t="s">
        <v>374</v>
      </c>
      <c r="AU5" s="211" t="s">
        <v>374</v>
      </c>
      <c r="AV5" s="211" t="s">
        <v>374</v>
      </c>
      <c r="AW5" s="931"/>
      <c r="AX5" s="927"/>
      <c r="AY5" s="924"/>
      <c r="AZ5" s="337"/>
      <c r="BA5" s="340" t="s">
        <v>92</v>
      </c>
      <c r="BB5" s="337"/>
    </row>
    <row r="6" spans="1:54" ht="30">
      <c r="A6" s="909"/>
      <c r="B6" s="909"/>
      <c r="C6" s="909"/>
      <c r="D6" s="909"/>
      <c r="E6" s="923"/>
      <c r="F6" s="923"/>
      <c r="G6" s="909"/>
      <c r="H6" s="909"/>
      <c r="I6" s="909"/>
      <c r="J6" s="909"/>
      <c r="K6" s="923"/>
      <c r="L6" s="909"/>
      <c r="M6" s="909"/>
      <c r="N6" s="909"/>
      <c r="O6" s="909"/>
      <c r="P6" s="918"/>
      <c r="Q6" s="282" t="s">
        <v>6</v>
      </c>
      <c r="R6" s="282" t="s">
        <v>7</v>
      </c>
      <c r="S6" s="282" t="s">
        <v>8</v>
      </c>
      <c r="T6" s="918"/>
      <c r="U6" s="282" t="s">
        <v>9</v>
      </c>
      <c r="V6" s="282" t="s">
        <v>10</v>
      </c>
      <c r="W6" s="282" t="s">
        <v>11</v>
      </c>
      <c r="X6" s="636" t="s">
        <v>375</v>
      </c>
      <c r="Y6" s="636" t="s">
        <v>376</v>
      </c>
      <c r="Z6" s="636" t="s">
        <v>377</v>
      </c>
      <c r="AA6" s="636" t="s">
        <v>378</v>
      </c>
      <c r="AB6" s="636" t="s">
        <v>379</v>
      </c>
      <c r="AC6" s="929"/>
      <c r="AD6" s="283" t="s">
        <v>6</v>
      </c>
      <c r="AE6" s="283" t="s">
        <v>7</v>
      </c>
      <c r="AF6" s="283" t="s">
        <v>8</v>
      </c>
      <c r="AG6" s="283" t="s">
        <v>9</v>
      </c>
      <c r="AH6" s="283" t="s">
        <v>10</v>
      </c>
      <c r="AI6" s="283" t="s">
        <v>11</v>
      </c>
      <c r="AJ6" s="918"/>
      <c r="AK6" s="282" t="s">
        <v>6</v>
      </c>
      <c r="AL6" s="282" t="s">
        <v>7</v>
      </c>
      <c r="AM6" s="282" t="s">
        <v>8</v>
      </c>
      <c r="AN6" s="918"/>
      <c r="AO6" s="282" t="s">
        <v>9</v>
      </c>
      <c r="AP6" s="282" t="s">
        <v>10</v>
      </c>
      <c r="AQ6" s="282" t="s">
        <v>11</v>
      </c>
      <c r="AR6" s="636" t="s">
        <v>375</v>
      </c>
      <c r="AS6" s="636" t="s">
        <v>376</v>
      </c>
      <c r="AT6" s="636" t="s">
        <v>377</v>
      </c>
      <c r="AU6" s="636" t="s">
        <v>378</v>
      </c>
      <c r="AV6" s="636" t="s">
        <v>379</v>
      </c>
      <c r="AW6" s="932"/>
      <c r="AX6" s="928"/>
      <c r="AY6" s="924"/>
      <c r="AZ6" s="337"/>
      <c r="BA6" s="340" t="s">
        <v>93</v>
      </c>
      <c r="BB6" s="337"/>
    </row>
    <row r="7" spans="1:54">
      <c r="A7" s="80"/>
      <c r="B7" s="80"/>
      <c r="C7" s="80"/>
      <c r="D7" s="80"/>
      <c r="E7" s="81"/>
      <c r="F7" s="81"/>
      <c r="G7" s="80"/>
      <c r="H7" s="80"/>
      <c r="I7" s="80"/>
      <c r="J7" s="80"/>
      <c r="K7" s="81"/>
      <c r="L7" s="80"/>
      <c r="M7" s="80"/>
      <c r="N7" s="80"/>
      <c r="O7" s="80"/>
      <c r="P7" s="82"/>
      <c r="Q7" s="82"/>
      <c r="R7" s="82"/>
      <c r="S7" s="82"/>
      <c r="T7" s="82"/>
      <c r="U7" s="82"/>
      <c r="V7" s="82"/>
      <c r="W7" s="82"/>
      <c r="X7" s="82"/>
      <c r="Y7" s="82"/>
      <c r="Z7" s="82"/>
      <c r="AA7" s="82"/>
      <c r="AB7" s="82"/>
      <c r="AC7" s="83"/>
      <c r="AD7" s="84"/>
      <c r="AE7" s="84"/>
      <c r="AF7" s="84"/>
      <c r="AG7" s="84"/>
      <c r="AH7" s="84"/>
      <c r="AI7" s="84"/>
      <c r="AJ7" s="82"/>
      <c r="AK7" s="82"/>
      <c r="AL7" s="82"/>
      <c r="AM7" s="82"/>
      <c r="AN7" s="82"/>
      <c r="AO7" s="82"/>
      <c r="AP7" s="82"/>
      <c r="AQ7" s="82"/>
      <c r="AR7" s="82"/>
      <c r="AS7" s="82"/>
      <c r="AT7" s="82"/>
      <c r="AU7" s="82"/>
      <c r="AV7" s="82"/>
      <c r="AW7" s="82"/>
      <c r="AX7" s="80"/>
      <c r="AY7" s="85" t="s">
        <v>94</v>
      </c>
      <c r="AZ7" s="337"/>
      <c r="BA7" s="177" t="s">
        <v>94</v>
      </c>
      <c r="BB7" s="337"/>
    </row>
    <row r="8" spans="1:54" s="337" customFormat="1">
      <c r="A8" s="341"/>
      <c r="B8" s="49" t="s">
        <v>95</v>
      </c>
      <c r="C8" s="342"/>
      <c r="D8" s="342"/>
      <c r="E8" s="343"/>
      <c r="F8" s="182"/>
      <c r="G8" s="169"/>
      <c r="H8" s="169"/>
      <c r="I8" s="169"/>
      <c r="J8" s="169"/>
      <c r="K8" s="343"/>
      <c r="L8" s="169"/>
      <c r="M8" s="169"/>
      <c r="N8" s="169"/>
      <c r="O8" s="169"/>
      <c r="P8" s="91"/>
      <c r="Q8" s="92"/>
      <c r="R8" s="92"/>
      <c r="S8" s="92"/>
      <c r="T8" s="92"/>
      <c r="U8" s="92"/>
      <c r="V8" s="92"/>
      <c r="W8" s="92"/>
      <c r="X8" s="92"/>
      <c r="Y8" s="92"/>
      <c r="Z8" s="92"/>
      <c r="AA8" s="92"/>
      <c r="AB8" s="92"/>
      <c r="AC8" s="93"/>
      <c r="AD8" s="94"/>
      <c r="AE8" s="94"/>
      <c r="AF8" s="94"/>
      <c r="AG8" s="94"/>
      <c r="AH8" s="94"/>
      <c r="AI8" s="94"/>
      <c r="AJ8" s="91"/>
      <c r="AK8" s="95"/>
      <c r="AL8" s="95"/>
      <c r="AM8" s="95"/>
      <c r="AN8" s="95"/>
      <c r="AO8" s="95"/>
      <c r="AP8" s="95"/>
      <c r="AQ8" s="95"/>
      <c r="AR8" s="95"/>
      <c r="AS8" s="95"/>
      <c r="AT8" s="95"/>
      <c r="AU8" s="95"/>
      <c r="AV8" s="95"/>
      <c r="AW8" s="95"/>
      <c r="AX8" s="169"/>
      <c r="AY8" s="342" t="s">
        <v>94</v>
      </c>
      <c r="BA8" s="177" t="s">
        <v>96</v>
      </c>
    </row>
    <row r="9" spans="1:54" s="337" customFormat="1">
      <c r="A9" s="341"/>
      <c r="B9" s="344" t="s">
        <v>97</v>
      </c>
      <c r="C9" s="342"/>
      <c r="D9" s="342"/>
      <c r="E9" s="343"/>
      <c r="F9" s="182"/>
      <c r="G9" s="169"/>
      <c r="H9" s="169"/>
      <c r="I9" s="169"/>
      <c r="J9" s="169"/>
      <c r="K9" s="343"/>
      <c r="L9" s="169"/>
      <c r="M9" s="169"/>
      <c r="N9" s="169"/>
      <c r="O9" s="169"/>
      <c r="P9" s="91"/>
      <c r="Q9" s="92"/>
      <c r="R9" s="92"/>
      <c r="S9" s="92"/>
      <c r="T9" s="92"/>
      <c r="U9" s="92"/>
      <c r="V9" s="92"/>
      <c r="W9" s="92"/>
      <c r="X9" s="92"/>
      <c r="Y9" s="92"/>
      <c r="Z9" s="92"/>
      <c r="AA9" s="92"/>
      <c r="AB9" s="92"/>
      <c r="AC9" s="93"/>
      <c r="AD9" s="94"/>
      <c r="AE9" s="94"/>
      <c r="AF9" s="94"/>
      <c r="AG9" s="94"/>
      <c r="AH9" s="94"/>
      <c r="AI9" s="94"/>
      <c r="AJ9" s="91"/>
      <c r="AK9" s="95"/>
      <c r="AL9" s="95"/>
      <c r="AM9" s="95"/>
      <c r="AN9" s="95"/>
      <c r="AO9" s="95"/>
      <c r="AP9" s="95"/>
      <c r="AQ9" s="95"/>
      <c r="AR9" s="95"/>
      <c r="AS9" s="95"/>
      <c r="AT9" s="95"/>
      <c r="AU9" s="95"/>
      <c r="AV9" s="95"/>
      <c r="AW9" s="95"/>
      <c r="AX9" s="169"/>
      <c r="AY9" s="342" t="s">
        <v>94</v>
      </c>
    </row>
    <row r="10" spans="1:54" s="337" customFormat="1" ht="15" customHeight="1" outlineLevel="1">
      <c r="A10" s="201">
        <v>2</v>
      </c>
      <c r="B10" s="345" t="s">
        <v>410</v>
      </c>
      <c r="C10" s="201" t="s">
        <v>68</v>
      </c>
      <c r="D10" s="201" t="s">
        <v>411</v>
      </c>
      <c r="E10" s="166">
        <v>41657</v>
      </c>
      <c r="F10" s="167">
        <v>41871</v>
      </c>
      <c r="G10" s="346">
        <f>SUM(G11:G13)</f>
        <v>1.5511999999999999</v>
      </c>
      <c r="H10" s="346">
        <f>SUM(H11:H13)</f>
        <v>1.5511999999999999</v>
      </c>
      <c r="I10" s="99"/>
      <c r="J10" s="99"/>
      <c r="K10" s="100">
        <f t="shared" ref="K10:K30" si="0">IF(F10=0,"-",F10)</f>
        <v>41871</v>
      </c>
      <c r="L10" s="99"/>
      <c r="M10" s="99"/>
      <c r="N10" s="99"/>
      <c r="O10" s="99"/>
      <c r="P10" s="57"/>
      <c r="Q10" s="57"/>
      <c r="R10" s="57"/>
      <c r="S10" s="57"/>
      <c r="T10" s="57">
        <f>SUM(P10:S10)</f>
        <v>0</v>
      </c>
      <c r="U10" s="260"/>
      <c r="V10" s="260"/>
      <c r="W10" s="260"/>
      <c r="X10" s="260"/>
      <c r="Y10" s="260"/>
      <c r="Z10" s="260"/>
      <c r="AA10" s="260"/>
      <c r="AB10" s="260"/>
      <c r="AC10" s="101"/>
      <c r="AD10" s="102"/>
      <c r="AE10" s="102"/>
      <c r="AF10" s="102"/>
      <c r="AG10" s="102"/>
      <c r="AH10" s="102"/>
      <c r="AI10" s="102"/>
      <c r="AJ10" s="57"/>
      <c r="AK10" s="57"/>
      <c r="AL10" s="57"/>
      <c r="AM10" s="57"/>
      <c r="AN10" s="57">
        <f>SUM(AJ10:AM10)</f>
        <v>0</v>
      </c>
      <c r="AO10" s="260"/>
      <c r="AP10" s="260"/>
      <c r="AQ10" s="260"/>
      <c r="AR10" s="260"/>
      <c r="AS10" s="260"/>
      <c r="AT10" s="260"/>
      <c r="AU10" s="260"/>
      <c r="AV10" s="260"/>
      <c r="AW10" s="260"/>
      <c r="AX10" s="238"/>
      <c r="AY10" s="271" t="s">
        <v>94</v>
      </c>
    </row>
    <row r="11" spans="1:54" s="337" customFormat="1" ht="45" outlineLevel="1">
      <c r="A11" s="180">
        <v>2.4</v>
      </c>
      <c r="B11" s="164" t="s">
        <v>459</v>
      </c>
      <c r="C11" s="195" t="s">
        <v>70</v>
      </c>
      <c r="D11" s="180" t="str">
        <f>D10</f>
        <v>MERC/TECH 12/CAPEX/20142015/00876</v>
      </c>
      <c r="E11" s="181">
        <f>E10</f>
        <v>41657</v>
      </c>
      <c r="F11" s="181">
        <f>F10</f>
        <v>41871</v>
      </c>
      <c r="G11" s="349">
        <v>0.52</v>
      </c>
      <c r="H11" s="349">
        <v>0.52</v>
      </c>
      <c r="I11" s="412"/>
      <c r="J11" s="412"/>
      <c r="K11" s="89">
        <f t="shared" si="0"/>
        <v>41871</v>
      </c>
      <c r="L11" s="445">
        <f>+'[5]F4.1'!I11</f>
        <v>42918</v>
      </c>
      <c r="M11" s="445">
        <f>+'[5]F4.1'!J11</f>
        <v>40940</v>
      </c>
      <c r="N11" s="445">
        <v>42918</v>
      </c>
      <c r="O11" s="446" t="s">
        <v>397</v>
      </c>
      <c r="P11" s="91">
        <v>0.30932749999999998</v>
      </c>
      <c r="Q11" s="149"/>
      <c r="R11" s="149"/>
      <c r="S11" s="149"/>
      <c r="T11" s="57">
        <f t="shared" ref="T11:T57" si="1">SUM(P11:S11)</f>
        <v>0.30932749999999998</v>
      </c>
      <c r="U11" s="261"/>
      <c r="V11" s="261"/>
      <c r="W11" s="261"/>
      <c r="X11" s="261"/>
      <c r="Y11" s="261"/>
      <c r="Z11" s="261"/>
      <c r="AA11" s="261"/>
      <c r="AB11" s="261"/>
      <c r="AC11" s="93">
        <v>1</v>
      </c>
      <c r="AD11" s="102"/>
      <c r="AE11" s="102"/>
      <c r="AF11" s="102"/>
      <c r="AG11" s="102"/>
      <c r="AH11" s="102"/>
      <c r="AI11" s="102"/>
      <c r="AJ11" s="91">
        <v>0.30932749999999998</v>
      </c>
      <c r="AK11" s="150"/>
      <c r="AL11" s="150"/>
      <c r="AM11" s="150"/>
      <c r="AN11" s="57">
        <f t="shared" ref="AN11:AN57" si="2">SUM(AJ11:AM11)</f>
        <v>0.30932749999999998</v>
      </c>
      <c r="AO11" s="265"/>
      <c r="AP11" s="265"/>
      <c r="AQ11" s="265"/>
      <c r="AR11" s="265"/>
      <c r="AS11" s="265"/>
      <c r="AT11" s="265"/>
      <c r="AU11" s="265"/>
      <c r="AV11" s="265"/>
      <c r="AW11" s="265"/>
      <c r="AX11" s="238"/>
      <c r="AY11" s="273" t="s">
        <v>87</v>
      </c>
    </row>
    <row r="12" spans="1:54" s="337" customFormat="1" ht="30" outlineLevel="1">
      <c r="A12" s="180">
        <v>2.5</v>
      </c>
      <c r="B12" s="164" t="s">
        <v>460</v>
      </c>
      <c r="C12" s="195" t="s">
        <v>70</v>
      </c>
      <c r="D12" s="180" t="str">
        <f t="shared" ref="D12:E13" si="3">D11</f>
        <v>MERC/TECH 12/CAPEX/20142015/00876</v>
      </c>
      <c r="E12" s="181">
        <f t="shared" si="3"/>
        <v>41657</v>
      </c>
      <c r="F12" s="182">
        <f t="shared" ref="F12:F13" si="4">IF(F11=0,"-",F11)</f>
        <v>41871</v>
      </c>
      <c r="G12" s="349">
        <v>0.7</v>
      </c>
      <c r="H12" s="349">
        <v>0.7</v>
      </c>
      <c r="I12" s="412"/>
      <c r="J12" s="412"/>
      <c r="K12" s="89">
        <f t="shared" si="0"/>
        <v>41871</v>
      </c>
      <c r="L12" s="445">
        <f>+'[5]F4.1'!I12</f>
        <v>41913</v>
      </c>
      <c r="M12" s="445">
        <f>+'[5]F4.1'!J12</f>
        <v>42094</v>
      </c>
      <c r="N12" s="447">
        <v>43038</v>
      </c>
      <c r="O12" s="446" t="s">
        <v>461</v>
      </c>
      <c r="P12" s="91">
        <v>0.73791230399999996</v>
      </c>
      <c r="Q12" s="149"/>
      <c r="R12" s="149"/>
      <c r="S12" s="149"/>
      <c r="T12" s="57">
        <f t="shared" si="1"/>
        <v>0.73791230399999996</v>
      </c>
      <c r="U12" s="261"/>
      <c r="V12" s="261"/>
      <c r="W12" s="261"/>
      <c r="X12" s="261"/>
      <c r="Y12" s="261"/>
      <c r="Z12" s="261"/>
      <c r="AA12" s="261"/>
      <c r="AB12" s="261"/>
      <c r="AC12" s="93">
        <v>1</v>
      </c>
      <c r="AD12" s="102"/>
      <c r="AE12" s="102"/>
      <c r="AF12" s="102"/>
      <c r="AG12" s="102"/>
      <c r="AH12" s="102"/>
      <c r="AI12" s="102"/>
      <c r="AJ12" s="91">
        <v>0.73791230399999996</v>
      </c>
      <c r="AK12" s="150"/>
      <c r="AL12" s="150"/>
      <c r="AM12" s="150"/>
      <c r="AN12" s="57">
        <f t="shared" si="2"/>
        <v>0.73791230399999996</v>
      </c>
      <c r="AO12" s="265"/>
      <c r="AP12" s="265"/>
      <c r="AQ12" s="265"/>
      <c r="AR12" s="265"/>
      <c r="AS12" s="265"/>
      <c r="AT12" s="265"/>
      <c r="AU12" s="265"/>
      <c r="AV12" s="265"/>
      <c r="AW12" s="265"/>
      <c r="AX12" s="238"/>
      <c r="AY12" s="273" t="s">
        <v>87</v>
      </c>
    </row>
    <row r="13" spans="1:54" s="337" customFormat="1" outlineLevel="1">
      <c r="A13" s="180"/>
      <c r="B13" s="164" t="s">
        <v>29</v>
      </c>
      <c r="C13" s="195" t="s">
        <v>29</v>
      </c>
      <c r="D13" s="180" t="str">
        <f t="shared" si="3"/>
        <v>MERC/TECH 12/CAPEX/20142015/00876</v>
      </c>
      <c r="E13" s="181">
        <f t="shared" si="3"/>
        <v>41657</v>
      </c>
      <c r="F13" s="182">
        <f t="shared" si="4"/>
        <v>41871</v>
      </c>
      <c r="G13" s="349">
        <v>0.33119999999999999</v>
      </c>
      <c r="H13" s="349">
        <v>0.33119999999999999</v>
      </c>
      <c r="I13" s="412"/>
      <c r="J13" s="412"/>
      <c r="K13" s="89">
        <f t="shared" si="0"/>
        <v>41871</v>
      </c>
      <c r="L13" s="412"/>
      <c r="M13" s="412"/>
      <c r="N13" s="412"/>
      <c r="O13" s="412"/>
      <c r="P13" s="91">
        <v>0</v>
      </c>
      <c r="Q13" s="149"/>
      <c r="R13" s="149"/>
      <c r="S13" s="149"/>
      <c r="T13" s="57">
        <f t="shared" si="1"/>
        <v>0</v>
      </c>
      <c r="U13" s="261"/>
      <c r="V13" s="261"/>
      <c r="W13" s="261"/>
      <c r="X13" s="261"/>
      <c r="Y13" s="261"/>
      <c r="Z13" s="261"/>
      <c r="AA13" s="261"/>
      <c r="AB13" s="261"/>
      <c r="AC13" s="93" t="s">
        <v>418</v>
      </c>
      <c r="AD13" s="102"/>
      <c r="AE13" s="102"/>
      <c r="AF13" s="102"/>
      <c r="AG13" s="102"/>
      <c r="AH13" s="102"/>
      <c r="AI13" s="102"/>
      <c r="AJ13" s="91">
        <v>0</v>
      </c>
      <c r="AK13" s="150"/>
      <c r="AL13" s="150"/>
      <c r="AM13" s="150"/>
      <c r="AN13" s="57">
        <f t="shared" si="2"/>
        <v>0</v>
      </c>
      <c r="AO13" s="265"/>
      <c r="AP13" s="265"/>
      <c r="AQ13" s="265"/>
      <c r="AR13" s="265"/>
      <c r="AS13" s="265"/>
      <c r="AT13" s="265"/>
      <c r="AU13" s="265"/>
      <c r="AV13" s="265"/>
      <c r="AW13" s="265"/>
      <c r="AX13" s="238"/>
      <c r="AY13" s="273" t="s">
        <v>94</v>
      </c>
    </row>
    <row r="14" spans="1:54" s="337" customFormat="1" ht="30" outlineLevel="1">
      <c r="A14" s="201">
        <v>5</v>
      </c>
      <c r="B14" s="345" t="s">
        <v>419</v>
      </c>
      <c r="C14" s="201" t="s">
        <v>68</v>
      </c>
      <c r="D14" s="201" t="s">
        <v>420</v>
      </c>
      <c r="E14" s="166">
        <v>42689</v>
      </c>
      <c r="F14" s="167">
        <v>42825</v>
      </c>
      <c r="G14" s="346">
        <f>SUM(G15:G18)</f>
        <v>13.808946300000001</v>
      </c>
      <c r="H14" s="346">
        <f>SUM(H15:H18)</f>
        <v>12.812999999999999</v>
      </c>
      <c r="I14" s="99"/>
      <c r="J14" s="99"/>
      <c r="K14" s="100">
        <f t="shared" si="0"/>
        <v>42825</v>
      </c>
      <c r="L14" s="99"/>
      <c r="M14" s="99"/>
      <c r="N14" s="99"/>
      <c r="O14" s="99"/>
      <c r="P14" s="57"/>
      <c r="Q14" s="57"/>
      <c r="R14" s="57"/>
      <c r="S14" s="57"/>
      <c r="T14" s="57">
        <f t="shared" si="1"/>
        <v>0</v>
      </c>
      <c r="U14" s="260"/>
      <c r="V14" s="260"/>
      <c r="W14" s="260"/>
      <c r="X14" s="260"/>
      <c r="Y14" s="260"/>
      <c r="Z14" s="260"/>
      <c r="AA14" s="260"/>
      <c r="AB14" s="260"/>
      <c r="AC14" s="101"/>
      <c r="AD14" s="102"/>
      <c r="AE14" s="102"/>
      <c r="AF14" s="102"/>
      <c r="AG14" s="102"/>
      <c r="AH14" s="102"/>
      <c r="AI14" s="102"/>
      <c r="AJ14" s="57"/>
      <c r="AK14" s="57"/>
      <c r="AL14" s="57"/>
      <c r="AM14" s="57"/>
      <c r="AN14" s="57">
        <f t="shared" si="2"/>
        <v>0</v>
      </c>
      <c r="AO14" s="260"/>
      <c r="AP14" s="260"/>
      <c r="AQ14" s="260"/>
      <c r="AR14" s="260"/>
      <c r="AS14" s="260"/>
      <c r="AT14" s="260"/>
      <c r="AU14" s="260"/>
      <c r="AV14" s="260"/>
      <c r="AW14" s="260"/>
      <c r="AX14" s="238"/>
      <c r="AY14" s="271" t="s">
        <v>94</v>
      </c>
    </row>
    <row r="15" spans="1:54" s="337" customFormat="1" ht="45" outlineLevel="1">
      <c r="A15" s="180">
        <v>5.0999999999999996</v>
      </c>
      <c r="B15" s="164" t="s">
        <v>421</v>
      </c>
      <c r="C15" s="195" t="s">
        <v>70</v>
      </c>
      <c r="D15" s="180" t="str">
        <f>D14</f>
        <v>MERC/CAPEX/20162017/01745</v>
      </c>
      <c r="E15" s="181">
        <f>E14</f>
        <v>42689</v>
      </c>
      <c r="F15" s="182">
        <f>IF(F14=0,"-",F14)</f>
        <v>42825</v>
      </c>
      <c r="G15" s="349">
        <v>3.4090495999999999</v>
      </c>
      <c r="H15" s="349">
        <v>2.415</v>
      </c>
      <c r="I15" s="412"/>
      <c r="J15" s="412"/>
      <c r="K15" s="89">
        <f t="shared" si="0"/>
        <v>42825</v>
      </c>
      <c r="L15" s="445">
        <f>+'[5]F4.1'!I15</f>
        <v>43101</v>
      </c>
      <c r="M15" s="445">
        <f>+'[5]F4.1'!J15</f>
        <v>43132</v>
      </c>
      <c r="N15" s="447">
        <f>'[5]F4.1'!L15</f>
        <v>43405</v>
      </c>
      <c r="O15" s="446" t="s">
        <v>462</v>
      </c>
      <c r="P15" s="91">
        <v>0.90913957400000001</v>
      </c>
      <c r="Q15" s="107">
        <v>0.26893571000000016</v>
      </c>
      <c r="R15" s="107">
        <v>8.9428199999999999E-2</v>
      </c>
      <c r="S15" s="107">
        <v>0</v>
      </c>
      <c r="T15" s="57">
        <f t="shared" si="1"/>
        <v>1.2675034840000001</v>
      </c>
      <c r="U15" s="359"/>
      <c r="V15" s="359"/>
      <c r="W15" s="359"/>
      <c r="X15" s="359"/>
      <c r="Y15" s="359"/>
      <c r="Z15" s="359"/>
      <c r="AA15" s="359"/>
      <c r="AB15" s="359"/>
      <c r="AC15" s="108">
        <v>0.78906399150015016</v>
      </c>
      <c r="AD15" s="108">
        <v>1</v>
      </c>
      <c r="AE15" s="108"/>
      <c r="AF15" s="108"/>
      <c r="AG15" s="109"/>
      <c r="AH15" s="109"/>
      <c r="AI15" s="109"/>
      <c r="AJ15" s="91">
        <v>0.55543547200000021</v>
      </c>
      <c r="AK15" s="110">
        <v>0.62263981199999996</v>
      </c>
      <c r="AL15" s="110">
        <v>8.9428199999999999E-2</v>
      </c>
      <c r="AM15" s="110">
        <v>0</v>
      </c>
      <c r="AN15" s="57">
        <f t="shared" si="2"/>
        <v>1.2675034840000001</v>
      </c>
      <c r="AO15" s="360">
        <v>0</v>
      </c>
      <c r="AP15" s="360"/>
      <c r="AQ15" s="360"/>
      <c r="AR15" s="360"/>
      <c r="AS15" s="360"/>
      <c r="AT15" s="360"/>
      <c r="AU15" s="360"/>
      <c r="AV15" s="360"/>
      <c r="AW15" s="360">
        <v>0</v>
      </c>
      <c r="AX15" s="350"/>
      <c r="AY15" s="273" t="s">
        <v>87</v>
      </c>
    </row>
    <row r="16" spans="1:54" s="337" customFormat="1" ht="30" outlineLevel="1">
      <c r="A16" s="180">
        <v>5.2</v>
      </c>
      <c r="B16" s="164" t="s">
        <v>422</v>
      </c>
      <c r="C16" s="195" t="s">
        <v>70</v>
      </c>
      <c r="D16" s="180" t="str">
        <f t="shared" ref="D16:E18" si="5">D15</f>
        <v>MERC/CAPEX/20162017/01745</v>
      </c>
      <c r="E16" s="181">
        <f t="shared" si="5"/>
        <v>42689</v>
      </c>
      <c r="F16" s="182">
        <f t="shared" ref="F16:F18" si="6">IF(F15=0,"-",F15)</f>
        <v>42825</v>
      </c>
      <c r="G16" s="349">
        <v>2.2906564999999999</v>
      </c>
      <c r="H16" s="349">
        <v>2.29</v>
      </c>
      <c r="I16" s="412"/>
      <c r="J16" s="412"/>
      <c r="K16" s="89">
        <f t="shared" si="0"/>
        <v>42825</v>
      </c>
      <c r="L16" s="445">
        <f>+'[5]F4.1'!I16</f>
        <v>43101</v>
      </c>
      <c r="M16" s="445">
        <f>+'[5]F4.1'!J16</f>
        <v>43132</v>
      </c>
      <c r="N16" s="447" t="str">
        <f>'[5]F4.1'!L16</f>
        <v>Augst-18</v>
      </c>
      <c r="O16" s="446" t="s">
        <v>399</v>
      </c>
      <c r="P16" s="91">
        <v>1.5808739859999996</v>
      </c>
      <c r="Q16" s="107">
        <v>3.736739E-2</v>
      </c>
      <c r="R16" s="107">
        <v>0</v>
      </c>
      <c r="S16" s="107">
        <v>0</v>
      </c>
      <c r="T16" s="57">
        <f t="shared" si="1"/>
        <v>1.6182413759999996</v>
      </c>
      <c r="U16" s="359"/>
      <c r="V16" s="359"/>
      <c r="W16" s="359"/>
      <c r="X16" s="359"/>
      <c r="Y16" s="359"/>
      <c r="Z16" s="359"/>
      <c r="AA16" s="359"/>
      <c r="AB16" s="359"/>
      <c r="AC16" s="108">
        <v>0.98035008375727273</v>
      </c>
      <c r="AD16" s="108">
        <v>1.003456696346031</v>
      </c>
      <c r="AE16" s="108"/>
      <c r="AF16" s="108"/>
      <c r="AG16" s="109"/>
      <c r="AH16" s="109"/>
      <c r="AI16" s="109"/>
      <c r="AJ16" s="91">
        <v>1.2435247559999998</v>
      </c>
      <c r="AK16" s="110">
        <v>0.37471662</v>
      </c>
      <c r="AL16" s="110">
        <v>0</v>
      </c>
      <c r="AM16" s="110">
        <v>0</v>
      </c>
      <c r="AN16" s="57">
        <f t="shared" si="2"/>
        <v>1.6182413759999998</v>
      </c>
      <c r="AO16" s="360">
        <v>0</v>
      </c>
      <c r="AP16" s="360"/>
      <c r="AQ16" s="360"/>
      <c r="AR16" s="360"/>
      <c r="AS16" s="360"/>
      <c r="AT16" s="360"/>
      <c r="AU16" s="360"/>
      <c r="AV16" s="360"/>
      <c r="AW16" s="360">
        <v>0</v>
      </c>
      <c r="AX16" s="350"/>
      <c r="AY16" s="273" t="s">
        <v>87</v>
      </c>
    </row>
    <row r="17" spans="1:51" s="337" customFormat="1" ht="30" outlineLevel="1">
      <c r="A17" s="180">
        <v>5.3</v>
      </c>
      <c r="B17" s="164" t="s">
        <v>423</v>
      </c>
      <c r="C17" s="195" t="s">
        <v>70</v>
      </c>
      <c r="D17" s="180" t="str">
        <f t="shared" si="5"/>
        <v>MERC/CAPEX/20162017/01745</v>
      </c>
      <c r="E17" s="181">
        <f t="shared" si="5"/>
        <v>42689</v>
      </c>
      <c r="F17" s="182">
        <f t="shared" si="6"/>
        <v>42825</v>
      </c>
      <c r="G17" s="349">
        <v>1.4279109999999999</v>
      </c>
      <c r="H17" s="349">
        <v>1.427</v>
      </c>
      <c r="I17" s="412"/>
      <c r="J17" s="412"/>
      <c r="K17" s="89">
        <f t="shared" si="0"/>
        <v>42825</v>
      </c>
      <c r="L17" s="445">
        <f>+'[5]F4.1'!I17</f>
        <v>43070</v>
      </c>
      <c r="M17" s="445">
        <f>+'[5]F4.1'!J17</f>
        <v>43132</v>
      </c>
      <c r="N17" s="447">
        <f>'[5]F4.1'!L17</f>
        <v>43374</v>
      </c>
      <c r="O17" s="446" t="s">
        <v>400</v>
      </c>
      <c r="P17" s="91">
        <v>0.43233593000000009</v>
      </c>
      <c r="Q17" s="107">
        <v>0.140487365</v>
      </c>
      <c r="R17" s="107">
        <v>0</v>
      </c>
      <c r="S17" s="107">
        <v>0</v>
      </c>
      <c r="T17" s="57">
        <f t="shared" si="1"/>
        <v>0.57282329500000007</v>
      </c>
      <c r="U17" s="359"/>
      <c r="V17" s="359"/>
      <c r="W17" s="359"/>
      <c r="X17" s="359"/>
      <c r="Y17" s="359"/>
      <c r="Z17" s="359"/>
      <c r="AA17" s="359"/>
      <c r="AB17" s="359"/>
      <c r="AC17" s="108">
        <v>0.78217113409794436</v>
      </c>
      <c r="AD17" s="108">
        <v>1</v>
      </c>
      <c r="AE17" s="108"/>
      <c r="AF17" s="108"/>
      <c r="AG17" s="109"/>
      <c r="AH17" s="109"/>
      <c r="AI17" s="109"/>
      <c r="AJ17" s="91">
        <v>0</v>
      </c>
      <c r="AK17" s="110">
        <v>0.27952248499999999</v>
      </c>
      <c r="AL17" s="110">
        <v>0.29330081000000002</v>
      </c>
      <c r="AM17" s="110">
        <v>0</v>
      </c>
      <c r="AN17" s="57">
        <f t="shared" si="2"/>
        <v>0.57282329500000007</v>
      </c>
      <c r="AO17" s="360">
        <v>0</v>
      </c>
      <c r="AP17" s="360"/>
      <c r="AQ17" s="360"/>
      <c r="AR17" s="360"/>
      <c r="AS17" s="360"/>
      <c r="AT17" s="360"/>
      <c r="AU17" s="360"/>
      <c r="AV17" s="360"/>
      <c r="AW17" s="360">
        <v>0</v>
      </c>
      <c r="AX17" s="350"/>
      <c r="AY17" s="273" t="s">
        <v>87</v>
      </c>
    </row>
    <row r="18" spans="1:51" s="337" customFormat="1" ht="30" outlineLevel="1">
      <c r="A18" s="180">
        <v>5.4</v>
      </c>
      <c r="B18" s="164" t="s">
        <v>425</v>
      </c>
      <c r="C18" s="195" t="s">
        <v>70</v>
      </c>
      <c r="D18" s="180" t="str">
        <f t="shared" si="5"/>
        <v>MERC/CAPEX/20162017/01745</v>
      </c>
      <c r="E18" s="181">
        <f t="shared" si="5"/>
        <v>42689</v>
      </c>
      <c r="F18" s="182">
        <f t="shared" si="6"/>
        <v>42825</v>
      </c>
      <c r="G18" s="349">
        <v>6.6813292000000004</v>
      </c>
      <c r="H18" s="349">
        <v>6.681</v>
      </c>
      <c r="I18" s="412"/>
      <c r="J18" s="412"/>
      <c r="K18" s="89">
        <f t="shared" si="0"/>
        <v>42825</v>
      </c>
      <c r="L18" s="445">
        <f>+'[5]F4.1'!I18</f>
        <v>43040</v>
      </c>
      <c r="M18" s="445">
        <f>+'[5]F4.1'!J18</f>
        <v>43132</v>
      </c>
      <c r="N18" s="447">
        <f>+'[5]FY 2023-24'!L2</f>
        <v>45174</v>
      </c>
      <c r="O18" s="446" t="s">
        <v>401</v>
      </c>
      <c r="P18" s="91">
        <v>3.851533147</v>
      </c>
      <c r="Q18" s="107">
        <v>0.22897436899999998</v>
      </c>
      <c r="R18" s="107">
        <v>0</v>
      </c>
      <c r="S18" s="107">
        <v>0.71988743600000005</v>
      </c>
      <c r="T18" s="57">
        <f t="shared" si="1"/>
        <v>4.8003949519999995</v>
      </c>
      <c r="U18" s="359"/>
      <c r="V18" s="359">
        <v>2.7556813719999997</v>
      </c>
      <c r="W18" s="359"/>
      <c r="X18" s="359"/>
      <c r="Y18" s="359"/>
      <c r="Z18" s="359"/>
      <c r="AA18" s="359"/>
      <c r="AB18" s="359"/>
      <c r="AC18" s="108">
        <v>0.79676206262592575</v>
      </c>
      <c r="AD18" s="108">
        <v>0.84441936957963859</v>
      </c>
      <c r="AE18" s="108">
        <v>0.84441936957963859</v>
      </c>
      <c r="AF18" s="108">
        <v>1.0033861166139901</v>
      </c>
      <c r="AG18" s="109"/>
      <c r="AH18" s="109"/>
      <c r="AI18" s="109"/>
      <c r="AJ18" s="91">
        <v>2.78223164</v>
      </c>
      <c r="AK18" s="110">
        <v>0.90666524800000003</v>
      </c>
      <c r="AL18" s="110">
        <v>0.39161062799999996</v>
      </c>
      <c r="AM18" s="110">
        <v>0.71988743600000005</v>
      </c>
      <c r="AN18" s="57">
        <f t="shared" si="2"/>
        <v>4.8003949519999995</v>
      </c>
      <c r="AO18" s="360"/>
      <c r="AP18" s="448">
        <v>2.7556813719999997</v>
      </c>
      <c r="AQ18" s="360"/>
      <c r="AR18" s="360"/>
      <c r="AS18" s="360"/>
      <c r="AT18" s="360"/>
      <c r="AU18" s="360"/>
      <c r="AV18" s="360"/>
      <c r="AW18" s="360">
        <v>0</v>
      </c>
      <c r="AX18" s="350"/>
      <c r="AY18" s="273" t="s">
        <v>87</v>
      </c>
    </row>
    <row r="19" spans="1:51" s="337" customFormat="1" ht="30" customHeight="1" outlineLevel="1">
      <c r="A19" s="201">
        <v>14</v>
      </c>
      <c r="B19" s="345" t="s">
        <v>426</v>
      </c>
      <c r="C19" s="201" t="s">
        <v>68</v>
      </c>
      <c r="D19" s="201" t="s">
        <v>427</v>
      </c>
      <c r="E19" s="166">
        <v>43494</v>
      </c>
      <c r="F19" s="167">
        <v>44029</v>
      </c>
      <c r="G19" s="346">
        <f>SUM(G20:G23)</f>
        <v>1.9079999999999999</v>
      </c>
      <c r="H19" s="346">
        <f>SUM(H20:H23)</f>
        <v>1.9079999999999999</v>
      </c>
      <c r="I19" s="99"/>
      <c r="J19" s="99"/>
      <c r="K19" s="100">
        <f t="shared" si="0"/>
        <v>44029</v>
      </c>
      <c r="L19" s="99"/>
      <c r="M19" s="99"/>
      <c r="N19" s="99"/>
      <c r="O19" s="99"/>
      <c r="P19" s="57"/>
      <c r="Q19" s="57"/>
      <c r="R19" s="57"/>
      <c r="S19" s="57"/>
      <c r="T19" s="57">
        <f t="shared" si="1"/>
        <v>0</v>
      </c>
      <c r="U19" s="260"/>
      <c r="V19" s="260"/>
      <c r="W19" s="260"/>
      <c r="X19" s="260"/>
      <c r="Y19" s="260"/>
      <c r="Z19" s="260"/>
      <c r="AA19" s="260"/>
      <c r="AB19" s="260"/>
      <c r="AC19" s="101"/>
      <c r="AD19" s="102"/>
      <c r="AE19" s="102"/>
      <c r="AF19" s="102"/>
      <c r="AG19" s="102"/>
      <c r="AH19" s="102"/>
      <c r="AI19" s="102"/>
      <c r="AJ19" s="57"/>
      <c r="AK19" s="57"/>
      <c r="AL19" s="57"/>
      <c r="AM19" s="57"/>
      <c r="AN19" s="57">
        <f t="shared" si="2"/>
        <v>0</v>
      </c>
      <c r="AO19" s="260"/>
      <c r="AP19" s="449"/>
      <c r="AQ19" s="360"/>
      <c r="AR19" s="360"/>
      <c r="AS19" s="360"/>
      <c r="AT19" s="360"/>
      <c r="AU19" s="360"/>
      <c r="AV19" s="360"/>
      <c r="AW19" s="260"/>
      <c r="AX19" s="238"/>
      <c r="AY19" s="271" t="s">
        <v>94</v>
      </c>
    </row>
    <row r="20" spans="1:51" s="337" customFormat="1" ht="45" outlineLevel="1">
      <c r="A20" s="180">
        <v>14.1</v>
      </c>
      <c r="B20" s="164" t="s">
        <v>463</v>
      </c>
      <c r="C20" s="195" t="s">
        <v>70</v>
      </c>
      <c r="D20" s="180" t="str">
        <f>D19</f>
        <v>MERC/CAPEX/2020-21/WFH/SBR/ 19</v>
      </c>
      <c r="E20" s="181">
        <f>E19</f>
        <v>43494</v>
      </c>
      <c r="F20" s="182">
        <f>IF(F19=0,"-",F19)</f>
        <v>44029</v>
      </c>
      <c r="G20" s="358">
        <v>0.39500000000000002</v>
      </c>
      <c r="H20" s="358">
        <v>0.39500000000000002</v>
      </c>
      <c r="I20" s="412"/>
      <c r="J20" s="412"/>
      <c r="K20" s="89">
        <f t="shared" si="0"/>
        <v>44029</v>
      </c>
      <c r="L20" s="445">
        <v>44470</v>
      </c>
      <c r="M20" s="445">
        <f>+'[5]F4.1'!J20</f>
        <v>44136</v>
      </c>
      <c r="N20" s="445">
        <f>+'[5]FY 2022-23'!L4</f>
        <v>44691</v>
      </c>
      <c r="O20" s="446" t="s">
        <v>455</v>
      </c>
      <c r="P20" s="91">
        <v>0</v>
      </c>
      <c r="Q20" s="107">
        <v>0</v>
      </c>
      <c r="R20" s="107">
        <v>0</v>
      </c>
      <c r="S20" s="107">
        <v>0</v>
      </c>
      <c r="T20" s="57">
        <f t="shared" si="1"/>
        <v>0</v>
      </c>
      <c r="U20" s="359">
        <v>0.26762399999999997</v>
      </c>
      <c r="V20" s="359"/>
      <c r="W20" s="359"/>
      <c r="X20" s="359"/>
      <c r="Y20" s="359"/>
      <c r="Z20" s="359"/>
      <c r="AA20" s="359"/>
      <c r="AB20" s="359"/>
      <c r="AC20" s="108"/>
      <c r="AD20" s="109"/>
      <c r="AE20" s="109"/>
      <c r="AF20" s="109"/>
      <c r="AG20" s="108">
        <v>1</v>
      </c>
      <c r="AH20" s="109"/>
      <c r="AI20" s="109"/>
      <c r="AJ20" s="91">
        <v>0</v>
      </c>
      <c r="AK20" s="110">
        <v>0</v>
      </c>
      <c r="AL20" s="110">
        <v>0</v>
      </c>
      <c r="AM20" s="110">
        <v>0</v>
      </c>
      <c r="AN20" s="57">
        <f t="shared" si="2"/>
        <v>0</v>
      </c>
      <c r="AO20" s="359">
        <v>0.26762399999999997</v>
      </c>
      <c r="AP20" s="448"/>
      <c r="AQ20" s="360"/>
      <c r="AR20" s="360"/>
      <c r="AS20" s="360"/>
      <c r="AT20" s="360"/>
      <c r="AU20" s="360"/>
      <c r="AV20" s="360"/>
      <c r="AW20" s="360"/>
      <c r="AX20" s="350"/>
      <c r="AY20" s="273" t="s">
        <v>87</v>
      </c>
    </row>
    <row r="21" spans="1:51" s="337" customFormat="1" ht="45" outlineLevel="1">
      <c r="A21" s="450">
        <v>14.3</v>
      </c>
      <c r="B21" s="164" t="s">
        <v>428</v>
      </c>
      <c r="C21" s="195" t="s">
        <v>70</v>
      </c>
      <c r="D21" s="180" t="str">
        <f>D20</f>
        <v>MERC/CAPEX/2020-21/WFH/SBR/ 19</v>
      </c>
      <c r="E21" s="181">
        <f>E20</f>
        <v>43494</v>
      </c>
      <c r="F21" s="182">
        <f>IF(F20=0,"-",F20)</f>
        <v>44029</v>
      </c>
      <c r="G21" s="358">
        <v>0.10199999999999999</v>
      </c>
      <c r="H21" s="358">
        <v>0.10199999999999999</v>
      </c>
      <c r="I21" s="412"/>
      <c r="J21" s="412"/>
      <c r="K21" s="89">
        <f t="shared" si="0"/>
        <v>44029</v>
      </c>
      <c r="L21" s="445">
        <v>44166</v>
      </c>
      <c r="M21" s="445">
        <f>+'[5]FY 2022-23'!L12</f>
        <v>44239</v>
      </c>
      <c r="N21" s="445" t="str">
        <f>'[5]F4.1'!L21</f>
        <v>WIP</v>
      </c>
      <c r="O21" s="446" t="s">
        <v>456</v>
      </c>
      <c r="P21" s="91">
        <v>0</v>
      </c>
      <c r="Q21" s="107">
        <v>0</v>
      </c>
      <c r="R21" s="107">
        <v>9.6156000000000005E-2</v>
      </c>
      <c r="S21" s="107">
        <v>0</v>
      </c>
      <c r="T21" s="57">
        <f t="shared" si="1"/>
        <v>9.6156000000000005E-2</v>
      </c>
      <c r="U21" s="359"/>
      <c r="V21" s="359"/>
      <c r="W21" s="359"/>
      <c r="X21" s="359"/>
      <c r="Y21" s="359"/>
      <c r="Z21" s="359"/>
      <c r="AA21" s="359"/>
      <c r="AB21" s="359"/>
      <c r="AC21" s="108"/>
      <c r="AD21" s="109"/>
      <c r="AE21" s="109"/>
      <c r="AF21" s="108">
        <v>0.7</v>
      </c>
      <c r="AG21" s="108">
        <v>1</v>
      </c>
      <c r="AH21" s="109"/>
      <c r="AI21" s="109"/>
      <c r="AJ21" s="91">
        <v>0</v>
      </c>
      <c r="AK21" s="110">
        <v>0</v>
      </c>
      <c r="AL21" s="110">
        <v>0</v>
      </c>
      <c r="AM21" s="110">
        <v>0</v>
      </c>
      <c r="AN21" s="57">
        <f t="shared" si="2"/>
        <v>0</v>
      </c>
      <c r="AO21" s="360">
        <v>7.969248000000001E-2</v>
      </c>
      <c r="AP21" s="448"/>
      <c r="AQ21" s="360"/>
      <c r="AR21" s="360"/>
      <c r="AS21" s="360"/>
      <c r="AT21" s="360"/>
      <c r="AU21" s="360"/>
      <c r="AV21" s="360"/>
      <c r="AW21" s="360"/>
      <c r="AX21" s="350"/>
      <c r="AY21" s="271" t="s">
        <v>71</v>
      </c>
    </row>
    <row r="22" spans="1:51" s="337" customFormat="1" ht="30" outlineLevel="1">
      <c r="A22" s="180">
        <v>14.4</v>
      </c>
      <c r="B22" s="164" t="s">
        <v>430</v>
      </c>
      <c r="C22" s="195" t="s">
        <v>70</v>
      </c>
      <c r="D22" s="180" t="str">
        <f t="shared" ref="D22:E23" si="7">D21</f>
        <v>MERC/CAPEX/2020-21/WFH/SBR/ 19</v>
      </c>
      <c r="E22" s="181">
        <f t="shared" si="7"/>
        <v>43494</v>
      </c>
      <c r="F22" s="182">
        <f t="shared" ref="F22:F23" si="8">IF(F21=0,"-",F21)</f>
        <v>44029</v>
      </c>
      <c r="G22" s="358">
        <v>0.56100000000000005</v>
      </c>
      <c r="H22" s="358">
        <v>0.56100000000000005</v>
      </c>
      <c r="I22" s="412"/>
      <c r="J22" s="412"/>
      <c r="K22" s="89">
        <f t="shared" si="0"/>
        <v>44029</v>
      </c>
      <c r="L22" s="445"/>
      <c r="M22" s="445">
        <f>+'[5]F4.1'!J22</f>
        <v>42644</v>
      </c>
      <c r="N22" s="445">
        <f>'[5]F4.1'!L22</f>
        <v>44256</v>
      </c>
      <c r="O22" s="446" t="s">
        <v>402</v>
      </c>
      <c r="P22" s="91">
        <v>0</v>
      </c>
      <c r="Q22" s="107">
        <v>0</v>
      </c>
      <c r="R22" s="107">
        <v>0.2723912</v>
      </c>
      <c r="S22" s="107"/>
      <c r="T22" s="57">
        <f t="shared" si="1"/>
        <v>0.2723912</v>
      </c>
      <c r="U22" s="359"/>
      <c r="V22" s="359"/>
      <c r="W22" s="359"/>
      <c r="X22" s="359"/>
      <c r="Y22" s="359"/>
      <c r="Z22" s="359"/>
      <c r="AA22" s="359"/>
      <c r="AB22" s="359"/>
      <c r="AC22" s="108"/>
      <c r="AD22" s="109"/>
      <c r="AE22" s="108">
        <v>1</v>
      </c>
      <c r="AF22" s="108"/>
      <c r="AG22" s="109"/>
      <c r="AH22" s="109"/>
      <c r="AI22" s="109"/>
      <c r="AJ22" s="91">
        <v>0</v>
      </c>
      <c r="AK22" s="110">
        <v>0</v>
      </c>
      <c r="AL22" s="110">
        <v>0.2723912</v>
      </c>
      <c r="AM22" s="110"/>
      <c r="AN22" s="57">
        <f t="shared" si="2"/>
        <v>0.2723912</v>
      </c>
      <c r="AO22" s="360"/>
      <c r="AP22" s="448"/>
      <c r="AQ22" s="360"/>
      <c r="AR22" s="360"/>
      <c r="AS22" s="360"/>
      <c r="AT22" s="360"/>
      <c r="AU22" s="360"/>
      <c r="AV22" s="360"/>
      <c r="AW22" s="360"/>
      <c r="AX22" s="350"/>
      <c r="AY22" s="271" t="s">
        <v>87</v>
      </c>
    </row>
    <row r="23" spans="1:51" s="337" customFormat="1" outlineLevel="1">
      <c r="A23" s="180"/>
      <c r="B23" s="164" t="s">
        <v>29</v>
      </c>
      <c r="C23" s="195" t="s">
        <v>29</v>
      </c>
      <c r="D23" s="180" t="str">
        <f t="shared" si="7"/>
        <v>MERC/CAPEX/2020-21/WFH/SBR/ 19</v>
      </c>
      <c r="E23" s="181">
        <f t="shared" si="7"/>
        <v>43494</v>
      </c>
      <c r="F23" s="182">
        <f t="shared" si="8"/>
        <v>44029</v>
      </c>
      <c r="G23" s="358">
        <v>0.85</v>
      </c>
      <c r="H23" s="358">
        <v>0.85</v>
      </c>
      <c r="I23" s="412"/>
      <c r="J23" s="412"/>
      <c r="K23" s="89">
        <f t="shared" si="0"/>
        <v>44029</v>
      </c>
      <c r="L23" s="412"/>
      <c r="M23" s="412"/>
      <c r="N23" s="412"/>
      <c r="O23" s="19"/>
      <c r="P23" s="91">
        <v>0</v>
      </c>
      <c r="Q23" s="107"/>
      <c r="R23" s="107"/>
      <c r="S23" s="107"/>
      <c r="T23" s="57">
        <f t="shared" si="1"/>
        <v>0</v>
      </c>
      <c r="U23" s="359"/>
      <c r="V23" s="359"/>
      <c r="W23" s="359"/>
      <c r="X23" s="359"/>
      <c r="Y23" s="359"/>
      <c r="Z23" s="359"/>
      <c r="AA23" s="359"/>
      <c r="AB23" s="359"/>
      <c r="AC23" s="108"/>
      <c r="AD23" s="109"/>
      <c r="AE23" s="109"/>
      <c r="AF23" s="109"/>
      <c r="AG23" s="109"/>
      <c r="AH23" s="109"/>
      <c r="AI23" s="109"/>
      <c r="AJ23" s="91">
        <v>0</v>
      </c>
      <c r="AK23" s="110"/>
      <c r="AL23" s="110"/>
      <c r="AM23" s="110"/>
      <c r="AN23" s="57">
        <f t="shared" si="2"/>
        <v>0</v>
      </c>
      <c r="AO23" s="360"/>
      <c r="AP23" s="448"/>
      <c r="AQ23" s="360"/>
      <c r="AR23" s="360"/>
      <c r="AS23" s="360"/>
      <c r="AT23" s="360"/>
      <c r="AU23" s="360"/>
      <c r="AV23" s="360"/>
      <c r="AW23" s="360"/>
      <c r="AX23" s="350"/>
      <c r="AY23" s="271" t="s">
        <v>94</v>
      </c>
    </row>
    <row r="24" spans="1:51" s="337" customFormat="1" ht="30" outlineLevel="1">
      <c r="A24" s="201">
        <v>16</v>
      </c>
      <c r="B24" s="345" t="s">
        <v>432</v>
      </c>
      <c r="C24" s="201" t="s">
        <v>68</v>
      </c>
      <c r="D24" s="201" t="s">
        <v>433</v>
      </c>
      <c r="E24" s="166">
        <v>43762</v>
      </c>
      <c r="F24" s="167">
        <v>44037</v>
      </c>
      <c r="G24" s="346">
        <f>SUM(G25:G30)</f>
        <v>10.861000000000001</v>
      </c>
      <c r="H24" s="346">
        <f>SUM(H25:H30)</f>
        <v>10.861000000000001</v>
      </c>
      <c r="I24" s="99"/>
      <c r="J24" s="99"/>
      <c r="K24" s="100">
        <f t="shared" si="0"/>
        <v>44037</v>
      </c>
      <c r="L24" s="99"/>
      <c r="M24" s="99"/>
      <c r="N24" s="99"/>
      <c r="O24" s="99"/>
      <c r="P24" s="57"/>
      <c r="Q24" s="57"/>
      <c r="R24" s="57"/>
      <c r="S24" s="57"/>
      <c r="T24" s="57">
        <f t="shared" si="1"/>
        <v>0</v>
      </c>
      <c r="U24" s="260"/>
      <c r="V24" s="260"/>
      <c r="W24" s="260"/>
      <c r="X24" s="260"/>
      <c r="Y24" s="260"/>
      <c r="Z24" s="260"/>
      <c r="AA24" s="260"/>
      <c r="AB24" s="260"/>
      <c r="AC24" s="101"/>
      <c r="AD24" s="102"/>
      <c r="AE24" s="102"/>
      <c r="AF24" s="102"/>
      <c r="AG24" s="102"/>
      <c r="AH24" s="102"/>
      <c r="AI24" s="102"/>
      <c r="AJ24" s="57"/>
      <c r="AK24" s="57"/>
      <c r="AL24" s="57"/>
      <c r="AM24" s="57"/>
      <c r="AN24" s="57">
        <f t="shared" si="2"/>
        <v>0</v>
      </c>
      <c r="AO24" s="260"/>
      <c r="AP24" s="449"/>
      <c r="AQ24" s="360"/>
      <c r="AR24" s="360"/>
      <c r="AS24" s="360"/>
      <c r="AT24" s="360"/>
      <c r="AU24" s="360"/>
      <c r="AV24" s="360"/>
      <c r="AW24" s="260"/>
      <c r="AX24" s="238"/>
      <c r="AY24" s="271" t="s">
        <v>94</v>
      </c>
    </row>
    <row r="25" spans="1:51" s="337" customFormat="1" ht="30" customHeight="1" outlineLevel="1">
      <c r="A25" s="180">
        <v>16.100000000000001</v>
      </c>
      <c r="B25" s="164" t="s">
        <v>434</v>
      </c>
      <c r="C25" s="195" t="s">
        <v>70</v>
      </c>
      <c r="D25" s="180" t="str">
        <f>D24</f>
        <v>MERC/CAPEX/2020-2021/WFH/ SBR/22</v>
      </c>
      <c r="E25" s="181">
        <f>E24</f>
        <v>43762</v>
      </c>
      <c r="F25" s="182">
        <f>IF(F24=0,"-",F24)</f>
        <v>44037</v>
      </c>
      <c r="G25" s="358">
        <v>0.95099999999999996</v>
      </c>
      <c r="H25" s="358">
        <v>0.95099999999999996</v>
      </c>
      <c r="I25" s="412"/>
      <c r="J25" s="412"/>
      <c r="K25" s="89">
        <f t="shared" si="0"/>
        <v>44037</v>
      </c>
      <c r="L25" s="412"/>
      <c r="M25" s="445">
        <f>+'[5]F4.1'!J25</f>
        <v>43921</v>
      </c>
      <c r="N25" s="445" t="str">
        <f>+'[5]F4.1'!L25</f>
        <v>WIP</v>
      </c>
      <c r="O25" s="446" t="s">
        <v>404</v>
      </c>
      <c r="P25" s="91">
        <v>0</v>
      </c>
      <c r="Q25" s="107">
        <v>0</v>
      </c>
      <c r="R25" s="107">
        <v>0</v>
      </c>
      <c r="S25" s="107">
        <v>0</v>
      </c>
      <c r="T25" s="57">
        <f t="shared" si="1"/>
        <v>0</v>
      </c>
      <c r="U25" s="359"/>
      <c r="V25" s="359"/>
      <c r="W25" s="359">
        <v>0.13</v>
      </c>
      <c r="X25" s="359">
        <v>0.48</v>
      </c>
      <c r="Y25" s="359"/>
      <c r="Z25" s="359"/>
      <c r="AA25" s="359"/>
      <c r="AB25" s="359"/>
      <c r="AC25" s="108"/>
      <c r="AD25" s="109"/>
      <c r="AE25" s="109"/>
      <c r="AF25" s="109"/>
      <c r="AG25" s="108">
        <v>1</v>
      </c>
      <c r="AH25" s="109"/>
      <c r="AI25" s="109"/>
      <c r="AJ25" s="91">
        <v>0</v>
      </c>
      <c r="AK25" s="110"/>
      <c r="AL25" s="110"/>
      <c r="AM25" s="110"/>
      <c r="AN25" s="57">
        <f t="shared" si="2"/>
        <v>0</v>
      </c>
      <c r="AO25" s="360"/>
      <c r="AP25" s="448"/>
      <c r="AQ25" s="359">
        <v>0.13</v>
      </c>
      <c r="AR25" s="360">
        <v>0.48</v>
      </c>
      <c r="AS25" s="360"/>
      <c r="AT25" s="360"/>
      <c r="AU25" s="360"/>
      <c r="AV25" s="360"/>
      <c r="AW25" s="360"/>
      <c r="AX25" s="350"/>
      <c r="AY25" s="271" t="s">
        <v>71</v>
      </c>
    </row>
    <row r="26" spans="1:51" s="337" customFormat="1" ht="45" customHeight="1" outlineLevel="1">
      <c r="A26" s="180">
        <v>16.2</v>
      </c>
      <c r="B26" s="164" t="s">
        <v>464</v>
      </c>
      <c r="C26" s="195" t="s">
        <v>70</v>
      </c>
      <c r="D26" s="180" t="str">
        <f t="shared" ref="D26:E30" si="9">D25</f>
        <v>MERC/CAPEX/2020-2021/WFH/ SBR/22</v>
      </c>
      <c r="E26" s="181">
        <f t="shared" si="9"/>
        <v>43762</v>
      </c>
      <c r="F26" s="182">
        <f>IF(F25=0,"-",F25)</f>
        <v>44037</v>
      </c>
      <c r="G26" s="358">
        <v>0.29199999999999998</v>
      </c>
      <c r="H26" s="358">
        <v>0.29199999999999998</v>
      </c>
      <c r="I26" s="412"/>
      <c r="J26" s="412"/>
      <c r="K26" s="89">
        <f t="shared" si="0"/>
        <v>44037</v>
      </c>
      <c r="L26" s="412"/>
      <c r="M26" s="445">
        <f>+'[5]F4.1'!J26</f>
        <v>44286</v>
      </c>
      <c r="N26" s="445">
        <f>+'[5]F4.1'!L26</f>
        <v>44621</v>
      </c>
      <c r="O26" s="446" t="s">
        <v>457</v>
      </c>
      <c r="P26" s="91">
        <v>0</v>
      </c>
      <c r="Q26" s="107">
        <v>0</v>
      </c>
      <c r="R26" s="107">
        <v>0</v>
      </c>
      <c r="S26" s="107">
        <v>0.25256440000000002</v>
      </c>
      <c r="T26" s="57">
        <f t="shared" si="1"/>
        <v>0.25256440000000002</v>
      </c>
      <c r="U26" s="359"/>
      <c r="V26" s="359"/>
      <c r="W26" s="359"/>
      <c r="X26" s="359"/>
      <c r="Y26" s="359"/>
      <c r="Z26" s="359"/>
      <c r="AA26" s="359"/>
      <c r="AB26" s="359"/>
      <c r="AC26" s="108"/>
      <c r="AD26" s="109"/>
      <c r="AE26" s="109"/>
      <c r="AF26" s="108">
        <v>1</v>
      </c>
      <c r="AG26" s="109"/>
      <c r="AH26" s="109"/>
      <c r="AI26" s="109"/>
      <c r="AJ26" s="91">
        <v>0</v>
      </c>
      <c r="AK26" s="110"/>
      <c r="AL26" s="110"/>
      <c r="AM26" s="110">
        <v>0.25256440000000002</v>
      </c>
      <c r="AN26" s="57">
        <f t="shared" si="2"/>
        <v>0.25256440000000002</v>
      </c>
      <c r="AO26" s="360"/>
      <c r="AP26" s="448"/>
      <c r="AQ26" s="359"/>
      <c r="AR26" s="360"/>
      <c r="AS26" s="360"/>
      <c r="AT26" s="360"/>
      <c r="AU26" s="360"/>
      <c r="AV26" s="360"/>
      <c r="AW26" s="360"/>
      <c r="AX26" s="350"/>
      <c r="AY26" s="271" t="s">
        <v>87</v>
      </c>
    </row>
    <row r="27" spans="1:51" s="337" customFormat="1" ht="45" customHeight="1" outlineLevel="1">
      <c r="A27" s="180">
        <v>16.399999999999999</v>
      </c>
      <c r="B27" s="164" t="s">
        <v>436</v>
      </c>
      <c r="C27" s="195" t="s">
        <v>70</v>
      </c>
      <c r="D27" s="180" t="str">
        <f t="shared" si="9"/>
        <v>MERC/CAPEX/2020-2021/WFH/ SBR/22</v>
      </c>
      <c r="E27" s="181">
        <f t="shared" si="9"/>
        <v>43762</v>
      </c>
      <c r="F27" s="182">
        <f>IF(F26=0,"-",F26)</f>
        <v>44037</v>
      </c>
      <c r="G27" s="364">
        <v>0.89999999999999991</v>
      </c>
      <c r="H27" s="364">
        <v>0.89999999999999991</v>
      </c>
      <c r="I27" s="412"/>
      <c r="J27" s="412"/>
      <c r="K27" s="89">
        <f t="shared" si="0"/>
        <v>44037</v>
      </c>
      <c r="L27" s="412"/>
      <c r="M27" s="445">
        <f>+'[5]F4.1'!J27</f>
        <v>44286</v>
      </c>
      <c r="N27" s="445">
        <f>+'[5]FY 2023-24'!L9</f>
        <v>45329</v>
      </c>
      <c r="O27" s="446" t="s">
        <v>406</v>
      </c>
      <c r="P27" s="91">
        <v>0</v>
      </c>
      <c r="Q27" s="107">
        <v>0</v>
      </c>
      <c r="R27" s="107">
        <v>0</v>
      </c>
      <c r="S27" s="107">
        <v>0</v>
      </c>
      <c r="T27" s="57">
        <f t="shared" si="1"/>
        <v>0</v>
      </c>
      <c r="U27" s="359"/>
      <c r="V27" s="359">
        <v>0.35828399999999999</v>
      </c>
      <c r="W27" s="359"/>
      <c r="X27" s="359"/>
      <c r="Y27" s="359"/>
      <c r="Z27" s="359"/>
      <c r="AA27" s="359"/>
      <c r="AB27" s="359"/>
      <c r="AC27" s="108"/>
      <c r="AD27" s="109"/>
      <c r="AE27" s="109"/>
      <c r="AF27" s="109"/>
      <c r="AG27" s="108">
        <v>1</v>
      </c>
      <c r="AH27" s="109"/>
      <c r="AI27" s="109"/>
      <c r="AJ27" s="91">
        <v>0</v>
      </c>
      <c r="AK27" s="110">
        <v>0</v>
      </c>
      <c r="AL27" s="110">
        <v>0</v>
      </c>
      <c r="AM27" s="110">
        <v>0</v>
      </c>
      <c r="AN27" s="57">
        <f t="shared" si="2"/>
        <v>0</v>
      </c>
      <c r="AO27" s="359"/>
      <c r="AP27" s="451">
        <v>0.35828399999999999</v>
      </c>
      <c r="AQ27" s="359"/>
      <c r="AR27" s="360"/>
      <c r="AS27" s="360"/>
      <c r="AT27" s="360"/>
      <c r="AU27" s="360"/>
      <c r="AV27" s="360"/>
      <c r="AW27" s="360"/>
      <c r="AX27" s="350"/>
      <c r="AY27" s="271" t="s">
        <v>87</v>
      </c>
    </row>
    <row r="28" spans="1:51" s="337" customFormat="1" ht="45" outlineLevel="1">
      <c r="A28" s="180">
        <v>16.5</v>
      </c>
      <c r="B28" s="164" t="s">
        <v>465</v>
      </c>
      <c r="C28" s="195" t="s">
        <v>70</v>
      </c>
      <c r="D28" s="180" t="str">
        <f t="shared" si="9"/>
        <v>MERC/CAPEX/2020-2021/WFH/ SBR/22</v>
      </c>
      <c r="E28" s="181">
        <f t="shared" si="9"/>
        <v>43762</v>
      </c>
      <c r="F28" s="182">
        <f t="shared" ref="F28:F30" si="10">IF(F27=0,"-",F27)</f>
        <v>44037</v>
      </c>
      <c r="G28" s="364">
        <v>4.657</v>
      </c>
      <c r="H28" s="364">
        <v>4.657</v>
      </c>
      <c r="I28" s="412"/>
      <c r="J28" s="412"/>
      <c r="K28" s="89">
        <f t="shared" si="0"/>
        <v>44037</v>
      </c>
      <c r="L28" s="452">
        <v>44562</v>
      </c>
      <c r="M28" s="445">
        <f>+'[5]F4.1'!J28</f>
        <v>43555</v>
      </c>
      <c r="N28" s="445">
        <f>+'[5]FY 2022-23'!L2</f>
        <v>44776</v>
      </c>
      <c r="O28" s="446" t="s">
        <v>458</v>
      </c>
      <c r="P28" s="91">
        <v>0</v>
      </c>
      <c r="Q28" s="107"/>
      <c r="R28" s="107">
        <v>0.20885999999999999</v>
      </c>
      <c r="S28" s="107">
        <v>2.8097333999999998</v>
      </c>
      <c r="T28" s="57">
        <f t="shared" si="1"/>
        <v>3.0185933999999999</v>
      </c>
      <c r="U28" s="359">
        <v>1.4337</v>
      </c>
      <c r="V28" s="359">
        <v>0.120743736</v>
      </c>
      <c r="W28" s="359"/>
      <c r="X28" s="359"/>
      <c r="Y28" s="359"/>
      <c r="Z28" s="359"/>
      <c r="AA28" s="359"/>
      <c r="AB28" s="359"/>
      <c r="AC28" s="108"/>
      <c r="AD28" s="109"/>
      <c r="AE28" s="109"/>
      <c r="AF28" s="109"/>
      <c r="AG28" s="108">
        <v>1</v>
      </c>
      <c r="AH28" s="109"/>
      <c r="AI28" s="109"/>
      <c r="AJ28" s="91">
        <v>0</v>
      </c>
      <c r="AK28" s="110">
        <v>0</v>
      </c>
      <c r="AL28" s="110">
        <v>0</v>
      </c>
      <c r="AM28" s="110">
        <v>0</v>
      </c>
      <c r="AN28" s="57">
        <f t="shared" si="2"/>
        <v>0</v>
      </c>
      <c r="AO28" s="360">
        <v>4.4592022</v>
      </c>
      <c r="AP28" s="451">
        <v>0.120743736</v>
      </c>
      <c r="AQ28" s="359"/>
      <c r="AR28" s="360"/>
      <c r="AS28" s="360"/>
      <c r="AT28" s="360"/>
      <c r="AU28" s="360"/>
      <c r="AV28" s="360"/>
      <c r="AW28" s="360"/>
      <c r="AX28" s="350"/>
      <c r="AY28" s="271" t="s">
        <v>87</v>
      </c>
    </row>
    <row r="29" spans="1:51" s="337" customFormat="1" ht="60" outlineLevel="1">
      <c r="A29" s="180">
        <v>16.600000000000001</v>
      </c>
      <c r="B29" s="164" t="s">
        <v>450</v>
      </c>
      <c r="C29" s="195" t="s">
        <v>70</v>
      </c>
      <c r="D29" s="180" t="str">
        <f t="shared" si="9"/>
        <v>MERC/CAPEX/2020-2021/WFH/ SBR/22</v>
      </c>
      <c r="E29" s="181">
        <f t="shared" si="9"/>
        <v>43762</v>
      </c>
      <c r="F29" s="182">
        <f t="shared" si="10"/>
        <v>44037</v>
      </c>
      <c r="G29" s="364">
        <v>3.6220000000000003</v>
      </c>
      <c r="H29" s="364">
        <v>3.6220000000000003</v>
      </c>
      <c r="I29" s="412"/>
      <c r="J29" s="412"/>
      <c r="K29" s="89">
        <f t="shared" si="0"/>
        <v>44037</v>
      </c>
      <c r="L29" s="412"/>
      <c r="M29" s="445">
        <f>+'[5]F4.1'!J29</f>
        <v>43555</v>
      </c>
      <c r="N29" s="445" t="str">
        <f>+'[5]F4.1'!L29</f>
        <v>WIP</v>
      </c>
      <c r="O29" s="446" t="s">
        <v>442</v>
      </c>
      <c r="P29" s="91">
        <v>0</v>
      </c>
      <c r="Q29" s="107">
        <v>0</v>
      </c>
      <c r="R29" s="107">
        <v>0</v>
      </c>
      <c r="S29" s="107">
        <v>0</v>
      </c>
      <c r="T29" s="57">
        <f t="shared" si="1"/>
        <v>0</v>
      </c>
      <c r="U29" s="359"/>
      <c r="V29" s="359">
        <v>0.53395000000000004</v>
      </c>
      <c r="W29" s="359">
        <v>1.6</v>
      </c>
      <c r="X29" s="359"/>
      <c r="Y29" s="359"/>
      <c r="Z29" s="359"/>
      <c r="AA29" s="359"/>
      <c r="AB29" s="359"/>
      <c r="AC29" s="108"/>
      <c r="AD29" s="109"/>
      <c r="AE29" s="109"/>
      <c r="AF29" s="109"/>
      <c r="AG29" s="108">
        <v>1</v>
      </c>
      <c r="AH29" s="109"/>
      <c r="AI29" s="109"/>
      <c r="AJ29" s="91">
        <v>0</v>
      </c>
      <c r="AK29" s="110">
        <v>0</v>
      </c>
      <c r="AL29" s="110">
        <v>0</v>
      </c>
      <c r="AM29" s="110">
        <v>0</v>
      </c>
      <c r="AN29" s="57">
        <f t="shared" si="2"/>
        <v>0</v>
      </c>
      <c r="AO29" s="360"/>
      <c r="AP29" s="451">
        <v>0.53395000000000004</v>
      </c>
      <c r="AQ29" s="359">
        <v>1.6</v>
      </c>
      <c r="AR29" s="360"/>
      <c r="AS29" s="360"/>
      <c r="AT29" s="360"/>
      <c r="AU29" s="360"/>
      <c r="AV29" s="360"/>
      <c r="AW29" s="360"/>
      <c r="AX29" s="350"/>
      <c r="AY29" s="271" t="s">
        <v>71</v>
      </c>
    </row>
    <row r="30" spans="1:51" s="337" customFormat="1" outlineLevel="1">
      <c r="A30" s="180"/>
      <c r="B30" s="164" t="s">
        <v>29</v>
      </c>
      <c r="C30" s="195" t="s">
        <v>29</v>
      </c>
      <c r="D30" s="180" t="str">
        <f t="shared" si="9"/>
        <v>MERC/CAPEX/2020-2021/WFH/ SBR/22</v>
      </c>
      <c r="E30" s="181">
        <f t="shared" si="9"/>
        <v>43762</v>
      </c>
      <c r="F30" s="182">
        <f t="shared" si="10"/>
        <v>44037</v>
      </c>
      <c r="G30" s="364">
        <v>0.439</v>
      </c>
      <c r="H30" s="364">
        <v>0.439</v>
      </c>
      <c r="I30" s="412"/>
      <c r="J30" s="412"/>
      <c r="K30" s="89">
        <f t="shared" si="0"/>
        <v>44037</v>
      </c>
      <c r="L30" s="412"/>
      <c r="M30" s="412"/>
      <c r="N30" s="412"/>
      <c r="O30" s="412"/>
      <c r="P30" s="91">
        <v>0</v>
      </c>
      <c r="Q30" s="107"/>
      <c r="R30" s="107"/>
      <c r="S30" s="107"/>
      <c r="T30" s="57">
        <f t="shared" si="1"/>
        <v>0</v>
      </c>
      <c r="U30" s="359"/>
      <c r="V30" s="359"/>
      <c r="W30" s="359"/>
      <c r="X30" s="359"/>
      <c r="Y30" s="359"/>
      <c r="Z30" s="359"/>
      <c r="AA30" s="359"/>
      <c r="AB30" s="359"/>
      <c r="AC30" s="108"/>
      <c r="AD30" s="109"/>
      <c r="AE30" s="109"/>
      <c r="AF30" s="109"/>
      <c r="AG30" s="109"/>
      <c r="AH30" s="109"/>
      <c r="AI30" s="109"/>
      <c r="AJ30" s="91">
        <v>0</v>
      </c>
      <c r="AK30" s="110"/>
      <c r="AL30" s="110"/>
      <c r="AM30" s="110"/>
      <c r="AN30" s="57">
        <f t="shared" si="2"/>
        <v>0</v>
      </c>
      <c r="AO30" s="360"/>
      <c r="AP30" s="451"/>
      <c r="AQ30" s="359"/>
      <c r="AR30" s="360"/>
      <c r="AS30" s="360"/>
      <c r="AT30" s="360"/>
      <c r="AU30" s="360"/>
      <c r="AV30" s="360"/>
      <c r="AW30" s="360"/>
      <c r="AX30" s="350"/>
      <c r="AY30" s="271" t="s">
        <v>94</v>
      </c>
    </row>
    <row r="31" spans="1:51" s="337" customFormat="1" ht="45" outlineLevel="1">
      <c r="A31" s="201">
        <v>17</v>
      </c>
      <c r="B31" s="345" t="s">
        <v>466</v>
      </c>
      <c r="C31" s="201" t="s">
        <v>68</v>
      </c>
      <c r="D31" s="201" t="s">
        <v>467</v>
      </c>
      <c r="E31" s="166">
        <v>44742</v>
      </c>
      <c r="F31" s="167"/>
      <c r="G31" s="346">
        <f>SUM(G32)</f>
        <v>12.33</v>
      </c>
      <c r="H31" s="346">
        <f>SUM(H32)</f>
        <v>0</v>
      </c>
      <c r="I31" s="99"/>
      <c r="J31" s="99"/>
      <c r="K31" s="100"/>
      <c r="L31" s="99"/>
      <c r="M31" s="99"/>
      <c r="N31" s="99"/>
      <c r="O31" s="99" t="s">
        <v>468</v>
      </c>
      <c r="P31" s="57"/>
      <c r="Q31" s="57"/>
      <c r="R31" s="57"/>
      <c r="S31" s="57"/>
      <c r="T31" s="57">
        <f t="shared" si="1"/>
        <v>0</v>
      </c>
      <c r="U31" s="260"/>
      <c r="V31" s="260"/>
      <c r="W31" s="260"/>
      <c r="X31" s="260"/>
      <c r="Y31" s="260"/>
      <c r="Z31" s="260"/>
      <c r="AA31" s="260"/>
      <c r="AB31" s="260"/>
      <c r="AC31" s="101"/>
      <c r="AD31" s="102"/>
      <c r="AE31" s="102"/>
      <c r="AF31" s="102"/>
      <c r="AG31" s="102"/>
      <c r="AH31" s="102"/>
      <c r="AI31" s="102"/>
      <c r="AJ31" s="57"/>
      <c r="AK31" s="57"/>
      <c r="AL31" s="57"/>
      <c r="AM31" s="57"/>
      <c r="AN31" s="57">
        <f t="shared" si="2"/>
        <v>0</v>
      </c>
      <c r="AO31" s="260"/>
      <c r="AP31" s="453"/>
      <c r="AQ31" s="260"/>
      <c r="AR31" s="360"/>
      <c r="AS31" s="360"/>
      <c r="AT31" s="360"/>
      <c r="AU31" s="360"/>
      <c r="AV31" s="360"/>
      <c r="AW31" s="260"/>
      <c r="AX31" s="238"/>
      <c r="AY31" s="271" t="s">
        <v>94</v>
      </c>
    </row>
    <row r="32" spans="1:51" s="337" customFormat="1" ht="45">
      <c r="A32" s="180">
        <v>17.100000000000001</v>
      </c>
      <c r="B32" s="164" t="s">
        <v>466</v>
      </c>
      <c r="C32" s="195" t="s">
        <v>70</v>
      </c>
      <c r="D32" s="180" t="str">
        <f>D31</f>
        <v xml:space="preserve">Not approved </v>
      </c>
      <c r="E32" s="181">
        <f>E31</f>
        <v>44742</v>
      </c>
      <c r="F32" s="182" t="str">
        <f>IF(F31=0,"-",F31)</f>
        <v>-</v>
      </c>
      <c r="G32" s="364">
        <v>12.33</v>
      </c>
      <c r="H32" s="364"/>
      <c r="I32" s="412"/>
      <c r="J32" s="412"/>
      <c r="K32" s="89" t="str">
        <f t="shared" ref="K32" si="11">IF(F32=0,"-",F32)</f>
        <v>-</v>
      </c>
      <c r="L32" s="412"/>
      <c r="M32" s="445"/>
      <c r="N32" s="445"/>
      <c r="O32" s="446"/>
      <c r="P32" s="91"/>
      <c r="Q32" s="107"/>
      <c r="R32" s="107"/>
      <c r="S32" s="107"/>
      <c r="T32" s="57">
        <f t="shared" si="1"/>
        <v>0</v>
      </c>
      <c r="U32" s="359">
        <v>12.06</v>
      </c>
      <c r="V32" s="359"/>
      <c r="W32" s="359"/>
      <c r="X32" s="359"/>
      <c r="Y32" s="359"/>
      <c r="Z32" s="359"/>
      <c r="AA32" s="359"/>
      <c r="AB32" s="359"/>
      <c r="AC32" s="108"/>
      <c r="AD32" s="109"/>
      <c r="AE32" s="109"/>
      <c r="AF32" s="109"/>
      <c r="AG32" s="108"/>
      <c r="AH32" s="109"/>
      <c r="AI32" s="109"/>
      <c r="AJ32" s="91"/>
      <c r="AK32" s="110"/>
      <c r="AL32" s="110"/>
      <c r="AM32" s="110"/>
      <c r="AN32" s="57">
        <f t="shared" si="2"/>
        <v>0</v>
      </c>
      <c r="AO32" s="360"/>
      <c r="AP32" s="451"/>
      <c r="AQ32" s="359"/>
      <c r="AR32" s="360"/>
      <c r="AS32" s="360"/>
      <c r="AT32" s="360"/>
      <c r="AU32" s="360"/>
      <c r="AV32" s="360"/>
      <c r="AW32" s="360"/>
      <c r="AX32" s="350"/>
      <c r="AY32" s="271" t="s">
        <v>94</v>
      </c>
    </row>
    <row r="33" spans="1:51">
      <c r="A33" s="87"/>
      <c r="B33" s="344" t="s">
        <v>187</v>
      </c>
      <c r="C33" s="87"/>
      <c r="D33" s="87"/>
      <c r="E33" s="88"/>
      <c r="F33" s="89"/>
      <c r="G33" s="90"/>
      <c r="H33" s="90"/>
      <c r="I33" s="90"/>
      <c r="J33" s="90"/>
      <c r="K33" s="88"/>
      <c r="L33" s="90"/>
      <c r="M33" s="90"/>
      <c r="N33" s="90"/>
      <c r="O33" s="90"/>
      <c r="P33" s="91"/>
      <c r="Q33" s="117"/>
      <c r="R33" s="117"/>
      <c r="S33" s="117"/>
      <c r="T33" s="57">
        <f t="shared" si="1"/>
        <v>0</v>
      </c>
      <c r="U33" s="263"/>
      <c r="V33" s="263"/>
      <c r="W33" s="263"/>
      <c r="X33" s="263"/>
      <c r="Y33" s="263"/>
      <c r="Z33" s="263"/>
      <c r="AA33" s="263"/>
      <c r="AB33" s="263"/>
      <c r="AC33" s="118"/>
      <c r="AD33" s="119"/>
      <c r="AE33" s="119"/>
      <c r="AF33" s="119"/>
      <c r="AG33" s="119"/>
      <c r="AH33" s="119"/>
      <c r="AI33" s="119"/>
      <c r="AJ33" s="120"/>
      <c r="AK33" s="121"/>
      <c r="AL33" s="121"/>
      <c r="AM33" s="121"/>
      <c r="AN33" s="57">
        <f t="shared" si="2"/>
        <v>0</v>
      </c>
      <c r="AO33" s="262"/>
      <c r="AP33" s="454"/>
      <c r="AQ33" s="263"/>
      <c r="AR33" s="262"/>
      <c r="AS33" s="262"/>
      <c r="AT33" s="262"/>
      <c r="AU33" s="262"/>
      <c r="AV33" s="262"/>
      <c r="AW33" s="262"/>
      <c r="AX33" s="248"/>
      <c r="AY33" s="255"/>
    </row>
    <row r="34" spans="1:51" s="677" customFormat="1" outlineLevel="1">
      <c r="A34" s="874">
        <v>1</v>
      </c>
      <c r="B34" s="875" t="s">
        <v>563</v>
      </c>
      <c r="C34" s="874"/>
      <c r="D34" s="874" t="str">
        <f>B33</f>
        <v>(ii) Yet to be submitted to MERC</v>
      </c>
      <c r="E34" s="876"/>
      <c r="F34" s="877"/>
      <c r="G34" s="878"/>
      <c r="H34" s="878"/>
      <c r="I34" s="644"/>
      <c r="J34" s="644"/>
      <c r="K34" s="645"/>
      <c r="L34" s="644"/>
      <c r="M34" s="644"/>
      <c r="N34" s="644"/>
      <c r="O34" s="644"/>
      <c r="P34" s="879"/>
      <c r="Q34" s="879"/>
      <c r="R34" s="879"/>
      <c r="S34" s="879"/>
      <c r="T34" s="832">
        <f t="shared" si="1"/>
        <v>0</v>
      </c>
      <c r="U34" s="879"/>
      <c r="V34" s="879"/>
      <c r="W34" s="879"/>
      <c r="X34" s="879"/>
      <c r="Y34" s="879"/>
      <c r="Z34" s="879"/>
      <c r="AA34" s="879"/>
      <c r="AB34" s="879"/>
      <c r="AC34" s="648"/>
      <c r="AD34" s="649"/>
      <c r="AE34" s="649"/>
      <c r="AF34" s="649"/>
      <c r="AG34" s="649"/>
      <c r="AH34" s="649"/>
      <c r="AI34" s="649"/>
      <c r="AJ34" s="879"/>
      <c r="AK34" s="879"/>
      <c r="AL34" s="879"/>
      <c r="AM34" s="879"/>
      <c r="AN34" s="832">
        <f t="shared" si="2"/>
        <v>0</v>
      </c>
      <c r="AO34" s="879"/>
      <c r="AP34" s="879"/>
      <c r="AQ34" s="879"/>
      <c r="AR34" s="879"/>
      <c r="AS34" s="879"/>
      <c r="AT34" s="879"/>
      <c r="AU34" s="879"/>
      <c r="AV34" s="879"/>
      <c r="AW34" s="879"/>
      <c r="AX34" s="644"/>
      <c r="AY34" s="667"/>
    </row>
    <row r="35" spans="1:51" s="677" customFormat="1" ht="45" outlineLevel="1">
      <c r="A35" s="638">
        <v>1.1000000000000001</v>
      </c>
      <c r="B35" s="880" t="s">
        <v>572</v>
      </c>
      <c r="C35" s="640"/>
      <c r="D35" s="638" t="str">
        <f>D34</f>
        <v>(ii) Yet to be submitted to MERC</v>
      </c>
      <c r="E35" s="641"/>
      <c r="F35" s="642"/>
      <c r="G35" s="881">
        <v>4.5</v>
      </c>
      <c r="H35" s="643"/>
      <c r="I35" s="644"/>
      <c r="J35" s="644"/>
      <c r="K35" s="645"/>
      <c r="L35" s="644"/>
      <c r="M35" s="882"/>
      <c r="N35" s="644"/>
      <c r="O35" s="889" t="s">
        <v>671</v>
      </c>
      <c r="P35" s="646"/>
      <c r="Q35" s="647">
        <v>0</v>
      </c>
      <c r="R35" s="647">
        <v>0</v>
      </c>
      <c r="S35" s="647">
        <v>0</v>
      </c>
      <c r="T35" s="832">
        <f t="shared" si="1"/>
        <v>0</v>
      </c>
      <c r="U35" s="647"/>
      <c r="V35" s="647"/>
      <c r="W35" s="647"/>
      <c r="X35" s="647">
        <v>4.5</v>
      </c>
      <c r="Y35" s="647"/>
      <c r="Z35" s="647"/>
      <c r="AA35" s="647"/>
      <c r="AB35" s="647"/>
      <c r="AC35" s="648"/>
      <c r="AD35" s="649"/>
      <c r="AE35" s="649"/>
      <c r="AF35" s="649"/>
      <c r="AG35" s="649"/>
      <c r="AH35" s="647"/>
      <c r="AI35" s="649"/>
      <c r="AJ35" s="646"/>
      <c r="AK35" s="647">
        <v>0</v>
      </c>
      <c r="AL35" s="647">
        <v>0</v>
      </c>
      <c r="AM35" s="647">
        <v>0</v>
      </c>
      <c r="AN35" s="832">
        <f t="shared" si="2"/>
        <v>0</v>
      </c>
      <c r="AO35" s="650"/>
      <c r="AP35" s="650">
        <f>SUM(O35:V35)-SUM(AI35:AM35)</f>
        <v>0</v>
      </c>
      <c r="AQ35" s="647"/>
      <c r="AR35" s="650">
        <v>4.5</v>
      </c>
      <c r="AS35" s="650"/>
      <c r="AT35" s="650"/>
      <c r="AU35" s="650"/>
      <c r="AV35" s="650"/>
      <c r="AW35" s="650"/>
      <c r="AX35" s="644"/>
      <c r="AY35" s="679" t="s">
        <v>69</v>
      </c>
    </row>
    <row r="36" spans="1:51" s="677" customFormat="1" ht="60" outlineLevel="1">
      <c r="A36" s="638">
        <v>1.2</v>
      </c>
      <c r="B36" s="880" t="s">
        <v>573</v>
      </c>
      <c r="C36" s="640"/>
      <c r="D36" s="638" t="str">
        <f>D35</f>
        <v>(ii) Yet to be submitted to MERC</v>
      </c>
      <c r="E36" s="641"/>
      <c r="F36" s="642"/>
      <c r="G36" s="881">
        <v>18.79</v>
      </c>
      <c r="H36" s="643"/>
      <c r="I36" s="644"/>
      <c r="J36" s="644"/>
      <c r="K36" s="645"/>
      <c r="L36" s="644"/>
      <c r="M36" s="882"/>
      <c r="N36" s="644"/>
      <c r="O36" s="889" t="s">
        <v>672</v>
      </c>
      <c r="P36" s="646"/>
      <c r="Q36" s="647">
        <v>0</v>
      </c>
      <c r="R36" s="647">
        <v>0</v>
      </c>
      <c r="S36" s="647">
        <v>0</v>
      </c>
      <c r="T36" s="832">
        <f t="shared" si="1"/>
        <v>0</v>
      </c>
      <c r="U36" s="647"/>
      <c r="V36" s="647"/>
      <c r="W36" s="647"/>
      <c r="X36" s="883"/>
      <c r="Y36" s="647">
        <v>18.79</v>
      </c>
      <c r="Z36" s="647"/>
      <c r="AA36" s="647"/>
      <c r="AB36" s="647"/>
      <c r="AC36" s="648"/>
      <c r="AD36" s="649"/>
      <c r="AE36" s="649"/>
      <c r="AF36" s="649"/>
      <c r="AG36" s="649"/>
      <c r="AH36" s="647"/>
      <c r="AI36" s="649"/>
      <c r="AJ36" s="646"/>
      <c r="AK36" s="647">
        <v>0</v>
      </c>
      <c r="AL36" s="647">
        <v>0</v>
      </c>
      <c r="AM36" s="647">
        <v>0</v>
      </c>
      <c r="AN36" s="832">
        <f t="shared" si="2"/>
        <v>0</v>
      </c>
      <c r="AO36" s="650"/>
      <c r="AP36" s="650">
        <f>SUM(O36:V36)-SUM(AI36:AM36)</f>
        <v>0</v>
      </c>
      <c r="AQ36" s="647"/>
      <c r="AR36" s="650"/>
      <c r="AS36" s="650">
        <v>18.79</v>
      </c>
      <c r="AT36" s="650"/>
      <c r="AU36" s="650"/>
      <c r="AV36" s="650"/>
      <c r="AW36" s="650"/>
      <c r="AX36" s="644"/>
      <c r="AY36" s="679" t="s">
        <v>69</v>
      </c>
    </row>
    <row r="37" spans="1:51" s="677" customFormat="1" ht="60" outlineLevel="1">
      <c r="A37" s="638">
        <v>1.3</v>
      </c>
      <c r="B37" s="718" t="s">
        <v>574</v>
      </c>
      <c r="C37" s="640"/>
      <c r="D37" s="638" t="str">
        <f>D36</f>
        <v>(ii) Yet to be submitted to MERC</v>
      </c>
      <c r="E37" s="641"/>
      <c r="F37" s="642"/>
      <c r="G37" s="881">
        <v>14.35</v>
      </c>
      <c r="H37" s="643"/>
      <c r="I37" s="644"/>
      <c r="J37" s="644"/>
      <c r="K37" s="645"/>
      <c r="L37" s="644"/>
      <c r="M37" s="882"/>
      <c r="N37" s="644"/>
      <c r="O37" s="889" t="s">
        <v>672</v>
      </c>
      <c r="P37" s="646"/>
      <c r="Q37" s="647">
        <v>0</v>
      </c>
      <c r="R37" s="647">
        <v>0</v>
      </c>
      <c r="S37" s="647">
        <v>0</v>
      </c>
      <c r="T37" s="832">
        <f t="shared" si="1"/>
        <v>0</v>
      </c>
      <c r="U37" s="647"/>
      <c r="V37" s="647"/>
      <c r="W37" s="647"/>
      <c r="X37" s="883"/>
      <c r="Y37" s="647">
        <v>14.35</v>
      </c>
      <c r="Z37" s="647"/>
      <c r="AA37" s="647"/>
      <c r="AB37" s="647"/>
      <c r="AC37" s="648"/>
      <c r="AD37" s="649"/>
      <c r="AE37" s="649"/>
      <c r="AF37" s="649"/>
      <c r="AG37" s="649"/>
      <c r="AH37" s="647"/>
      <c r="AI37" s="649"/>
      <c r="AJ37" s="646"/>
      <c r="AK37" s="647">
        <v>0</v>
      </c>
      <c r="AL37" s="647">
        <v>0</v>
      </c>
      <c r="AM37" s="647">
        <v>0</v>
      </c>
      <c r="AN37" s="832">
        <f t="shared" si="2"/>
        <v>0</v>
      </c>
      <c r="AO37" s="650"/>
      <c r="AP37" s="650">
        <f>SUM(O37:V37)-SUM(AI37:AM37)</f>
        <v>0</v>
      </c>
      <c r="AQ37" s="647"/>
      <c r="AR37" s="650"/>
      <c r="AS37" s="650">
        <v>14.35</v>
      </c>
      <c r="AT37" s="650"/>
      <c r="AU37" s="650"/>
      <c r="AV37" s="650"/>
      <c r="AW37" s="650"/>
      <c r="AX37" s="644"/>
      <c r="AY37" s="679" t="s">
        <v>69</v>
      </c>
    </row>
    <row r="38" spans="1:51" s="677" customFormat="1" ht="45" outlineLevel="1">
      <c r="A38" s="638">
        <v>1.4</v>
      </c>
      <c r="B38" s="880" t="s">
        <v>575</v>
      </c>
      <c r="C38" s="640"/>
      <c r="D38" s="638" t="str">
        <f>D37</f>
        <v>(ii) Yet to be submitted to MERC</v>
      </c>
      <c r="E38" s="641"/>
      <c r="F38" s="642"/>
      <c r="G38" s="881">
        <v>6.74</v>
      </c>
      <c r="H38" s="643"/>
      <c r="I38" s="644"/>
      <c r="J38" s="644"/>
      <c r="K38" s="645"/>
      <c r="L38" s="644"/>
      <c r="M38" s="882"/>
      <c r="N38" s="644"/>
      <c r="O38" s="889" t="s">
        <v>671</v>
      </c>
      <c r="P38" s="646"/>
      <c r="Q38" s="647">
        <v>0</v>
      </c>
      <c r="R38" s="647">
        <v>0</v>
      </c>
      <c r="S38" s="647">
        <v>0</v>
      </c>
      <c r="T38" s="832">
        <f t="shared" si="1"/>
        <v>0</v>
      </c>
      <c r="U38" s="647"/>
      <c r="V38" s="647"/>
      <c r="W38" s="647"/>
      <c r="X38" s="647">
        <v>6.74</v>
      </c>
      <c r="Y38" s="883"/>
      <c r="Z38" s="647"/>
      <c r="AA38" s="647"/>
      <c r="AB38" s="647"/>
      <c r="AC38" s="648"/>
      <c r="AD38" s="649"/>
      <c r="AE38" s="649"/>
      <c r="AF38" s="649"/>
      <c r="AG38" s="649"/>
      <c r="AH38" s="647"/>
      <c r="AI38" s="649"/>
      <c r="AJ38" s="646"/>
      <c r="AK38" s="647">
        <v>0</v>
      </c>
      <c r="AL38" s="647">
        <v>0</v>
      </c>
      <c r="AM38" s="647">
        <v>0</v>
      </c>
      <c r="AN38" s="832">
        <f t="shared" si="2"/>
        <v>0</v>
      </c>
      <c r="AO38" s="650"/>
      <c r="AP38" s="650">
        <f>SUM(O38:V38)-SUM(AI38:AM38)</f>
        <v>0</v>
      </c>
      <c r="AQ38" s="647"/>
      <c r="AR38" s="650">
        <v>6.74</v>
      </c>
      <c r="AS38" s="650"/>
      <c r="AT38" s="650"/>
      <c r="AU38" s="650"/>
      <c r="AV38" s="650"/>
      <c r="AW38" s="650"/>
      <c r="AX38" s="644"/>
      <c r="AY38" s="679" t="s">
        <v>69</v>
      </c>
    </row>
    <row r="39" spans="1:51" s="677" customFormat="1" ht="60" outlineLevel="1">
      <c r="A39" s="638">
        <v>1.5</v>
      </c>
      <c r="B39" s="880" t="s">
        <v>576</v>
      </c>
      <c r="C39" s="640"/>
      <c r="D39" s="638" t="str">
        <f>D38</f>
        <v>(ii) Yet to be submitted to MERC</v>
      </c>
      <c r="E39" s="641"/>
      <c r="F39" s="642"/>
      <c r="G39" s="881">
        <v>7.22</v>
      </c>
      <c r="H39" s="643"/>
      <c r="I39" s="644"/>
      <c r="J39" s="644"/>
      <c r="K39" s="645"/>
      <c r="L39" s="644"/>
      <c r="M39" s="644"/>
      <c r="N39" s="644"/>
      <c r="O39" s="889" t="s">
        <v>442</v>
      </c>
      <c r="P39" s="646"/>
      <c r="Q39" s="647"/>
      <c r="R39" s="647"/>
      <c r="S39" s="647"/>
      <c r="T39" s="832">
        <f t="shared" si="1"/>
        <v>0</v>
      </c>
      <c r="U39" s="647"/>
      <c r="V39" s="647"/>
      <c r="W39" s="647"/>
      <c r="X39" s="647">
        <v>7.22</v>
      </c>
      <c r="Y39" s="883"/>
      <c r="Z39" s="647"/>
      <c r="AA39" s="647"/>
      <c r="AB39" s="647"/>
      <c r="AC39" s="648"/>
      <c r="AD39" s="649"/>
      <c r="AE39" s="649"/>
      <c r="AF39" s="649"/>
      <c r="AG39" s="649"/>
      <c r="AH39" s="647"/>
      <c r="AI39" s="649"/>
      <c r="AJ39" s="646"/>
      <c r="AK39" s="650"/>
      <c r="AL39" s="650"/>
      <c r="AM39" s="650"/>
      <c r="AN39" s="832">
        <f t="shared" si="2"/>
        <v>0</v>
      </c>
      <c r="AO39" s="650"/>
      <c r="AP39" s="650">
        <f>SUM(O39:V39)-SUM(AI39:AM39)</f>
        <v>0</v>
      </c>
      <c r="AQ39" s="647"/>
      <c r="AR39" s="650">
        <v>7.22</v>
      </c>
      <c r="AS39" s="650"/>
      <c r="AT39" s="650"/>
      <c r="AU39" s="650"/>
      <c r="AV39" s="650"/>
      <c r="AW39" s="650"/>
      <c r="AX39" s="644"/>
      <c r="AY39" s="679" t="s">
        <v>69</v>
      </c>
    </row>
    <row r="40" spans="1:51" s="677" customFormat="1" ht="15.75" outlineLevel="1">
      <c r="A40" s="638"/>
      <c r="B40" s="875" t="s">
        <v>565</v>
      </c>
      <c r="C40" s="640"/>
      <c r="D40" s="638"/>
      <c r="E40" s="641"/>
      <c r="F40" s="642"/>
      <c r="G40" s="881"/>
      <c r="H40" s="643"/>
      <c r="I40" s="644"/>
      <c r="J40" s="644"/>
      <c r="K40" s="645"/>
      <c r="L40" s="644"/>
      <c r="M40" s="644"/>
      <c r="N40" s="644"/>
      <c r="O40" s="889"/>
      <c r="P40" s="646"/>
      <c r="Q40" s="647"/>
      <c r="R40" s="647"/>
      <c r="S40" s="647"/>
      <c r="T40" s="832">
        <f t="shared" si="1"/>
        <v>0</v>
      </c>
      <c r="U40" s="647"/>
      <c r="V40" s="647"/>
      <c r="W40" s="647"/>
      <c r="X40" s="647"/>
      <c r="Y40" s="647"/>
      <c r="Z40" s="647"/>
      <c r="AA40" s="647"/>
      <c r="AB40" s="647"/>
      <c r="AC40" s="648"/>
      <c r="AD40" s="649"/>
      <c r="AE40" s="649"/>
      <c r="AF40" s="649"/>
      <c r="AG40" s="649"/>
      <c r="AH40" s="647"/>
      <c r="AI40" s="649"/>
      <c r="AJ40" s="646"/>
      <c r="AK40" s="650"/>
      <c r="AL40" s="650"/>
      <c r="AM40" s="650"/>
      <c r="AN40" s="832">
        <f t="shared" si="2"/>
        <v>0</v>
      </c>
      <c r="AO40" s="650"/>
      <c r="AP40" s="650"/>
      <c r="AQ40" s="647"/>
      <c r="AR40" s="650"/>
      <c r="AS40" s="650"/>
      <c r="AT40" s="650"/>
      <c r="AU40" s="650"/>
      <c r="AV40" s="650"/>
      <c r="AW40" s="650"/>
      <c r="AX40" s="644"/>
      <c r="AY40" s="679"/>
    </row>
    <row r="41" spans="1:51" s="677" customFormat="1" ht="60" outlineLevel="1">
      <c r="A41" s="638"/>
      <c r="B41" s="880" t="s">
        <v>577</v>
      </c>
      <c r="C41" s="640"/>
      <c r="D41" s="638" t="s">
        <v>187</v>
      </c>
      <c r="E41" s="641"/>
      <c r="F41" s="642"/>
      <c r="G41" s="881">
        <v>5.0999999999999996</v>
      </c>
      <c r="H41" s="643"/>
      <c r="I41" s="644"/>
      <c r="J41" s="644"/>
      <c r="K41" s="645"/>
      <c r="L41" s="644"/>
      <c r="M41" s="644"/>
      <c r="N41" s="644"/>
      <c r="O41" s="889" t="s">
        <v>673</v>
      </c>
      <c r="P41" s="646"/>
      <c r="Q41" s="647"/>
      <c r="R41" s="647"/>
      <c r="S41" s="647"/>
      <c r="T41" s="832">
        <f t="shared" si="1"/>
        <v>0</v>
      </c>
      <c r="U41" s="647"/>
      <c r="V41" s="647"/>
      <c r="W41" s="647"/>
      <c r="X41" s="647"/>
      <c r="Y41" s="647"/>
      <c r="Z41" s="647">
        <v>5.0999999999999996</v>
      </c>
      <c r="AA41" s="883"/>
      <c r="AB41" s="647"/>
      <c r="AC41" s="648"/>
      <c r="AD41" s="649"/>
      <c r="AE41" s="649"/>
      <c r="AF41" s="649"/>
      <c r="AG41" s="649"/>
      <c r="AH41" s="647"/>
      <c r="AI41" s="649"/>
      <c r="AJ41" s="646"/>
      <c r="AK41" s="650"/>
      <c r="AL41" s="650"/>
      <c r="AM41" s="650"/>
      <c r="AN41" s="832">
        <f t="shared" si="2"/>
        <v>0</v>
      </c>
      <c r="AO41" s="650"/>
      <c r="AP41" s="650"/>
      <c r="AQ41" s="647"/>
      <c r="AR41" s="650"/>
      <c r="AS41" s="650"/>
      <c r="AT41" s="650">
        <v>5.0999999999999996</v>
      </c>
      <c r="AU41" s="650"/>
      <c r="AV41" s="650"/>
      <c r="AW41" s="650"/>
      <c r="AX41" s="644"/>
      <c r="AY41" s="679"/>
    </row>
    <row r="42" spans="1:51" s="677" customFormat="1" ht="60" outlineLevel="1">
      <c r="A42" s="638"/>
      <c r="B42" s="880" t="s">
        <v>578</v>
      </c>
      <c r="C42" s="640"/>
      <c r="D42" s="638" t="s">
        <v>187</v>
      </c>
      <c r="E42" s="641"/>
      <c r="F42" s="642"/>
      <c r="G42" s="881">
        <v>3.12</v>
      </c>
      <c r="H42" s="643"/>
      <c r="I42" s="644"/>
      <c r="J42" s="644"/>
      <c r="K42" s="645"/>
      <c r="L42" s="644"/>
      <c r="M42" s="644"/>
      <c r="N42" s="644"/>
      <c r="O42" s="889" t="s">
        <v>672</v>
      </c>
      <c r="P42" s="646"/>
      <c r="Q42" s="647"/>
      <c r="R42" s="647"/>
      <c r="S42" s="647"/>
      <c r="T42" s="832">
        <f t="shared" si="1"/>
        <v>0</v>
      </c>
      <c r="U42" s="647"/>
      <c r="V42" s="647"/>
      <c r="W42" s="647"/>
      <c r="X42" s="647"/>
      <c r="Y42" s="647"/>
      <c r="Z42" s="647">
        <v>3.12</v>
      </c>
      <c r="AA42" s="883"/>
      <c r="AB42" s="647"/>
      <c r="AC42" s="648"/>
      <c r="AD42" s="649"/>
      <c r="AE42" s="649"/>
      <c r="AF42" s="649"/>
      <c r="AG42" s="649"/>
      <c r="AH42" s="647"/>
      <c r="AI42" s="649"/>
      <c r="AJ42" s="646"/>
      <c r="AK42" s="650"/>
      <c r="AL42" s="650"/>
      <c r="AM42" s="650"/>
      <c r="AN42" s="832">
        <f t="shared" si="2"/>
        <v>0</v>
      </c>
      <c r="AO42" s="650"/>
      <c r="AP42" s="650"/>
      <c r="AQ42" s="647"/>
      <c r="AR42" s="650"/>
      <c r="AS42" s="650"/>
      <c r="AT42" s="650">
        <v>3.12</v>
      </c>
      <c r="AU42" s="650"/>
      <c r="AV42" s="650"/>
      <c r="AW42" s="650"/>
      <c r="AX42" s="644"/>
      <c r="AY42" s="679"/>
    </row>
    <row r="43" spans="1:51" s="677" customFormat="1" ht="75" outlineLevel="1">
      <c r="A43" s="638"/>
      <c r="B43" s="880" t="s">
        <v>579</v>
      </c>
      <c r="C43" s="640"/>
      <c r="D43" s="638" t="s">
        <v>187</v>
      </c>
      <c r="E43" s="641"/>
      <c r="F43" s="642"/>
      <c r="G43" s="881">
        <v>1</v>
      </c>
      <c r="H43" s="643"/>
      <c r="I43" s="644"/>
      <c r="J43" s="644"/>
      <c r="K43" s="645"/>
      <c r="L43" s="644"/>
      <c r="M43" s="644"/>
      <c r="N43" s="644"/>
      <c r="O43" s="889" t="s">
        <v>674</v>
      </c>
      <c r="P43" s="646"/>
      <c r="Q43" s="647"/>
      <c r="R43" s="647"/>
      <c r="S43" s="647"/>
      <c r="T43" s="832">
        <f t="shared" si="1"/>
        <v>0</v>
      </c>
      <c r="U43" s="647"/>
      <c r="V43" s="647"/>
      <c r="W43" s="647"/>
      <c r="X43" s="647"/>
      <c r="Y43" s="647"/>
      <c r="Z43" s="647">
        <v>1</v>
      </c>
      <c r="AA43" s="883"/>
      <c r="AB43" s="647"/>
      <c r="AC43" s="648"/>
      <c r="AD43" s="649"/>
      <c r="AE43" s="649"/>
      <c r="AF43" s="649"/>
      <c r="AG43" s="649"/>
      <c r="AH43" s="647"/>
      <c r="AI43" s="649"/>
      <c r="AJ43" s="646"/>
      <c r="AK43" s="650"/>
      <c r="AL43" s="650"/>
      <c r="AM43" s="650"/>
      <c r="AN43" s="832">
        <f t="shared" si="2"/>
        <v>0</v>
      </c>
      <c r="AO43" s="650"/>
      <c r="AP43" s="650"/>
      <c r="AQ43" s="647"/>
      <c r="AR43" s="650"/>
      <c r="AS43" s="650"/>
      <c r="AT43" s="650">
        <v>1</v>
      </c>
      <c r="AU43" s="650"/>
      <c r="AV43" s="650"/>
      <c r="AW43" s="650"/>
      <c r="AX43" s="644"/>
      <c r="AY43" s="679"/>
    </row>
    <row r="44" spans="1:51" s="677" customFormat="1" ht="60" outlineLevel="1">
      <c r="A44" s="638"/>
      <c r="B44" s="880" t="s">
        <v>580</v>
      </c>
      <c r="C44" s="640"/>
      <c r="D44" s="638" t="s">
        <v>187</v>
      </c>
      <c r="E44" s="641"/>
      <c r="F44" s="642"/>
      <c r="G44" s="881">
        <v>6.22</v>
      </c>
      <c r="H44" s="643"/>
      <c r="I44" s="644"/>
      <c r="J44" s="644"/>
      <c r="K44" s="645"/>
      <c r="L44" s="644"/>
      <c r="M44" s="644"/>
      <c r="N44" s="644"/>
      <c r="O44" s="889" t="s">
        <v>672</v>
      </c>
      <c r="P44" s="646"/>
      <c r="Q44" s="647"/>
      <c r="R44" s="647"/>
      <c r="S44" s="647"/>
      <c r="T44" s="832">
        <f t="shared" si="1"/>
        <v>0</v>
      </c>
      <c r="U44" s="647"/>
      <c r="V44" s="647"/>
      <c r="W44" s="647"/>
      <c r="X44" s="647"/>
      <c r="Y44" s="647"/>
      <c r="Z44" s="647">
        <v>6.22</v>
      </c>
      <c r="AA44" s="883"/>
      <c r="AB44" s="647"/>
      <c r="AC44" s="648"/>
      <c r="AD44" s="649"/>
      <c r="AE44" s="649"/>
      <c r="AF44" s="649"/>
      <c r="AG44" s="649"/>
      <c r="AH44" s="647"/>
      <c r="AI44" s="649"/>
      <c r="AJ44" s="646"/>
      <c r="AK44" s="650"/>
      <c r="AL44" s="650"/>
      <c r="AM44" s="650"/>
      <c r="AN44" s="832">
        <f t="shared" si="2"/>
        <v>0</v>
      </c>
      <c r="AO44" s="650"/>
      <c r="AP44" s="650"/>
      <c r="AQ44" s="647"/>
      <c r="AR44" s="650"/>
      <c r="AS44" s="650"/>
      <c r="AT44" s="650">
        <v>6.22</v>
      </c>
      <c r="AU44" s="650"/>
      <c r="AV44" s="650"/>
      <c r="AW44" s="650"/>
      <c r="AX44" s="644"/>
      <c r="AY44" s="679"/>
    </row>
    <row r="45" spans="1:51" s="677" customFormat="1" ht="30" outlineLevel="1">
      <c r="A45" s="638"/>
      <c r="B45" s="880" t="s">
        <v>581</v>
      </c>
      <c r="C45" s="640"/>
      <c r="D45" s="638" t="s">
        <v>187</v>
      </c>
      <c r="E45" s="641"/>
      <c r="F45" s="642"/>
      <c r="G45" s="881">
        <v>10</v>
      </c>
      <c r="H45" s="643"/>
      <c r="I45" s="644"/>
      <c r="J45" s="644"/>
      <c r="K45" s="645"/>
      <c r="L45" s="644"/>
      <c r="M45" s="644"/>
      <c r="N45" s="644"/>
      <c r="O45" s="889" t="s">
        <v>406</v>
      </c>
      <c r="P45" s="646"/>
      <c r="Q45" s="647"/>
      <c r="R45" s="647"/>
      <c r="S45" s="647"/>
      <c r="T45" s="832">
        <f t="shared" si="1"/>
        <v>0</v>
      </c>
      <c r="U45" s="647"/>
      <c r="V45" s="647"/>
      <c r="W45" s="647"/>
      <c r="X45" s="647"/>
      <c r="Y45" s="647"/>
      <c r="Z45" s="647">
        <v>10</v>
      </c>
      <c r="AA45" s="883"/>
      <c r="AB45" s="647"/>
      <c r="AC45" s="648"/>
      <c r="AD45" s="649"/>
      <c r="AE45" s="649"/>
      <c r="AF45" s="649"/>
      <c r="AG45" s="649"/>
      <c r="AH45" s="647"/>
      <c r="AI45" s="649"/>
      <c r="AJ45" s="646"/>
      <c r="AK45" s="650"/>
      <c r="AL45" s="650"/>
      <c r="AM45" s="650"/>
      <c r="AN45" s="832">
        <f t="shared" si="2"/>
        <v>0</v>
      </c>
      <c r="AO45" s="650"/>
      <c r="AP45" s="650"/>
      <c r="AQ45" s="647"/>
      <c r="AR45" s="650"/>
      <c r="AS45" s="650"/>
      <c r="AT45" s="650">
        <v>10</v>
      </c>
      <c r="AU45" s="650"/>
      <c r="AV45" s="650"/>
      <c r="AW45" s="650"/>
      <c r="AX45" s="644"/>
      <c r="AY45" s="679"/>
    </row>
    <row r="46" spans="1:51" s="677" customFormat="1" outlineLevel="1">
      <c r="A46" s="638">
        <v>1.7</v>
      </c>
      <c r="B46" s="875" t="s">
        <v>582</v>
      </c>
      <c r="C46" s="640"/>
      <c r="D46" s="638"/>
      <c r="E46" s="641"/>
      <c r="F46" s="642"/>
      <c r="G46" s="643"/>
      <c r="H46" s="643"/>
      <c r="I46" s="644"/>
      <c r="J46" s="644"/>
      <c r="K46" s="645"/>
      <c r="L46" s="644"/>
      <c r="M46" s="644"/>
      <c r="N46" s="644"/>
      <c r="O46" s="890"/>
      <c r="P46" s="646"/>
      <c r="Q46" s="647"/>
      <c r="R46" s="647"/>
      <c r="S46" s="647"/>
      <c r="T46" s="832">
        <f t="shared" si="1"/>
        <v>0</v>
      </c>
      <c r="U46" s="647"/>
      <c r="V46" s="647"/>
      <c r="W46" s="647"/>
      <c r="X46" s="647"/>
      <c r="Y46" s="647"/>
      <c r="Z46" s="647"/>
      <c r="AA46" s="647"/>
      <c r="AB46" s="647"/>
      <c r="AC46" s="648"/>
      <c r="AD46" s="649"/>
      <c r="AE46" s="649"/>
      <c r="AF46" s="649"/>
      <c r="AG46" s="649"/>
      <c r="AH46" s="649"/>
      <c r="AI46" s="649"/>
      <c r="AJ46" s="646"/>
      <c r="AK46" s="650"/>
      <c r="AL46" s="650"/>
      <c r="AM46" s="650"/>
      <c r="AN46" s="832">
        <f t="shared" si="2"/>
        <v>0</v>
      </c>
      <c r="AO46" s="650"/>
      <c r="AP46" s="650"/>
      <c r="AQ46" s="647"/>
      <c r="AR46" s="650"/>
      <c r="AS46" s="650"/>
      <c r="AT46" s="650"/>
      <c r="AU46" s="650"/>
      <c r="AV46" s="650"/>
      <c r="AW46" s="650"/>
      <c r="AX46" s="644"/>
      <c r="AY46" s="679"/>
    </row>
    <row r="47" spans="1:51" s="677" customFormat="1" ht="30" outlineLevel="1">
      <c r="A47" s="638"/>
      <c r="B47" s="718" t="s">
        <v>583</v>
      </c>
      <c r="C47" s="640"/>
      <c r="D47" s="638" t="s">
        <v>187</v>
      </c>
      <c r="E47" s="641"/>
      <c r="F47" s="642"/>
      <c r="G47" s="643">
        <v>35</v>
      </c>
      <c r="H47" s="643"/>
      <c r="I47" s="644"/>
      <c r="J47" s="644"/>
      <c r="K47" s="645"/>
      <c r="L47" s="644"/>
      <c r="M47" s="644"/>
      <c r="N47" s="644"/>
      <c r="O47" s="886" t="s">
        <v>406</v>
      </c>
      <c r="P47" s="646"/>
      <c r="Q47" s="647"/>
      <c r="R47" s="647"/>
      <c r="S47" s="647"/>
      <c r="T47" s="832">
        <f t="shared" si="1"/>
        <v>0</v>
      </c>
      <c r="U47" s="647"/>
      <c r="V47" s="647"/>
      <c r="W47" s="647"/>
      <c r="X47" s="647"/>
      <c r="Y47" s="647"/>
      <c r="Z47" s="647"/>
      <c r="AA47" s="647"/>
      <c r="AB47" s="647">
        <v>35</v>
      </c>
      <c r="AC47" s="648"/>
      <c r="AD47" s="649"/>
      <c r="AE47" s="649"/>
      <c r="AF47" s="649"/>
      <c r="AG47" s="649"/>
      <c r="AH47" s="649"/>
      <c r="AI47" s="649"/>
      <c r="AJ47" s="646"/>
      <c r="AK47" s="650"/>
      <c r="AL47" s="650"/>
      <c r="AM47" s="650"/>
      <c r="AN47" s="832">
        <f t="shared" si="2"/>
        <v>0</v>
      </c>
      <c r="AO47" s="650"/>
      <c r="AP47" s="650"/>
      <c r="AQ47" s="647"/>
      <c r="AR47" s="650"/>
      <c r="AS47" s="650"/>
      <c r="AT47" s="650"/>
      <c r="AU47" s="650"/>
      <c r="AV47" s="650">
        <v>35</v>
      </c>
      <c r="AW47" s="650"/>
      <c r="AX47" s="644"/>
      <c r="AY47" s="679"/>
    </row>
    <row r="48" spans="1:51">
      <c r="A48" s="715"/>
      <c r="B48" s="716"/>
      <c r="C48" s="715"/>
      <c r="D48" s="715"/>
      <c r="E48" s="830"/>
      <c r="F48" s="840"/>
      <c r="G48" s="716"/>
      <c r="H48" s="716"/>
      <c r="I48" s="716"/>
      <c r="J48" s="716"/>
      <c r="K48" s="830"/>
      <c r="L48" s="716"/>
      <c r="M48" s="716"/>
      <c r="N48" s="716"/>
      <c r="O48" s="716"/>
      <c r="P48" s="847"/>
      <c r="Q48" s="848"/>
      <c r="R48" s="848"/>
      <c r="S48" s="848"/>
      <c r="T48" s="832">
        <f t="shared" si="1"/>
        <v>0</v>
      </c>
      <c r="U48" s="857"/>
      <c r="V48" s="857"/>
      <c r="W48" s="857"/>
      <c r="X48" s="857"/>
      <c r="Y48" s="857"/>
      <c r="Z48" s="857"/>
      <c r="AA48" s="857"/>
      <c r="AB48" s="857"/>
      <c r="AC48" s="850"/>
      <c r="AD48" s="851"/>
      <c r="AE48" s="851"/>
      <c r="AF48" s="851"/>
      <c r="AG48" s="851"/>
      <c r="AH48" s="851"/>
      <c r="AI48" s="851"/>
      <c r="AJ48" s="847"/>
      <c r="AK48" s="853"/>
      <c r="AL48" s="853"/>
      <c r="AM48" s="853"/>
      <c r="AN48" s="832">
        <f t="shared" si="2"/>
        <v>0</v>
      </c>
      <c r="AO48" s="859"/>
      <c r="AP48" s="884"/>
      <c r="AQ48" s="857"/>
      <c r="AR48" s="854"/>
      <c r="AS48" s="854"/>
      <c r="AT48" s="854"/>
      <c r="AU48" s="854"/>
      <c r="AV48" s="854"/>
      <c r="AW48" s="859"/>
      <c r="AX48" s="860"/>
      <c r="AY48" s="255"/>
    </row>
    <row r="49" spans="1:51" ht="15" customHeight="1" outlineLevel="1">
      <c r="A49" s="87"/>
      <c r="B49" s="49" t="s">
        <v>188</v>
      </c>
      <c r="C49" s="87"/>
      <c r="D49" s="87"/>
      <c r="E49" s="88"/>
      <c r="F49" s="89"/>
      <c r="G49" s="90"/>
      <c r="H49" s="90"/>
      <c r="I49" s="90"/>
      <c r="J49" s="90"/>
      <c r="K49" s="88"/>
      <c r="L49" s="90"/>
      <c r="M49" s="90"/>
      <c r="N49" s="90"/>
      <c r="O49" s="90"/>
      <c r="P49" s="91"/>
      <c r="Q49" s="117"/>
      <c r="R49" s="117"/>
      <c r="S49" s="117"/>
      <c r="T49" s="57">
        <f t="shared" si="1"/>
        <v>0</v>
      </c>
      <c r="U49" s="263"/>
      <c r="V49" s="263"/>
      <c r="W49" s="263"/>
      <c r="X49" s="263"/>
      <c r="Y49" s="263"/>
      <c r="Z49" s="263"/>
      <c r="AA49" s="263"/>
      <c r="AB49" s="263"/>
      <c r="AC49" s="118"/>
      <c r="AD49" s="119"/>
      <c r="AE49" s="119"/>
      <c r="AF49" s="119"/>
      <c r="AG49" s="119"/>
      <c r="AH49" s="119"/>
      <c r="AI49" s="119"/>
      <c r="AJ49" s="120"/>
      <c r="AK49" s="121"/>
      <c r="AL49" s="121"/>
      <c r="AM49" s="121"/>
      <c r="AN49" s="57">
        <f t="shared" si="2"/>
        <v>0</v>
      </c>
      <c r="AO49" s="262"/>
      <c r="AP49" s="454"/>
      <c r="AQ49" s="263"/>
      <c r="AR49" s="360"/>
      <c r="AS49" s="360"/>
      <c r="AT49" s="360"/>
      <c r="AU49" s="360"/>
      <c r="AV49" s="360"/>
      <c r="AW49" s="262"/>
      <c r="AX49" s="248"/>
      <c r="AY49" s="255"/>
    </row>
    <row r="50" spans="1:51" s="337" customFormat="1" ht="90" customHeight="1" outlineLevel="1">
      <c r="A50" s="713">
        <v>1</v>
      </c>
      <c r="B50" s="862" t="s">
        <v>470</v>
      </c>
      <c r="C50" s="863" t="s">
        <v>86</v>
      </c>
      <c r="D50" s="713" t="s">
        <v>94</v>
      </c>
      <c r="E50" s="864"/>
      <c r="F50" s="840"/>
      <c r="G50" s="841"/>
      <c r="H50" s="841"/>
      <c r="I50" s="716"/>
      <c r="J50" s="716"/>
      <c r="K50" s="830"/>
      <c r="L50" s="865">
        <v>44896</v>
      </c>
      <c r="M50" s="716"/>
      <c r="N50" s="866">
        <f>+'[5]FY 2022-23'!L7</f>
        <v>45010</v>
      </c>
      <c r="O50" s="867" t="s">
        <v>471</v>
      </c>
      <c r="P50" s="847"/>
      <c r="Q50" s="848">
        <v>0</v>
      </c>
      <c r="R50" s="848">
        <v>0</v>
      </c>
      <c r="S50" s="848">
        <v>0</v>
      </c>
      <c r="T50" s="832">
        <f t="shared" si="1"/>
        <v>0</v>
      </c>
      <c r="U50" s="849">
        <v>0.1138</v>
      </c>
      <c r="V50" s="849"/>
      <c r="W50" s="849"/>
      <c r="X50" s="849"/>
      <c r="Y50" s="849"/>
      <c r="Z50" s="849"/>
      <c r="AA50" s="849"/>
      <c r="AB50" s="849"/>
      <c r="AC50" s="850"/>
      <c r="AD50" s="851"/>
      <c r="AE50" s="851"/>
      <c r="AF50" s="851"/>
      <c r="AG50" s="851"/>
      <c r="AH50" s="851"/>
      <c r="AI50" s="851"/>
      <c r="AJ50" s="847"/>
      <c r="AK50" s="848">
        <v>0</v>
      </c>
      <c r="AL50" s="848">
        <v>0</v>
      </c>
      <c r="AM50" s="848">
        <v>0</v>
      </c>
      <c r="AN50" s="832">
        <f t="shared" si="2"/>
        <v>0</v>
      </c>
      <c r="AO50" s="854">
        <v>0.1138</v>
      </c>
      <c r="AP50" s="868"/>
      <c r="AQ50" s="849"/>
      <c r="AR50" s="854"/>
      <c r="AS50" s="854"/>
      <c r="AT50" s="854"/>
      <c r="AU50" s="854"/>
      <c r="AV50" s="854"/>
      <c r="AW50" s="854"/>
      <c r="AX50" s="855"/>
      <c r="AY50" s="273" t="s">
        <v>87</v>
      </c>
    </row>
    <row r="51" spans="1:51" s="337" customFormat="1" ht="75" customHeight="1" outlineLevel="1">
      <c r="A51" s="713">
        <v>2</v>
      </c>
      <c r="B51" s="862" t="s">
        <v>472</v>
      </c>
      <c r="C51" s="863" t="s">
        <v>86</v>
      </c>
      <c r="D51" s="713" t="s">
        <v>94</v>
      </c>
      <c r="E51" s="864"/>
      <c r="F51" s="840"/>
      <c r="G51" s="841"/>
      <c r="H51" s="841"/>
      <c r="I51" s="716"/>
      <c r="J51" s="716"/>
      <c r="K51" s="830"/>
      <c r="L51" s="716"/>
      <c r="M51" s="716"/>
      <c r="N51" s="716"/>
      <c r="O51" s="714" t="s">
        <v>469</v>
      </c>
      <c r="P51" s="847"/>
      <c r="Q51" s="848">
        <v>0</v>
      </c>
      <c r="R51" s="848">
        <v>0</v>
      </c>
      <c r="S51" s="848">
        <v>0</v>
      </c>
      <c r="T51" s="832">
        <f t="shared" si="1"/>
        <v>0</v>
      </c>
      <c r="U51" s="849"/>
      <c r="V51" s="849"/>
      <c r="W51" s="849">
        <v>1.01</v>
      </c>
      <c r="X51" s="849"/>
      <c r="Y51" s="849"/>
      <c r="Z51" s="849"/>
      <c r="AA51" s="849"/>
      <c r="AB51" s="849"/>
      <c r="AC51" s="850"/>
      <c r="AD51" s="851"/>
      <c r="AE51" s="851"/>
      <c r="AF51" s="851"/>
      <c r="AG51" s="851"/>
      <c r="AH51" s="851"/>
      <c r="AI51" s="851"/>
      <c r="AJ51" s="847"/>
      <c r="AK51" s="848">
        <v>0</v>
      </c>
      <c r="AL51" s="848">
        <v>0</v>
      </c>
      <c r="AM51" s="848">
        <v>0</v>
      </c>
      <c r="AN51" s="832">
        <f t="shared" si="2"/>
        <v>0</v>
      </c>
      <c r="AO51" s="854"/>
      <c r="AP51" s="868"/>
      <c r="AQ51" s="849">
        <v>1.01</v>
      </c>
      <c r="AR51" s="854"/>
      <c r="AS51" s="854"/>
      <c r="AT51" s="854"/>
      <c r="AU51" s="854"/>
      <c r="AV51" s="854"/>
      <c r="AW51" s="854"/>
      <c r="AX51" s="855"/>
      <c r="AY51" s="271" t="s">
        <v>71</v>
      </c>
    </row>
    <row r="52" spans="1:51" s="337" customFormat="1" ht="75" customHeight="1" outlineLevel="1">
      <c r="A52" s="713">
        <v>3</v>
      </c>
      <c r="B52" s="862" t="s">
        <v>473</v>
      </c>
      <c r="C52" s="863" t="s">
        <v>86</v>
      </c>
      <c r="D52" s="713" t="s">
        <v>94</v>
      </c>
      <c r="E52" s="864"/>
      <c r="F52" s="840"/>
      <c r="G52" s="841"/>
      <c r="H52" s="841"/>
      <c r="I52" s="716"/>
      <c r="J52" s="716"/>
      <c r="K52" s="830"/>
      <c r="L52" s="865">
        <v>44866</v>
      </c>
      <c r="M52" s="716"/>
      <c r="N52" s="866">
        <f>+'[5]FY 2022-23'!L10</f>
        <v>45013</v>
      </c>
      <c r="O52" s="867" t="s">
        <v>474</v>
      </c>
      <c r="P52" s="847"/>
      <c r="Q52" s="848">
        <v>0</v>
      </c>
      <c r="R52" s="848">
        <v>0</v>
      </c>
      <c r="S52" s="848"/>
      <c r="T52" s="832">
        <f t="shared" si="1"/>
        <v>0</v>
      </c>
      <c r="U52" s="849">
        <v>9.8743800000000007E-2</v>
      </c>
      <c r="V52" s="849"/>
      <c r="W52" s="849"/>
      <c r="X52" s="849"/>
      <c r="Y52" s="849"/>
      <c r="Z52" s="849"/>
      <c r="AA52" s="849"/>
      <c r="AB52" s="849"/>
      <c r="AC52" s="850"/>
      <c r="AD52" s="851"/>
      <c r="AE52" s="851"/>
      <c r="AF52" s="851"/>
      <c r="AG52" s="851"/>
      <c r="AH52" s="851"/>
      <c r="AI52" s="851"/>
      <c r="AJ52" s="847"/>
      <c r="AK52" s="848">
        <v>0</v>
      </c>
      <c r="AL52" s="848">
        <v>0</v>
      </c>
      <c r="AM52" s="848">
        <v>0</v>
      </c>
      <c r="AN52" s="832">
        <f t="shared" si="2"/>
        <v>0</v>
      </c>
      <c r="AO52" s="869">
        <v>9.8743800000000007E-2</v>
      </c>
      <c r="AP52" s="868"/>
      <c r="AQ52" s="849"/>
      <c r="AR52" s="854"/>
      <c r="AS52" s="854"/>
      <c r="AT52" s="854"/>
      <c r="AU52" s="854"/>
      <c r="AV52" s="854"/>
      <c r="AW52" s="854"/>
      <c r="AX52" s="855"/>
      <c r="AY52" s="273" t="s">
        <v>87</v>
      </c>
    </row>
    <row r="53" spans="1:51" s="337" customFormat="1" ht="15" customHeight="1" outlineLevel="1">
      <c r="A53" s="713">
        <v>4</v>
      </c>
      <c r="B53" s="721" t="s">
        <v>437</v>
      </c>
      <c r="C53" s="863" t="s">
        <v>86</v>
      </c>
      <c r="D53" s="713" t="s">
        <v>94</v>
      </c>
      <c r="E53" s="864"/>
      <c r="F53" s="840"/>
      <c r="G53" s="841"/>
      <c r="H53" s="841"/>
      <c r="I53" s="716"/>
      <c r="J53" s="716"/>
      <c r="K53" s="830"/>
      <c r="L53" s="716"/>
      <c r="M53" s="716"/>
      <c r="N53" s="866">
        <f>+'[5]FY 2023-24'!L11</f>
        <v>45223</v>
      </c>
      <c r="O53" s="948" t="s">
        <v>451</v>
      </c>
      <c r="P53" s="847"/>
      <c r="Q53" s="848">
        <v>5.2664500000000003E-2</v>
      </c>
      <c r="R53" s="848">
        <v>0.94423330500000002</v>
      </c>
      <c r="S53" s="848">
        <v>3.1609379999999999E-2</v>
      </c>
      <c r="T53" s="832">
        <f t="shared" si="1"/>
        <v>1.028507185</v>
      </c>
      <c r="U53" s="849"/>
      <c r="V53" s="849">
        <v>2.9146435999999998E-2</v>
      </c>
      <c r="W53" s="849">
        <v>0.01</v>
      </c>
      <c r="X53" s="849"/>
      <c r="Y53" s="849"/>
      <c r="Z53" s="849"/>
      <c r="AA53" s="849"/>
      <c r="AB53" s="849"/>
      <c r="AC53" s="850"/>
      <c r="AD53" s="850">
        <v>1</v>
      </c>
      <c r="AE53" s="850">
        <v>1</v>
      </c>
      <c r="AF53" s="850">
        <v>1</v>
      </c>
      <c r="AG53" s="851"/>
      <c r="AH53" s="851"/>
      <c r="AI53" s="851"/>
      <c r="AJ53" s="847"/>
      <c r="AK53" s="853">
        <v>5.2664500000000003E-2</v>
      </c>
      <c r="AL53" s="853">
        <v>0.94423330500000002</v>
      </c>
      <c r="AM53" s="853">
        <v>3.1609379999999999E-2</v>
      </c>
      <c r="AN53" s="832">
        <f t="shared" si="2"/>
        <v>1.028507185</v>
      </c>
      <c r="AO53" s="854"/>
      <c r="AP53" s="868">
        <v>2.9146435999999998E-2</v>
      </c>
      <c r="AQ53" s="849">
        <v>0.01</v>
      </c>
      <c r="AR53" s="854"/>
      <c r="AS53" s="854"/>
      <c r="AT53" s="854"/>
      <c r="AU53" s="854"/>
      <c r="AV53" s="854"/>
      <c r="AW53" s="854"/>
      <c r="AX53" s="855"/>
      <c r="AY53" s="273" t="s">
        <v>87</v>
      </c>
    </row>
    <row r="54" spans="1:51" s="337" customFormat="1" ht="15" customHeight="1" outlineLevel="1">
      <c r="A54" s="713">
        <v>5</v>
      </c>
      <c r="B54" s="721" t="s">
        <v>438</v>
      </c>
      <c r="C54" s="863" t="s">
        <v>86</v>
      </c>
      <c r="D54" s="713" t="s">
        <v>94</v>
      </c>
      <c r="E54" s="864"/>
      <c r="F54" s="840"/>
      <c r="G54" s="841"/>
      <c r="H54" s="841"/>
      <c r="I54" s="716"/>
      <c r="J54" s="716"/>
      <c r="K54" s="830">
        <f>N54</f>
        <v>45344</v>
      </c>
      <c r="L54" s="866">
        <f>N54</f>
        <v>45344</v>
      </c>
      <c r="M54" s="716"/>
      <c r="N54" s="866">
        <f>+'[5]FY 2023-24'!L15</f>
        <v>45344</v>
      </c>
      <c r="O54" s="949"/>
      <c r="P54" s="847"/>
      <c r="Q54" s="848">
        <v>6.3436687999999991E-2</v>
      </c>
      <c r="R54" s="848">
        <v>2.0933682999999995E-2</v>
      </c>
      <c r="S54" s="848">
        <v>4.2754738999999993E-2</v>
      </c>
      <c r="T54" s="832">
        <f t="shared" si="1"/>
        <v>0.12712510999999999</v>
      </c>
      <c r="U54" s="870">
        <v>3.5999679999999998E-3</v>
      </c>
      <c r="V54" s="849">
        <v>6.3954201000000002E-2</v>
      </c>
      <c r="W54" s="849"/>
      <c r="X54" s="849"/>
      <c r="Y54" s="849"/>
      <c r="Z54" s="849"/>
      <c r="AA54" s="849"/>
      <c r="AB54" s="849"/>
      <c r="AC54" s="850"/>
      <c r="AD54" s="850">
        <v>1</v>
      </c>
      <c r="AE54" s="850">
        <v>1</v>
      </c>
      <c r="AF54" s="850">
        <v>1</v>
      </c>
      <c r="AG54" s="851"/>
      <c r="AH54" s="851"/>
      <c r="AI54" s="851"/>
      <c r="AJ54" s="847"/>
      <c r="AK54" s="853">
        <v>6.3436687999999991E-2</v>
      </c>
      <c r="AL54" s="853">
        <v>2.0933682999999995E-2</v>
      </c>
      <c r="AM54" s="853">
        <v>4.2754738999999993E-2</v>
      </c>
      <c r="AN54" s="832">
        <f t="shared" si="2"/>
        <v>0.12712510999999999</v>
      </c>
      <c r="AO54" s="871">
        <v>3.5999679999999998E-3</v>
      </c>
      <c r="AP54" s="868">
        <v>6.3954201000000002E-2</v>
      </c>
      <c r="AQ54" s="849"/>
      <c r="AR54" s="854"/>
      <c r="AS54" s="854"/>
      <c r="AT54" s="854"/>
      <c r="AU54" s="854"/>
      <c r="AV54" s="854"/>
      <c r="AW54" s="854"/>
      <c r="AX54" s="855"/>
      <c r="AY54" s="273" t="s">
        <v>87</v>
      </c>
    </row>
    <row r="55" spans="1:51" s="337" customFormat="1" ht="15" customHeight="1" outlineLevel="1">
      <c r="A55" s="713">
        <v>6</v>
      </c>
      <c r="B55" s="721" t="s">
        <v>439</v>
      </c>
      <c r="C55" s="863" t="s">
        <v>86</v>
      </c>
      <c r="D55" s="713" t="s">
        <v>94</v>
      </c>
      <c r="E55" s="864"/>
      <c r="F55" s="840"/>
      <c r="G55" s="841"/>
      <c r="H55" s="841"/>
      <c r="I55" s="716"/>
      <c r="J55" s="716"/>
      <c r="K55" s="830">
        <f>N55</f>
        <v>45308</v>
      </c>
      <c r="L55" s="866">
        <f>N55</f>
        <v>45308</v>
      </c>
      <c r="M55" s="716"/>
      <c r="N55" s="866">
        <f>+'[5]FY 2023-24'!L19</f>
        <v>45308</v>
      </c>
      <c r="O55" s="949"/>
      <c r="P55" s="847"/>
      <c r="Q55" s="848">
        <v>1.2198798E-2</v>
      </c>
      <c r="R55" s="848">
        <v>0.18480898499999998</v>
      </c>
      <c r="S55" s="848">
        <v>4.1452199000000002E-2</v>
      </c>
      <c r="T55" s="832">
        <f t="shared" si="1"/>
        <v>0.23845998199999999</v>
      </c>
      <c r="U55" s="870">
        <v>1.3440360000000001E-3</v>
      </c>
      <c r="V55" s="849">
        <v>1.6808697000000001E-2</v>
      </c>
      <c r="W55" s="849">
        <v>0.02</v>
      </c>
      <c r="X55" s="849"/>
      <c r="Y55" s="849"/>
      <c r="Z55" s="849"/>
      <c r="AA55" s="849"/>
      <c r="AB55" s="849"/>
      <c r="AC55" s="850"/>
      <c r="AD55" s="850">
        <v>1</v>
      </c>
      <c r="AE55" s="850">
        <v>1</v>
      </c>
      <c r="AF55" s="850">
        <v>1</v>
      </c>
      <c r="AG55" s="851"/>
      <c r="AH55" s="851"/>
      <c r="AI55" s="851"/>
      <c r="AJ55" s="847"/>
      <c r="AK55" s="853">
        <v>1.2198798E-2</v>
      </c>
      <c r="AL55" s="853">
        <v>0.18480898499999998</v>
      </c>
      <c r="AM55" s="853">
        <v>4.1452199000000002E-2</v>
      </c>
      <c r="AN55" s="832">
        <f t="shared" si="2"/>
        <v>0.23845998199999999</v>
      </c>
      <c r="AO55" s="872">
        <v>1.3440360000000001E-3</v>
      </c>
      <c r="AP55" s="868">
        <v>1.6808697000000001E-2</v>
      </c>
      <c r="AQ55" s="849">
        <v>0.02</v>
      </c>
      <c r="AR55" s="854"/>
      <c r="AS55" s="854"/>
      <c r="AT55" s="854"/>
      <c r="AU55" s="854"/>
      <c r="AV55" s="854"/>
      <c r="AW55" s="854"/>
      <c r="AX55" s="855"/>
      <c r="AY55" s="273" t="s">
        <v>87</v>
      </c>
    </row>
    <row r="56" spans="1:51" s="337" customFormat="1" ht="15" customHeight="1" outlineLevel="1">
      <c r="A56" s="713">
        <v>7</v>
      </c>
      <c r="B56" s="721" t="s">
        <v>475</v>
      </c>
      <c r="C56" s="863" t="s">
        <v>86</v>
      </c>
      <c r="D56" s="713" t="s">
        <v>94</v>
      </c>
      <c r="E56" s="864"/>
      <c r="F56" s="840"/>
      <c r="G56" s="841"/>
      <c r="H56" s="841"/>
      <c r="I56" s="716"/>
      <c r="J56" s="716"/>
      <c r="K56" s="830"/>
      <c r="L56" s="716"/>
      <c r="M56" s="716"/>
      <c r="N56" s="866"/>
      <c r="O56" s="950"/>
      <c r="P56" s="847"/>
      <c r="Q56" s="848">
        <v>0.14352172700000002</v>
      </c>
      <c r="R56" s="848">
        <v>2.9363500000000001E-2</v>
      </c>
      <c r="S56" s="848"/>
      <c r="T56" s="832">
        <f t="shared" si="1"/>
        <v>0.17288522700000003</v>
      </c>
      <c r="U56" s="849"/>
      <c r="V56" s="849"/>
      <c r="W56" s="849"/>
      <c r="X56" s="849"/>
      <c r="Y56" s="849"/>
      <c r="Z56" s="849"/>
      <c r="AA56" s="849"/>
      <c r="AB56" s="849"/>
      <c r="AC56" s="850"/>
      <c r="AD56" s="850">
        <v>1</v>
      </c>
      <c r="AE56" s="850">
        <v>1</v>
      </c>
      <c r="AF56" s="851"/>
      <c r="AG56" s="851"/>
      <c r="AH56" s="851"/>
      <c r="AI56" s="851"/>
      <c r="AJ56" s="847"/>
      <c r="AK56" s="853">
        <v>0.14352172700000002</v>
      </c>
      <c r="AL56" s="853">
        <v>2.9363500000000001E-2</v>
      </c>
      <c r="AM56" s="853">
        <v>0</v>
      </c>
      <c r="AN56" s="832">
        <f t="shared" si="2"/>
        <v>0.17288522700000003</v>
      </c>
      <c r="AO56" s="854">
        <v>0</v>
      </c>
      <c r="AP56" s="868"/>
      <c r="AQ56" s="849"/>
      <c r="AR56" s="854"/>
      <c r="AS56" s="854"/>
      <c r="AT56" s="854"/>
      <c r="AU56" s="854"/>
      <c r="AV56" s="854"/>
      <c r="AW56" s="854"/>
      <c r="AX56" s="855"/>
      <c r="AY56" s="271" t="s">
        <v>87</v>
      </c>
    </row>
    <row r="57" spans="1:51" s="337" customFormat="1" ht="60" customHeight="1" outlineLevel="1">
      <c r="A57" s="713">
        <v>8</v>
      </c>
      <c r="B57" s="862" t="s">
        <v>476</v>
      </c>
      <c r="C57" s="863" t="s">
        <v>86</v>
      </c>
      <c r="D57" s="713" t="s">
        <v>94</v>
      </c>
      <c r="E57" s="864"/>
      <c r="F57" s="840"/>
      <c r="G57" s="841"/>
      <c r="H57" s="841"/>
      <c r="I57" s="716"/>
      <c r="J57" s="716"/>
      <c r="K57" s="830"/>
      <c r="L57" s="716"/>
      <c r="M57" s="716"/>
      <c r="N57" s="716"/>
      <c r="O57" s="873" t="s">
        <v>442</v>
      </c>
      <c r="P57" s="847"/>
      <c r="Q57" s="848">
        <v>0.30562</v>
      </c>
      <c r="R57" s="853">
        <v>2.462E-2</v>
      </c>
      <c r="S57" s="848"/>
      <c r="T57" s="832">
        <f t="shared" si="1"/>
        <v>0.33023999999999998</v>
      </c>
      <c r="U57" s="849"/>
      <c r="V57" s="849"/>
      <c r="W57" s="849"/>
      <c r="X57" s="849"/>
      <c r="Y57" s="849"/>
      <c r="Z57" s="849"/>
      <c r="AA57" s="849"/>
      <c r="AB57" s="849"/>
      <c r="AC57" s="850"/>
      <c r="AD57" s="850">
        <v>1</v>
      </c>
      <c r="AE57" s="850"/>
      <c r="AF57" s="851"/>
      <c r="AG57" s="851"/>
      <c r="AH57" s="851"/>
      <c r="AI57" s="851"/>
      <c r="AJ57" s="847"/>
      <c r="AK57" s="853">
        <v>0.30562</v>
      </c>
      <c r="AL57" s="853">
        <v>2.462E-2</v>
      </c>
      <c r="AM57" s="853"/>
      <c r="AN57" s="832">
        <f t="shared" si="2"/>
        <v>0.33023999999999998</v>
      </c>
      <c r="AO57" s="854"/>
      <c r="AP57" s="868"/>
      <c r="AQ57" s="849"/>
      <c r="AR57" s="854"/>
      <c r="AS57" s="854"/>
      <c r="AT57" s="854"/>
      <c r="AU57" s="854"/>
      <c r="AV57" s="854"/>
      <c r="AW57" s="854"/>
      <c r="AX57" s="855"/>
      <c r="AY57" s="271" t="s">
        <v>87</v>
      </c>
    </row>
    <row r="58" spans="1:51">
      <c r="A58" s="122"/>
      <c r="B58" s="123" t="s">
        <v>189</v>
      </c>
      <c r="C58" s="122"/>
      <c r="D58" s="122"/>
      <c r="E58" s="124"/>
      <c r="F58" s="81"/>
      <c r="G58" s="123"/>
      <c r="H58" s="123"/>
      <c r="I58" s="123"/>
      <c r="J58" s="123"/>
      <c r="K58" s="124"/>
      <c r="L58" s="123"/>
      <c r="M58" s="123"/>
      <c r="N58" s="123"/>
      <c r="O58" s="123"/>
      <c r="P58" s="82">
        <f t="shared" ref="P58:AB58" si="12">SUM(P10:P57)</f>
        <v>7.821122441</v>
      </c>
      <c r="Q58" s="371">
        <f t="shared" si="12"/>
        <v>1.2532065470000002</v>
      </c>
      <c r="R58" s="371">
        <f t="shared" si="12"/>
        <v>1.8707948730000004</v>
      </c>
      <c r="S58" s="371">
        <f t="shared" si="12"/>
        <v>3.8980015539999999</v>
      </c>
      <c r="T58" s="371">
        <f t="shared" si="12"/>
        <v>14.843125415000001</v>
      </c>
      <c r="U58" s="371">
        <f t="shared" si="12"/>
        <v>13.978811803999999</v>
      </c>
      <c r="V58" s="371">
        <f t="shared" si="12"/>
        <v>3.8785684419999997</v>
      </c>
      <c r="W58" s="371">
        <f t="shared" si="12"/>
        <v>2.77</v>
      </c>
      <c r="X58" s="371">
        <f t="shared" si="12"/>
        <v>18.940000000000001</v>
      </c>
      <c r="Y58" s="371">
        <f t="shared" si="12"/>
        <v>33.14</v>
      </c>
      <c r="Z58" s="371">
        <f t="shared" si="12"/>
        <v>25.439999999999998</v>
      </c>
      <c r="AA58" s="371">
        <f t="shared" si="12"/>
        <v>0</v>
      </c>
      <c r="AB58" s="371">
        <f t="shared" si="12"/>
        <v>35</v>
      </c>
      <c r="AC58" s="125"/>
      <c r="AD58" s="126"/>
      <c r="AE58" s="126"/>
      <c r="AF58" s="126"/>
      <c r="AG58" s="126"/>
      <c r="AH58" s="126"/>
      <c r="AI58" s="126"/>
      <c r="AJ58" s="82">
        <f t="shared" ref="AJ58:AW58" si="13">SUM(AJ10:AJ57)</f>
        <v>5.6284316719999996</v>
      </c>
      <c r="AK58" s="373">
        <f t="shared" si="13"/>
        <v>2.7609858779999996</v>
      </c>
      <c r="AL58" s="373">
        <f t="shared" si="13"/>
        <v>2.2506903110000005</v>
      </c>
      <c r="AM58" s="373">
        <f t="shared" si="13"/>
        <v>1.0882681540000001</v>
      </c>
      <c r="AN58" s="373">
        <f t="shared" si="13"/>
        <v>11.728376015</v>
      </c>
      <c r="AO58" s="373">
        <f t="shared" si="13"/>
        <v>5.0240064840000001</v>
      </c>
      <c r="AP58" s="373">
        <f t="shared" si="13"/>
        <v>3.8785684419999997</v>
      </c>
      <c r="AQ58" s="373">
        <f t="shared" si="13"/>
        <v>2.77</v>
      </c>
      <c r="AR58" s="373">
        <f t="shared" si="13"/>
        <v>18.940000000000001</v>
      </c>
      <c r="AS58" s="373">
        <f t="shared" si="13"/>
        <v>33.14</v>
      </c>
      <c r="AT58" s="373">
        <f t="shared" si="13"/>
        <v>25.439999999999998</v>
      </c>
      <c r="AU58" s="373">
        <f t="shared" si="13"/>
        <v>0</v>
      </c>
      <c r="AV58" s="373">
        <f t="shared" si="13"/>
        <v>35</v>
      </c>
      <c r="AW58" s="373">
        <f t="shared" si="13"/>
        <v>0</v>
      </c>
      <c r="AX58" s="123"/>
      <c r="AY58" s="122"/>
    </row>
    <row r="60" spans="1:51">
      <c r="S60" s="26" t="s">
        <v>663</v>
      </c>
      <c r="AK60" s="22">
        <f>27609858.78/10^7</f>
        <v>2.7609858780000001</v>
      </c>
      <c r="AL60" s="22">
        <f>22506903/10^7</f>
        <v>2.2506903</v>
      </c>
      <c r="AM60" s="429">
        <f>10882682/10^7</f>
        <v>1.0882681999999999</v>
      </c>
      <c r="AN60" s="429"/>
    </row>
    <row r="61" spans="1:51">
      <c r="AK61" s="455">
        <f>+AK58-AK60</f>
        <v>0</v>
      </c>
      <c r="AL61" s="429">
        <f>+AL58-AL60</f>
        <v>1.1000000466054871E-8</v>
      </c>
      <c r="AM61" s="429">
        <f>+AM58-AM60</f>
        <v>-4.5999999809254177E-8</v>
      </c>
      <c r="AN61" s="429"/>
      <c r="AO61" s="22">
        <f>SUM(AO50:AO57)</f>
        <v>0.21748780400000001</v>
      </c>
      <c r="AP61" s="22">
        <f>SUM(AP50:AP57)</f>
        <v>0.109909334</v>
      </c>
    </row>
    <row r="63" spans="1:51">
      <c r="AK63" s="429">
        <v>0.30562</v>
      </c>
      <c r="AL63" s="429">
        <f>246200/10^7</f>
        <v>2.462E-2</v>
      </c>
      <c r="AO63" s="22">
        <v>7.79</v>
      </c>
      <c r="AP63" s="22">
        <v>3.49</v>
      </c>
      <c r="AQ63" s="22">
        <v>35.32</v>
      </c>
    </row>
    <row r="64" spans="1:51">
      <c r="AK64" s="429">
        <f>+AK61+AK63</f>
        <v>0.30562</v>
      </c>
    </row>
    <row r="65" spans="16:48">
      <c r="AM65" s="22">
        <f>AM58+'F4.2 SHPC Nashik'!AP103</f>
        <v>1.9206846900000003</v>
      </c>
      <c r="AO65" s="22">
        <f>AO58+'F4.2 SHPC Nashik'!AR103</f>
        <v>13.318839830000002</v>
      </c>
      <c r="AP65" s="22">
        <f>AP58+'F4.2 SHPC Nashik'!AS103</f>
        <v>7.5017489619999997</v>
      </c>
      <c r="AQ65" s="22">
        <f>AQ58+'F4.2 SHPC Nashik'!AT103</f>
        <v>47.934850000000004</v>
      </c>
      <c r="AR65" s="22">
        <f>AR58+'F4.2 SHPC Nashik'!AU103</f>
        <v>131.75024999999999</v>
      </c>
      <c r="AS65" s="22">
        <f>AS58+'F4.2 SHPC Nashik'!AV103</f>
        <v>101.14</v>
      </c>
      <c r="AT65" s="22">
        <f>AT58+'F4.2 SHPC Nashik'!AW103</f>
        <v>93.94</v>
      </c>
      <c r="AU65" s="22">
        <f>AU58+'F4.2 SHPC Nashik'!AX103</f>
        <v>0</v>
      </c>
      <c r="AV65" s="22">
        <f>AV58+'F4.2 SHPC Nashik'!AY103</f>
        <v>35</v>
      </c>
    </row>
    <row r="76" spans="16:48">
      <c r="P76" s="28">
        <v>1.1579071000000001</v>
      </c>
    </row>
    <row r="77" spans="16:48">
      <c r="P77" s="28">
        <v>0.27249859999999998</v>
      </c>
    </row>
    <row r="78" spans="16:48">
      <c r="P78" s="28">
        <v>7.7792E-2</v>
      </c>
    </row>
    <row r="79" spans="16:48">
      <c r="P79" s="28">
        <v>0.20473749999999999</v>
      </c>
    </row>
    <row r="80" spans="16:48">
      <c r="P80" s="28">
        <v>0.25037999999999999</v>
      </c>
    </row>
    <row r="81" spans="16:36">
      <c r="P81" s="28">
        <v>0</v>
      </c>
    </row>
    <row r="82" spans="16:36">
      <c r="P82" s="28">
        <v>0.39749400000000001</v>
      </c>
    </row>
    <row r="83" spans="16:36">
      <c r="P83" s="28">
        <f>SUM(P76:P82)</f>
        <v>2.3608092000000003</v>
      </c>
    </row>
    <row r="85" spans="16:36">
      <c r="P85" s="28">
        <v>0.32486589999999999</v>
      </c>
      <c r="AJ85" s="29">
        <v>0.32486589999999999</v>
      </c>
    </row>
    <row r="86" spans="16:36">
      <c r="P86" s="28">
        <v>0.26213160000000002</v>
      </c>
      <c r="AJ86" s="29">
        <v>0.26213160000000002</v>
      </c>
    </row>
    <row r="87" spans="16:36">
      <c r="P87" s="28">
        <v>0.1</v>
      </c>
      <c r="AJ87" s="29">
        <v>0.1</v>
      </c>
    </row>
    <row r="88" spans="16:36">
      <c r="P88" s="28">
        <v>9.2500499999999999E-2</v>
      </c>
      <c r="AJ88" s="29">
        <v>9.2500499999999999E-2</v>
      </c>
    </row>
    <row r="89" spans="16:36">
      <c r="P89" s="28">
        <v>0.3108609</v>
      </c>
      <c r="AJ89" s="29">
        <v>0.3108609</v>
      </c>
    </row>
    <row r="90" spans="16:36">
      <c r="P90" s="28">
        <v>0.22553089999999998</v>
      </c>
      <c r="AJ90" s="29">
        <v>9.6787799999999993E-2</v>
      </c>
    </row>
    <row r="91" spans="16:36">
      <c r="P91" s="28">
        <f>SUM(P85:P90)</f>
        <v>1.3158897999999999</v>
      </c>
      <c r="AJ91" s="29">
        <f>SUM(AJ85:AJ90)</f>
        <v>1.1871467</v>
      </c>
    </row>
    <row r="93" spans="16:36">
      <c r="P93" s="28">
        <v>0.20056550000000001</v>
      </c>
    </row>
    <row r="94" spans="16:36">
      <c r="P94" s="28">
        <v>0.13371269999999999</v>
      </c>
    </row>
    <row r="95" spans="16:36">
      <c r="P95" s="28">
        <v>0.18377830000000001</v>
      </c>
    </row>
    <row r="96" spans="16:36">
      <c r="P96" s="28">
        <v>0.38400000000000001</v>
      </c>
    </row>
    <row r="97" spans="16:16">
      <c r="P97" s="28">
        <v>0.20725199999999999</v>
      </c>
    </row>
    <row r="98" spans="16:16">
      <c r="P98" s="28">
        <v>0</v>
      </c>
    </row>
    <row r="99" spans="16:16">
      <c r="P99" s="28">
        <v>0.33133049999999997</v>
      </c>
    </row>
    <row r="100" spans="16:16">
      <c r="P100" s="28">
        <f>SUM(P93:P99)</f>
        <v>1.440639</v>
      </c>
    </row>
    <row r="115" spans="19:20">
      <c r="S115" s="26">
        <v>0</v>
      </c>
      <c r="T115" s="26">
        <v>0</v>
      </c>
    </row>
  </sheetData>
  <mergeCells count="27">
    <mergeCell ref="L4:L6"/>
    <mergeCell ref="A4:A6"/>
    <mergeCell ref="B4:B6"/>
    <mergeCell ref="C4:C6"/>
    <mergeCell ref="D4:D6"/>
    <mergeCell ref="E4:E6"/>
    <mergeCell ref="F4:F6"/>
    <mergeCell ref="G4:G6"/>
    <mergeCell ref="H4:H6"/>
    <mergeCell ref="I4:I6"/>
    <mergeCell ref="J4:J6"/>
    <mergeCell ref="K4:K6"/>
    <mergeCell ref="M4:M6"/>
    <mergeCell ref="N4:N6"/>
    <mergeCell ref="O4:O6"/>
    <mergeCell ref="P4:W4"/>
    <mergeCell ref="AC4:AI4"/>
    <mergeCell ref="T5:T6"/>
    <mergeCell ref="O53:O56"/>
    <mergeCell ref="AW4:AW6"/>
    <mergeCell ref="AX4:AX6"/>
    <mergeCell ref="AY4:AY6"/>
    <mergeCell ref="P5:P6"/>
    <mergeCell ref="AC5:AC6"/>
    <mergeCell ref="AJ5:AJ6"/>
    <mergeCell ref="AJ4:AQ4"/>
    <mergeCell ref="AN5:AN6"/>
  </mergeCells>
  <conditionalFormatting sqref="F11 D11:E13 D20:E23 D25:E30 E15:E18 D50:E57 D10 D14:D19 D24">
    <cfRule type="containsText" dxfId="393" priority="43" operator="containsText" text="DPR not submitted">
      <formula>NOT(ISERROR(SEARCH("DPR not submitted",D10)))</formula>
    </cfRule>
    <cfRule type="containsText" dxfId="392" priority="44" operator="containsText" text="Yet to be approved">
      <formula>NOT(ISERROR(SEARCH("Yet to be approved",D10)))</formula>
    </cfRule>
  </conditionalFormatting>
  <conditionalFormatting sqref="D31">
    <cfRule type="containsText" dxfId="391" priority="33" operator="containsText" text="DPR not submitted">
      <formula>NOT(ISERROR(SEARCH("DPR not submitted",D31)))</formula>
    </cfRule>
    <cfRule type="containsText" dxfId="390" priority="34" operator="containsText" text="Yet to be approved">
      <formula>NOT(ISERROR(SEARCH("Yet to be approved",D31)))</formula>
    </cfRule>
  </conditionalFormatting>
  <conditionalFormatting sqref="D32:E32">
    <cfRule type="containsText" dxfId="389" priority="31" operator="containsText" text="DPR not submitted">
      <formula>NOT(ISERROR(SEARCH("DPR not submitted",D32)))</formula>
    </cfRule>
    <cfRule type="containsText" dxfId="388" priority="32" operator="containsText" text="Yet to be approved">
      <formula>NOT(ISERROR(SEARCH("Yet to be approved",D32)))</formula>
    </cfRule>
  </conditionalFormatting>
  <conditionalFormatting sqref="L11:N12 D34:D47 E35:E47">
    <cfRule type="containsText" dxfId="387" priority="29" operator="containsText" text="DPR not submitted">
      <formula>NOT(ISERROR(SEARCH("DPR not submitted",D11)))</formula>
    </cfRule>
    <cfRule type="containsText" dxfId="386" priority="30" operator="containsText" text="Yet to be approved">
      <formula>NOT(ISERROR(SEARCH("Yet to be approved",D11)))</formula>
    </cfRule>
  </conditionalFormatting>
  <conditionalFormatting sqref="L15:N18">
    <cfRule type="containsText" dxfId="385" priority="27" operator="containsText" text="DPR not submitted">
      <formula>NOT(ISERROR(SEARCH("DPR not submitted",L15)))</formula>
    </cfRule>
    <cfRule type="containsText" dxfId="384" priority="28" operator="containsText" text="Yet to be approved">
      <formula>NOT(ISERROR(SEARCH("Yet to be approved",L15)))</formula>
    </cfRule>
  </conditionalFormatting>
  <conditionalFormatting sqref="L20:N22">
    <cfRule type="containsText" dxfId="383" priority="25" operator="containsText" text="DPR not submitted">
      <formula>NOT(ISERROR(SEARCH("DPR not submitted",L20)))</formula>
    </cfRule>
    <cfRule type="containsText" dxfId="382" priority="26" operator="containsText" text="Yet to be approved">
      <formula>NOT(ISERROR(SEARCH("Yet to be approved",L20)))</formula>
    </cfRule>
  </conditionalFormatting>
  <conditionalFormatting sqref="M25:N29">
    <cfRule type="containsText" dxfId="381" priority="23" operator="containsText" text="DPR not submitted">
      <formula>NOT(ISERROR(SEARCH("DPR not submitted",M25)))</formula>
    </cfRule>
    <cfRule type="containsText" dxfId="380" priority="24" operator="containsText" text="Yet to be approved">
      <formula>NOT(ISERROR(SEARCH("Yet to be approved",M25)))</formula>
    </cfRule>
  </conditionalFormatting>
  <conditionalFormatting sqref="M32:N32">
    <cfRule type="containsText" dxfId="379" priority="15" operator="containsText" text="DPR not submitted">
      <formula>NOT(ISERROR(SEARCH("DPR not submitted",M32)))</formula>
    </cfRule>
    <cfRule type="containsText" dxfId="378" priority="16" operator="containsText" text="Yet to be approved">
      <formula>NOT(ISERROR(SEARCH("Yet to be approved",M32)))</formula>
    </cfRule>
  </conditionalFormatting>
  <conditionalFormatting sqref="N20:N22">
    <cfRule type="containsText" dxfId="377" priority="19" operator="containsText" text="DPR not submitted">
      <formula>NOT(ISERROR(SEARCH("DPR not submitted",N20)))</formula>
    </cfRule>
    <cfRule type="containsText" dxfId="376" priority="20" operator="containsText" text="Yet to be approved">
      <formula>NOT(ISERROR(SEARCH("Yet to be approved",N20)))</formula>
    </cfRule>
  </conditionalFormatting>
  <conditionalFormatting sqref="N25:N29">
    <cfRule type="containsText" dxfId="375" priority="17" operator="containsText" text="DPR not submitted">
      <formula>NOT(ISERROR(SEARCH("DPR not submitted",N25)))</formula>
    </cfRule>
    <cfRule type="containsText" dxfId="374" priority="18" operator="containsText" text="Yet to be approved">
      <formula>NOT(ISERROR(SEARCH("Yet to be approved",N25)))</formula>
    </cfRule>
  </conditionalFormatting>
  <conditionalFormatting sqref="N32">
    <cfRule type="containsText" dxfId="373" priority="13" operator="containsText" text="DPR not submitted">
      <formula>NOT(ISERROR(SEARCH("DPR not submitted",N32)))</formula>
    </cfRule>
    <cfRule type="containsText" dxfId="372" priority="14" operator="containsText" text="Yet to be approved">
      <formula>NOT(ISERROR(SEARCH("Yet to be approved",N32)))</formula>
    </cfRule>
  </conditionalFormatting>
  <conditionalFormatting sqref="M35:M38">
    <cfRule type="containsText" dxfId="371" priority="1" operator="containsText" text="DPR not submitted">
      <formula>NOT(ISERROR(SEARCH("DPR not submitted",M35)))</formula>
    </cfRule>
    <cfRule type="containsText" dxfId="370" priority="2" operator="containsText" text="Yet to be approved">
      <formula>NOT(ISERROR(SEARCH("Yet to be approved",M35)))</formula>
    </cfRule>
  </conditionalFormatting>
  <dataValidations count="2">
    <dataValidation type="list" allowBlank="1" showInputMessage="1" showErrorMessage="1" sqref="AY1:AY1048576">
      <formula1>$BA$1:$BA$8</formula1>
    </dataValidation>
    <dataValidation type="list" allowBlank="1" showInputMessage="1" showErrorMessage="1" sqref="C1:C1048576">
      <formula1>$AZ$1:$AZ$4</formula1>
    </dataValidation>
  </dataValidations>
  <printOptions horizontalCentered="1"/>
  <pageMargins left="0.35433070866141736" right="0" top="0.31496062992125984" bottom="0.23622047244094491" header="0.23622047244094491" footer="0.23622047244094491"/>
  <pageSetup paperSize="9" scale="63" fitToHeight="8" pageOrder="overThenDown" orientation="landscape" r:id="rId1"/>
  <headerFooter alignWithMargins="0">
    <oddHeader>&amp;C&amp;"-,Bold"MSPGCL: CSTPS Unit 3-7MTR Petition Formats- GenerationForm 4.2: Capitalisation Plan</oddHeader>
  </headerFooter>
  <rowBreaks count="1" manualBreakCount="1">
    <brk id="48" max="38" man="1"/>
  </rowBreaks>
  <colBreaks count="2" manualBreakCount="2">
    <brk id="12" max="74" man="1"/>
    <brk id="28" max="74" man="1"/>
  </colBreaks>
  <extLst>
    <ext xmlns:x14="http://schemas.microsoft.com/office/spreadsheetml/2009/9/main" uri="{78C0D931-6437-407d-A8EE-F0AAD7539E65}">
      <x14:conditionalFormattings>
        <x14:conditionalFormatting xmlns:xm="http://schemas.microsoft.com/office/excel/2006/main">
          <x14:cfRule type="containsText" priority="35" operator="containsText" id="{6D10DE90-47B1-4B08-937F-DE98C340C8B0}">
            <xm:f>NOT(ISERROR(SEARCH($BA$8,AY1)))</xm:f>
            <xm:f>$BA$8</xm:f>
            <x14:dxf>
              <font>
                <b val="0"/>
                <i/>
                <color rgb="FFFF0000"/>
              </font>
              <fill>
                <patternFill patternType="none">
                  <bgColor auto="1"/>
                </patternFill>
              </fill>
            </x14:dxf>
          </x14:cfRule>
          <x14:cfRule type="containsText" priority="36" operator="containsText" id="{1576F301-6A42-4B49-9D8C-3E82E02294D0}">
            <xm:f>NOT(ISERROR(SEARCH($BA$7,AY1)))</xm:f>
            <xm:f>$BA$7</xm:f>
            <x14:dxf>
              <fill>
                <patternFill>
                  <bgColor theme="0" tint="-0.34998626667073579"/>
                </patternFill>
              </fill>
            </x14:dxf>
          </x14:cfRule>
          <x14:cfRule type="containsText" priority="37" operator="containsText" id="{9D5C9417-10AD-461B-B395-601C88A0F8B7}">
            <xm:f>NOT(ISERROR(SEARCH($BA$6,AY1)))</xm:f>
            <xm:f>$BA$6</xm:f>
            <x14:dxf>
              <font>
                <color rgb="FF9C0006"/>
              </font>
              <fill>
                <patternFill>
                  <bgColor rgb="FFFFC7CE"/>
                </patternFill>
              </fill>
            </x14:dxf>
          </x14:cfRule>
          <x14:cfRule type="containsText" priority="38" operator="containsText" id="{75F6CCB5-30EB-4E5D-97E8-CC8775169402}">
            <xm:f>NOT(ISERROR(SEARCH($BA$5,AY1)))</xm:f>
            <xm:f>$BA$5</xm:f>
            <x14:dxf>
              <font>
                <color rgb="FF9C0006"/>
              </font>
              <fill>
                <patternFill>
                  <bgColor rgb="FFFFC7CE"/>
                </patternFill>
              </fill>
            </x14:dxf>
          </x14:cfRule>
          <x14:cfRule type="containsText" priority="39" operator="containsText" id="{DD0E4AB8-A33B-41D0-831F-42F082CE57B2}">
            <xm:f>NOT(ISERROR(SEARCH($BA$4,AY1)))</xm:f>
            <xm:f>$BA$4</xm:f>
            <x14:dxf>
              <font>
                <color rgb="FF006100"/>
              </font>
              <fill>
                <patternFill>
                  <bgColor rgb="FFC6EFCE"/>
                </patternFill>
              </fill>
            </x14:dxf>
          </x14:cfRule>
          <x14:cfRule type="containsText" priority="40" operator="containsText" id="{179EDCCC-0C3D-4064-82A6-9FA805C2E792}">
            <xm:f>NOT(ISERROR(SEARCH($BA$3,AY1)))</xm:f>
            <xm:f>$BA$3</xm:f>
            <x14:dxf>
              <font>
                <color rgb="FF00B050"/>
              </font>
            </x14:dxf>
          </x14:cfRule>
          <x14:cfRule type="containsText" priority="41" operator="containsText" id="{110A9524-8759-41CD-9274-7D00139CDD22}">
            <xm:f>NOT(ISERROR(SEARCH($BA$2,AY1)))</xm:f>
            <xm:f>$BA$2</xm:f>
            <x14:dxf>
              <font>
                <color rgb="FF9C6500"/>
              </font>
              <fill>
                <patternFill>
                  <bgColor rgb="FFFFEB9C"/>
                </patternFill>
              </fill>
            </x14:dxf>
          </x14:cfRule>
          <x14:cfRule type="containsText" priority="42" operator="containsText" id="{B6DD3427-39C8-444C-800D-B93529CF294F}">
            <xm:f>NOT(ISERROR(SEARCH($BA$1,AY1)))</xm:f>
            <xm:f>$BA$1</xm:f>
            <x14:dxf>
              <font>
                <color rgb="FF00B0F0"/>
              </font>
            </x14:dxf>
          </x14:cfRule>
          <xm:sqref>AY1:AY9 AY58:AY1048576</xm:sqref>
        </x14:conditionalFormatting>
        <x14:conditionalFormatting xmlns:xm="http://schemas.microsoft.com/office/excel/2006/main">
          <x14:cfRule type="containsText" priority="5" operator="containsText" id="{365042C1-EE91-4349-9F0B-56027AAC601E}">
            <xm:f>NOT(ISERROR(SEARCH($BA$8,AY10)))</xm:f>
            <xm:f>$BA$8</xm:f>
            <x14:dxf>
              <font>
                <b val="0"/>
                <i/>
                <color rgb="FFFF0000"/>
              </font>
              <fill>
                <patternFill patternType="none"/>
              </fill>
            </x14:dxf>
          </x14:cfRule>
          <x14:cfRule type="containsText" priority="6" operator="containsText" id="{FB7C5536-9D29-4007-839B-0264D09A0C51}">
            <xm:f>NOT(ISERROR(SEARCH($BA$7,AY10)))</xm:f>
            <xm:f>$BA$7</xm:f>
            <x14:dxf>
              <fill>
                <patternFill patternType="solid">
                  <bgColor rgb="FFA6A6A6"/>
                </patternFill>
              </fill>
            </x14:dxf>
          </x14:cfRule>
          <x14:cfRule type="containsText" priority="7" operator="containsText" id="{E097E957-28C4-4EDC-904F-3EBD8517592C}">
            <xm:f>NOT(ISERROR(SEARCH($BA$6,AY10)))</xm:f>
            <xm:f>$BA$6</xm:f>
            <x14:dxf>
              <font>
                <color rgb="FF9C0006"/>
              </font>
              <fill>
                <patternFill patternType="solid">
                  <bgColor rgb="FFFFC7CE"/>
                </patternFill>
              </fill>
            </x14:dxf>
          </x14:cfRule>
          <x14:cfRule type="containsText" priority="8" operator="containsText" id="{103D25C7-7845-4F67-87DD-A16FDC9E6176}">
            <xm:f>NOT(ISERROR(SEARCH($BA$5,AY10)))</xm:f>
            <xm:f>$BA$5</xm:f>
            <x14:dxf>
              <font>
                <color rgb="FF9C0006"/>
              </font>
              <fill>
                <patternFill patternType="solid">
                  <bgColor rgb="FFFFC7CE"/>
                </patternFill>
              </fill>
            </x14:dxf>
          </x14:cfRule>
          <x14:cfRule type="containsText" priority="9" operator="containsText" id="{FE03D7EE-A326-42AE-A8F2-452F3087005E}">
            <xm:f>NOT(ISERROR(SEARCH($BA$4,AY10)))</xm:f>
            <xm:f>$BA$4</xm:f>
            <x14:dxf>
              <font>
                <color rgb="FF006100"/>
              </font>
              <fill>
                <patternFill patternType="solid">
                  <bgColor rgb="FFC6EFCE"/>
                </patternFill>
              </fill>
            </x14:dxf>
          </x14:cfRule>
          <x14:cfRule type="containsText" priority="10" operator="containsText" id="{E119F8B8-F0E6-4342-9D97-B6DF95DFB473}">
            <xm:f>NOT(ISERROR(SEARCH($BA$3,AY10)))</xm:f>
            <xm:f>$BA$3</xm:f>
            <x14:dxf>
              <font>
                <color rgb="FF00B050"/>
              </font>
            </x14:dxf>
          </x14:cfRule>
          <x14:cfRule type="containsText" priority="11" operator="containsText" id="{07DAEDEC-F927-48B3-B165-C2D8B3EBA7C2}">
            <xm:f>NOT(ISERROR(SEARCH($BA$2,AY10)))</xm:f>
            <xm:f>$BA$2</xm:f>
            <x14:dxf>
              <font>
                <color rgb="FF9C6500"/>
              </font>
              <fill>
                <patternFill patternType="solid">
                  <bgColor rgb="FFFFEB9C"/>
                </patternFill>
              </fill>
            </x14:dxf>
          </x14:cfRule>
          <x14:cfRule type="containsText" priority="12" operator="containsText" id="{17F14959-73D8-4C94-A5A0-44586F738D10}">
            <xm:f>NOT(ISERROR(SEARCH($BA$1,AY10)))</xm:f>
            <xm:f>$BA$1</xm:f>
            <x14:dxf>
              <font>
                <color rgb="FF00B0F0"/>
              </font>
            </x14:dxf>
          </x14:cfRule>
          <xm:sqref>AY10:AY33 AY48:AY57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9"/>
  <sheetViews>
    <sheetView showGridLines="0" view="pageBreakPreview" zoomScale="80" zoomScaleNormal="80" zoomScaleSheetLayoutView="80" workbookViewId="0">
      <pane xSplit="2" ySplit="6" topLeftCell="C7" activePane="bottomRight" state="frozen"/>
      <selection activeCell="S11" sqref="S11"/>
      <selection pane="topRight" activeCell="S11" sqref="S11"/>
      <selection pane="bottomLeft" activeCell="S11" sqref="S11"/>
      <selection pane="bottomRight" activeCell="D424" sqref="D424"/>
    </sheetView>
  </sheetViews>
  <sheetFormatPr defaultColWidth="9.140625" defaultRowHeight="15" outlineLevelRow="1"/>
  <cols>
    <col min="1" max="1" width="8.28515625" customWidth="1"/>
    <col min="2" max="2" width="59.42578125" customWidth="1"/>
    <col min="3" max="3" width="34.140625" customWidth="1"/>
    <col min="4" max="4" width="13.7109375" customWidth="1"/>
    <col min="5" max="5" width="10.42578125" customWidth="1"/>
    <col min="6" max="6" width="15.5703125" customWidth="1"/>
    <col min="7" max="7" width="12.42578125" customWidth="1"/>
    <col min="8" max="8" width="11.7109375" customWidth="1"/>
    <col min="9" max="9" width="11.42578125" customWidth="1"/>
    <col min="10" max="10" width="11.85546875" customWidth="1"/>
    <col min="11" max="12" width="10.5703125" bestFit="1" customWidth="1"/>
    <col min="13" max="13" width="13.140625" customWidth="1"/>
    <col min="14" max="14" width="9.140625" customWidth="1"/>
    <col min="15" max="16" width="18.5703125" customWidth="1"/>
  </cols>
  <sheetData>
    <row r="1" spans="1:16" ht="15.75">
      <c r="A1" s="456"/>
      <c r="B1" s="457"/>
      <c r="C1" s="287" t="s">
        <v>452</v>
      </c>
      <c r="D1" s="458"/>
      <c r="E1" s="459"/>
      <c r="F1" s="459"/>
      <c r="G1" s="459"/>
      <c r="H1" s="459"/>
      <c r="I1" s="459"/>
      <c r="J1" s="459"/>
      <c r="K1" s="459"/>
      <c r="L1" s="459"/>
      <c r="M1" s="459"/>
      <c r="N1" s="459"/>
      <c r="O1" s="456"/>
      <c r="P1" s="456"/>
    </row>
    <row r="2" spans="1:16" ht="15.75">
      <c r="A2" s="456"/>
      <c r="B2" s="457"/>
      <c r="C2" s="460" t="s">
        <v>1</v>
      </c>
      <c r="D2" s="458"/>
      <c r="E2" s="459"/>
      <c r="F2" s="459"/>
      <c r="G2" s="459"/>
      <c r="H2" s="459"/>
      <c r="I2" s="459"/>
      <c r="J2" s="459"/>
      <c r="K2" s="459"/>
      <c r="L2" s="459"/>
      <c r="M2" s="459"/>
      <c r="N2" s="459"/>
      <c r="O2" s="456"/>
      <c r="P2" s="456"/>
    </row>
    <row r="3" spans="1:16" ht="15.75">
      <c r="A3" s="456"/>
      <c r="B3" s="461" t="s">
        <v>33</v>
      </c>
      <c r="C3" s="462" t="s">
        <v>190</v>
      </c>
      <c r="D3" s="463"/>
      <c r="E3" s="464"/>
      <c r="F3" s="464"/>
      <c r="G3" s="464"/>
      <c r="H3" s="464"/>
      <c r="I3" s="464"/>
      <c r="J3" s="465"/>
      <c r="K3" s="465"/>
      <c r="L3" s="465"/>
      <c r="M3" s="466" t="s">
        <v>3</v>
      </c>
      <c r="N3" s="465"/>
      <c r="O3" s="456"/>
      <c r="P3" s="456"/>
    </row>
    <row r="4" spans="1:16" ht="15.75">
      <c r="A4" s="934" t="s">
        <v>4</v>
      </c>
      <c r="B4" s="934" t="s">
        <v>35</v>
      </c>
      <c r="C4" s="934" t="s">
        <v>37</v>
      </c>
      <c r="D4" s="954" t="s">
        <v>38</v>
      </c>
      <c r="E4" s="943" t="s">
        <v>191</v>
      </c>
      <c r="F4" s="951" t="s">
        <v>192</v>
      </c>
      <c r="G4" s="943" t="s">
        <v>193</v>
      </c>
      <c r="H4" s="943" t="s">
        <v>194</v>
      </c>
      <c r="I4" s="943" t="s">
        <v>195</v>
      </c>
      <c r="J4" s="943" t="s">
        <v>196</v>
      </c>
      <c r="K4" s="943"/>
      <c r="L4" s="943"/>
      <c r="M4" s="943"/>
      <c r="N4" s="951" t="s">
        <v>197</v>
      </c>
      <c r="O4" s="456"/>
      <c r="P4" s="456"/>
    </row>
    <row r="5" spans="1:16" ht="15.75">
      <c r="A5" s="934"/>
      <c r="B5" s="934"/>
      <c r="C5" s="934"/>
      <c r="D5" s="954"/>
      <c r="E5" s="943"/>
      <c r="F5" s="952"/>
      <c r="G5" s="943"/>
      <c r="H5" s="943"/>
      <c r="I5" s="943"/>
      <c r="J5" s="943"/>
      <c r="K5" s="943"/>
      <c r="L5" s="943"/>
      <c r="M5" s="943"/>
      <c r="N5" s="952"/>
      <c r="O5" s="456"/>
      <c r="P5" s="456"/>
    </row>
    <row r="6" spans="1:16" ht="47.25">
      <c r="A6" s="934"/>
      <c r="B6" s="934"/>
      <c r="C6" s="934"/>
      <c r="D6" s="954"/>
      <c r="E6" s="943"/>
      <c r="F6" s="953"/>
      <c r="G6" s="943"/>
      <c r="H6" s="943"/>
      <c r="I6" s="943"/>
      <c r="J6" s="467" t="s">
        <v>198</v>
      </c>
      <c r="K6" s="467" t="s">
        <v>199</v>
      </c>
      <c r="L6" s="467" t="s">
        <v>200</v>
      </c>
      <c r="M6" s="467" t="s">
        <v>201</v>
      </c>
      <c r="N6" s="953"/>
      <c r="O6" s="207" t="s">
        <v>284</v>
      </c>
      <c r="P6" s="207" t="s">
        <v>285</v>
      </c>
    </row>
    <row r="7" spans="1:16" s="473" customFormat="1" ht="16.5" thickBot="1">
      <c r="A7" s="468"/>
      <c r="B7" s="469" t="s">
        <v>9</v>
      </c>
      <c r="C7" s="470"/>
      <c r="D7" s="471"/>
      <c r="E7" s="472"/>
      <c r="F7" s="472"/>
      <c r="G7" s="472"/>
      <c r="H7" s="472"/>
      <c r="I7" s="472"/>
      <c r="J7" s="472"/>
      <c r="K7" s="472"/>
      <c r="L7" s="472"/>
      <c r="M7" s="472"/>
      <c r="N7" s="472"/>
      <c r="O7" s="208"/>
      <c r="P7" s="208"/>
    </row>
    <row r="8" spans="1:16" s="473" customFormat="1" ht="15.75" hidden="1" outlineLevel="1">
      <c r="A8" s="468"/>
      <c r="B8" s="308" t="s">
        <v>202</v>
      </c>
      <c r="C8" s="470"/>
      <c r="D8" s="471"/>
      <c r="E8" s="472"/>
      <c r="F8" s="472"/>
      <c r="G8" s="472"/>
      <c r="H8" s="472"/>
      <c r="I8" s="472"/>
      <c r="J8" s="472"/>
      <c r="K8" s="472"/>
      <c r="L8" s="472"/>
      <c r="M8" s="472"/>
      <c r="N8" s="472"/>
      <c r="O8" s="208"/>
      <c r="P8" s="208"/>
    </row>
    <row r="9" spans="1:16" s="473" customFormat="1" ht="15.75" hidden="1" outlineLevel="1">
      <c r="A9" s="313"/>
      <c r="B9" s="313" t="str">
        <f>'F4.2 SHPC Pune'!B9</f>
        <v>(i) Submitted to MERC</v>
      </c>
      <c r="C9" s="474"/>
      <c r="D9" s="475"/>
      <c r="E9" s="472"/>
      <c r="F9" s="472"/>
      <c r="G9" s="472"/>
      <c r="H9" s="472"/>
      <c r="I9" s="472"/>
      <c r="J9" s="472"/>
      <c r="K9" s="472"/>
      <c r="L9" s="472"/>
      <c r="M9" s="472"/>
      <c r="N9" s="472"/>
      <c r="O9" s="208"/>
      <c r="P9" s="208"/>
    </row>
    <row r="10" spans="1:16" s="479" customFormat="1" ht="31.5" hidden="1" outlineLevel="1">
      <c r="A10" s="314">
        <f>'F4.2 SHPC Pune'!A10</f>
        <v>2</v>
      </c>
      <c r="B10" s="315" t="str">
        <f>'F4.2 SHPC Pune'!B10</f>
        <v>Various schemes of Hydro Power Stations at HPC Pune &amp; HPC Nasik</v>
      </c>
      <c r="C10" s="314" t="str">
        <f>'F4.2 SHPC Pune'!D10</f>
        <v>MERC/TECH 12/CAPEX/20142015/00876</v>
      </c>
      <c r="D10" s="476">
        <f>IF('F4.2 SHPC Pune'!F10=0,"-",'F4.2 SHPC Pune'!F10)</f>
        <v>41871</v>
      </c>
      <c r="E10" s="477">
        <f>'F4.2 SHPC Pune'!H10</f>
        <v>1.5511999999999999</v>
      </c>
      <c r="F10" s="478">
        <f>'F4.2 SHPC Pune'!T10</f>
        <v>0</v>
      </c>
      <c r="G10" s="478">
        <f>'F4.2 SHPC Pune'!AN10</f>
        <v>0</v>
      </c>
      <c r="H10" s="478">
        <f t="shared" ref="H10:H57" si="0">F10-G10</f>
        <v>0</v>
      </c>
      <c r="I10" s="478">
        <f>'F4.2 SHPC Pune'!U10</f>
        <v>0</v>
      </c>
      <c r="J10" s="478">
        <f>'F4.2 SHPC Pune'!AO10</f>
        <v>0</v>
      </c>
      <c r="K10" s="478"/>
      <c r="L10" s="478"/>
      <c r="M10" s="478">
        <f t="shared" ref="M10:M57" si="1">SUM(J10:L10)</f>
        <v>0</v>
      </c>
      <c r="N10" s="478">
        <f t="shared" ref="N10:N57" si="2">H10+I10-M10</f>
        <v>0</v>
      </c>
      <c r="O10" s="209">
        <f t="shared" ref="O10:O32" si="3">MAX(0,IF(M10=0,0,IF(G10+M10&lt;E10,M10,E10-G10)))</f>
        <v>0</v>
      </c>
      <c r="P10" s="210">
        <f t="shared" ref="P10:P32" si="4">M10-O10</f>
        <v>0</v>
      </c>
    </row>
    <row r="11" spans="1:16" s="473" customFormat="1" ht="31.5" hidden="1" outlineLevel="1">
      <c r="A11" s="319">
        <f>'F4.2 SHPC Pune'!A11</f>
        <v>2.4</v>
      </c>
      <c r="B11" s="331" t="str">
        <f>'F4.2 SHPC Pune'!B11</f>
        <v>Replacement of existing AVR by SEE DVR system for Varasgaon Hydro Power Station.</v>
      </c>
      <c r="C11" s="319" t="str">
        <f>'F4.2 SHPC Pune'!D11</f>
        <v>MERC/TECH 12/CAPEX/20142015/00876</v>
      </c>
      <c r="D11" s="480">
        <f>IF('F4.2 SHPC Pune'!F11=0,"-",'F4.2 SHPC Pune'!F11)</f>
        <v>41871</v>
      </c>
      <c r="E11" s="481">
        <f>'F4.2 SHPC Pune'!H11</f>
        <v>0.52</v>
      </c>
      <c r="F11" s="478">
        <f>'F4.2 SHPC Pune'!T11</f>
        <v>0.30932749999999998</v>
      </c>
      <c r="G11" s="478">
        <f>'F4.2 SHPC Pune'!AN11</f>
        <v>0.30932749999999998</v>
      </c>
      <c r="H11" s="481">
        <f t="shared" si="0"/>
        <v>0</v>
      </c>
      <c r="I11" s="481">
        <f>'F4.2 SHPC Pune'!U11</f>
        <v>0</v>
      </c>
      <c r="J11" s="481">
        <f>'F4.2 SHPC Pune'!AO11</f>
        <v>0</v>
      </c>
      <c r="K11" s="481"/>
      <c r="L11" s="481"/>
      <c r="M11" s="481">
        <f t="shared" si="1"/>
        <v>0</v>
      </c>
      <c r="N11" s="481">
        <f t="shared" si="2"/>
        <v>0</v>
      </c>
      <c r="O11" s="209">
        <f t="shared" si="3"/>
        <v>0</v>
      </c>
      <c r="P11" s="210">
        <f t="shared" si="4"/>
        <v>0</v>
      </c>
    </row>
    <row r="12" spans="1:16" s="473" customFormat="1" ht="31.5" hidden="1" outlineLevel="1">
      <c r="A12" s="319">
        <f>'F4.2 SHPC Pune'!A12</f>
        <v>2.5</v>
      </c>
      <c r="B12" s="331" t="str">
        <f>'F4.2 SHPC Pune'!B12</f>
        <v xml:space="preserve"> Construction of Resthouse at Dimbhe HPS</v>
      </c>
      <c r="C12" s="319" t="str">
        <f>'F4.2 SHPC Pune'!D12</f>
        <v>MERC/TECH 12/CAPEX/20142015/00876</v>
      </c>
      <c r="D12" s="480">
        <f>IF('F4.2 SHPC Pune'!F12=0,"-",'F4.2 SHPC Pune'!F12)</f>
        <v>41871</v>
      </c>
      <c r="E12" s="481">
        <f>'F4.2 SHPC Pune'!H12</f>
        <v>0.7</v>
      </c>
      <c r="F12" s="478">
        <f>'F4.2 SHPC Pune'!T12</f>
        <v>0.73791230399999996</v>
      </c>
      <c r="G12" s="478">
        <f>'F4.2 SHPC Pune'!AN12</f>
        <v>0.73791230399999996</v>
      </c>
      <c r="H12" s="481">
        <f t="shared" si="0"/>
        <v>0</v>
      </c>
      <c r="I12" s="481">
        <f>'F4.2 SHPC Pune'!U12</f>
        <v>0</v>
      </c>
      <c r="J12" s="481">
        <f>'F4.2 SHPC Pune'!AO12</f>
        <v>0</v>
      </c>
      <c r="K12" s="481"/>
      <c r="L12" s="481"/>
      <c r="M12" s="481">
        <f t="shared" si="1"/>
        <v>0</v>
      </c>
      <c r="N12" s="481">
        <f t="shared" si="2"/>
        <v>0</v>
      </c>
      <c r="O12" s="209">
        <f t="shared" si="3"/>
        <v>0</v>
      </c>
      <c r="P12" s="210">
        <f t="shared" si="4"/>
        <v>0</v>
      </c>
    </row>
    <row r="13" spans="1:16" s="473" customFormat="1" ht="31.5" hidden="1" outlineLevel="1">
      <c r="A13" s="319">
        <f>'F4.2 SHPC Pune'!A13</f>
        <v>0</v>
      </c>
      <c r="B13" s="331" t="str">
        <f>'F4.2 SHPC Pune'!B13</f>
        <v>IDC</v>
      </c>
      <c r="C13" s="319" t="str">
        <f>'F4.2 SHPC Pune'!D13</f>
        <v>MERC/TECH 12/CAPEX/20142015/00876</v>
      </c>
      <c r="D13" s="480">
        <f>IF('F4.2 SHPC Pune'!F13=0,"-",'F4.2 SHPC Pune'!F13)</f>
        <v>41871</v>
      </c>
      <c r="E13" s="481">
        <f>'F4.2 SHPC Pune'!H13</f>
        <v>0.33119999999999999</v>
      </c>
      <c r="F13" s="478">
        <f>'F4.2 SHPC Pune'!T13</f>
        <v>0</v>
      </c>
      <c r="G13" s="478">
        <f>'F4.2 SHPC Pune'!AN13</f>
        <v>0</v>
      </c>
      <c r="H13" s="481">
        <f t="shared" si="0"/>
        <v>0</v>
      </c>
      <c r="I13" s="481">
        <f>'F4.2 SHPC Pune'!U13</f>
        <v>0</v>
      </c>
      <c r="J13" s="481">
        <f>'F4.2 SHPC Pune'!AO13</f>
        <v>0</v>
      </c>
      <c r="K13" s="481"/>
      <c r="L13" s="481"/>
      <c r="M13" s="481">
        <f t="shared" si="1"/>
        <v>0</v>
      </c>
      <c r="N13" s="481">
        <f t="shared" si="2"/>
        <v>0</v>
      </c>
      <c r="O13" s="209">
        <f t="shared" si="3"/>
        <v>0</v>
      </c>
      <c r="P13" s="210">
        <f t="shared" si="4"/>
        <v>0</v>
      </c>
    </row>
    <row r="14" spans="1:16" s="479" customFormat="1" ht="31.5" hidden="1" outlineLevel="1">
      <c r="A14" s="314">
        <f>'F4.2 SHPC Pune'!A14</f>
        <v>5</v>
      </c>
      <c r="B14" s="315" t="str">
        <f>'F4.2 SHPC Pune'!B14</f>
        <v>Various Civil schemes for Modernisations of colonies at Various Locations under Pune HPC</v>
      </c>
      <c r="C14" s="314" t="str">
        <f>'F4.2 SHPC Pune'!D14</f>
        <v>MERC/CAPEX/20162017/01745</v>
      </c>
      <c r="D14" s="476">
        <f>IF('F4.2 SHPC Pune'!F14=0,"-",'F4.2 SHPC Pune'!F14)</f>
        <v>42825</v>
      </c>
      <c r="E14" s="477">
        <f>'F4.2 SHPC Pune'!H14</f>
        <v>12.812999999999999</v>
      </c>
      <c r="F14" s="478">
        <f>'F4.2 SHPC Pune'!T14</f>
        <v>0</v>
      </c>
      <c r="G14" s="478">
        <f>'F4.2 SHPC Pune'!AN14</f>
        <v>0</v>
      </c>
      <c r="H14" s="478">
        <f t="shared" si="0"/>
        <v>0</v>
      </c>
      <c r="I14" s="478">
        <f>'F4.2 SHPC Pune'!U14</f>
        <v>0</v>
      </c>
      <c r="J14" s="478">
        <f>'F4.2 SHPC Pune'!AO14</f>
        <v>0</v>
      </c>
      <c r="K14" s="478"/>
      <c r="L14" s="478"/>
      <c r="M14" s="478">
        <f t="shared" si="1"/>
        <v>0</v>
      </c>
      <c r="N14" s="478">
        <f t="shared" si="2"/>
        <v>0</v>
      </c>
      <c r="O14" s="209">
        <f t="shared" si="3"/>
        <v>0</v>
      </c>
      <c r="P14" s="210">
        <f t="shared" si="4"/>
        <v>0</v>
      </c>
    </row>
    <row r="15" spans="1:16" s="473" customFormat="1" ht="15.75" hidden="1" outlineLevel="1">
      <c r="A15" s="319">
        <f>'F4.2 SHPC Pune'!A15</f>
        <v>5.0999999999999996</v>
      </c>
      <c r="B15" s="331" t="str">
        <f>'F4.2 SHPC Pune'!B15</f>
        <v>Refurbishing of Residential complex</v>
      </c>
      <c r="C15" s="319" t="str">
        <f>'F4.2 SHPC Pune'!D15</f>
        <v>MERC/CAPEX/20162017/01745</v>
      </c>
      <c r="D15" s="480">
        <f>IF('F4.2 SHPC Pune'!F15=0,"-",'F4.2 SHPC Pune'!F15)</f>
        <v>42825</v>
      </c>
      <c r="E15" s="481">
        <f>'F4.2 SHPC Pune'!H15</f>
        <v>2.415</v>
      </c>
      <c r="F15" s="478">
        <f>'F4.2 SHPC Pune'!T15</f>
        <v>1.2675034840000001</v>
      </c>
      <c r="G15" s="478">
        <f>'F4.2 SHPC Pune'!AN15</f>
        <v>1.2675034840000001</v>
      </c>
      <c r="H15" s="481">
        <f t="shared" si="0"/>
        <v>0</v>
      </c>
      <c r="I15" s="481">
        <f>'F4.2 SHPC Pune'!U15</f>
        <v>0</v>
      </c>
      <c r="J15" s="481">
        <f>'F4.2 SHPC Pune'!AO15</f>
        <v>0</v>
      </c>
      <c r="K15" s="481"/>
      <c r="L15" s="481"/>
      <c r="M15" s="481">
        <f t="shared" si="1"/>
        <v>0</v>
      </c>
      <c r="N15" s="481">
        <f t="shared" si="2"/>
        <v>0</v>
      </c>
      <c r="O15" s="209">
        <f t="shared" si="3"/>
        <v>0</v>
      </c>
      <c r="P15" s="210">
        <f t="shared" si="4"/>
        <v>0</v>
      </c>
    </row>
    <row r="16" spans="1:16" s="473" customFormat="1" ht="15.75" hidden="1" outlineLevel="1">
      <c r="A16" s="319">
        <f>'F4.2 SHPC Pune'!A16</f>
        <v>5.2</v>
      </c>
      <c r="B16" s="331" t="str">
        <f>'F4.2 SHPC Pune'!B16</f>
        <v>Internal Roads</v>
      </c>
      <c r="C16" s="319" t="str">
        <f>'F4.2 SHPC Pune'!D16</f>
        <v>MERC/CAPEX/20162017/01745</v>
      </c>
      <c r="D16" s="480">
        <f>IF('F4.2 SHPC Pune'!F16=0,"-",'F4.2 SHPC Pune'!F16)</f>
        <v>42825</v>
      </c>
      <c r="E16" s="481">
        <f>'F4.2 SHPC Pune'!H16</f>
        <v>2.29</v>
      </c>
      <c r="F16" s="478">
        <f>'F4.2 SHPC Pune'!T16</f>
        <v>1.6182413759999996</v>
      </c>
      <c r="G16" s="478">
        <f>'F4.2 SHPC Pune'!AN16</f>
        <v>1.6182413759999998</v>
      </c>
      <c r="H16" s="481">
        <f t="shared" si="0"/>
        <v>0</v>
      </c>
      <c r="I16" s="481">
        <f>'F4.2 SHPC Pune'!U16</f>
        <v>0</v>
      </c>
      <c r="J16" s="481">
        <f>'F4.2 SHPC Pune'!AO16</f>
        <v>0</v>
      </c>
      <c r="K16" s="481"/>
      <c r="L16" s="481"/>
      <c r="M16" s="481">
        <f t="shared" si="1"/>
        <v>0</v>
      </c>
      <c r="N16" s="481">
        <f t="shared" si="2"/>
        <v>0</v>
      </c>
      <c r="O16" s="209">
        <f t="shared" si="3"/>
        <v>0</v>
      </c>
      <c r="P16" s="210">
        <f t="shared" si="4"/>
        <v>0</v>
      </c>
    </row>
    <row r="17" spans="1:16" s="473" customFormat="1" ht="15.75" hidden="1" outlineLevel="1">
      <c r="A17" s="319">
        <f>'F4.2 SHPC Pune'!A17</f>
        <v>5.3</v>
      </c>
      <c r="B17" s="331" t="str">
        <f>'F4.2 SHPC Pune'!B17</f>
        <v>Water supply, filteration &amp;  Sanitary works</v>
      </c>
      <c r="C17" s="319" t="str">
        <f>'F4.2 SHPC Pune'!D17</f>
        <v>MERC/CAPEX/20162017/01745</v>
      </c>
      <c r="D17" s="480">
        <f>IF('F4.2 SHPC Pune'!F17=0,"-",'F4.2 SHPC Pune'!F17)</f>
        <v>42825</v>
      </c>
      <c r="E17" s="481">
        <f>'F4.2 SHPC Pune'!H17</f>
        <v>1.427</v>
      </c>
      <c r="F17" s="478">
        <f>'F4.2 SHPC Pune'!T17</f>
        <v>0.57282329500000007</v>
      </c>
      <c r="G17" s="478">
        <f>'F4.2 SHPC Pune'!AN17</f>
        <v>0.57282329500000007</v>
      </c>
      <c r="H17" s="481">
        <f t="shared" si="0"/>
        <v>0</v>
      </c>
      <c r="I17" s="481">
        <f>'F4.2 SHPC Pune'!U17</f>
        <v>0</v>
      </c>
      <c r="J17" s="481">
        <f>'F4.2 SHPC Pune'!AO17</f>
        <v>0</v>
      </c>
      <c r="K17" s="481"/>
      <c r="L17" s="481"/>
      <c r="M17" s="481">
        <f t="shared" si="1"/>
        <v>0</v>
      </c>
      <c r="N17" s="481">
        <f t="shared" si="2"/>
        <v>0</v>
      </c>
      <c r="O17" s="209">
        <f t="shared" si="3"/>
        <v>0</v>
      </c>
      <c r="P17" s="210">
        <f t="shared" si="4"/>
        <v>0</v>
      </c>
    </row>
    <row r="18" spans="1:16" s="473" customFormat="1" ht="15.75" hidden="1" outlineLevel="1">
      <c r="A18" s="319">
        <f>'F4.2 SHPC Pune'!A18</f>
        <v>5.4</v>
      </c>
      <c r="B18" s="331" t="str">
        <f>'F4.2 SHPC Pune'!B18</f>
        <v>Compound walls</v>
      </c>
      <c r="C18" s="319" t="str">
        <f>'F4.2 SHPC Pune'!D18</f>
        <v>MERC/CAPEX/20162017/01745</v>
      </c>
      <c r="D18" s="480">
        <f>IF('F4.2 SHPC Pune'!F18=0,"-",'F4.2 SHPC Pune'!F18)</f>
        <v>42825</v>
      </c>
      <c r="E18" s="481">
        <f>'F4.2 SHPC Pune'!H18</f>
        <v>6.681</v>
      </c>
      <c r="F18" s="478">
        <f>'F4.2 SHPC Pune'!T18</f>
        <v>4.8003949519999995</v>
      </c>
      <c r="G18" s="478">
        <f>'F4.2 SHPC Pune'!AN18</f>
        <v>4.8003949519999995</v>
      </c>
      <c r="H18" s="481">
        <f t="shared" si="0"/>
        <v>0</v>
      </c>
      <c r="I18" s="481">
        <f>'F4.2 SHPC Pune'!U18</f>
        <v>0</v>
      </c>
      <c r="J18" s="481">
        <f>'F4.2 SHPC Pune'!AO18</f>
        <v>0</v>
      </c>
      <c r="K18" s="481"/>
      <c r="L18" s="481"/>
      <c r="M18" s="481">
        <f t="shared" si="1"/>
        <v>0</v>
      </c>
      <c r="N18" s="481">
        <f t="shared" si="2"/>
        <v>0</v>
      </c>
      <c r="O18" s="209">
        <f t="shared" si="3"/>
        <v>0</v>
      </c>
      <c r="P18" s="210">
        <f t="shared" si="4"/>
        <v>0</v>
      </c>
    </row>
    <row r="19" spans="1:16" s="479" customFormat="1" ht="31.5" hidden="1" outlineLevel="1">
      <c r="A19" s="314">
        <f>'F4.2 SHPC Pune'!A19</f>
        <v>14</v>
      </c>
      <c r="B19" s="315" t="str">
        <f>'F4.2 SHPC Pune'!B19</f>
        <v>Various 14 Nos. of schemes for Hydro Power Stations under Renewable Energy Circle, Pune &amp; Nasik</v>
      </c>
      <c r="C19" s="314" t="str">
        <f>'F4.2 SHPC Pune'!D19</f>
        <v>MERC/CAPEX/2020-21/WFH/SBR/ 19</v>
      </c>
      <c r="D19" s="476">
        <f>IF('F4.2 SHPC Pune'!F19=0,"-",'F4.2 SHPC Pune'!F19)</f>
        <v>44029</v>
      </c>
      <c r="E19" s="477">
        <f>'F4.2 SHPC Pune'!H19</f>
        <v>1.9079999999999999</v>
      </c>
      <c r="F19" s="478">
        <f>'F4.2 SHPC Pune'!T19</f>
        <v>0</v>
      </c>
      <c r="G19" s="478">
        <f>'F4.2 SHPC Pune'!AN19</f>
        <v>0</v>
      </c>
      <c r="H19" s="478">
        <f t="shared" si="0"/>
        <v>0</v>
      </c>
      <c r="I19" s="478">
        <f>'F4.2 SHPC Pune'!U19</f>
        <v>0</v>
      </c>
      <c r="J19" s="478">
        <f>'F4.2 SHPC Pune'!AO19</f>
        <v>0</v>
      </c>
      <c r="K19" s="478"/>
      <c r="L19" s="478"/>
      <c r="M19" s="478">
        <f t="shared" si="1"/>
        <v>0</v>
      </c>
      <c r="N19" s="478">
        <f t="shared" si="2"/>
        <v>0</v>
      </c>
      <c r="O19" s="209">
        <f t="shared" si="3"/>
        <v>0</v>
      </c>
      <c r="P19" s="210">
        <f t="shared" si="4"/>
        <v>0</v>
      </c>
    </row>
    <row r="20" spans="1:16" ht="31.5" hidden="1" outlineLevel="1">
      <c r="A20" s="319">
        <f>'F4.2 SHPC Pune'!A20</f>
        <v>14.1</v>
      </c>
      <c r="B20" s="331" t="str">
        <f>'F4.2 SHPC Pune'!B20</f>
        <v>Schme-A: Retrofitting of 12 KV Breakers at Ujjani Hydro Power Station</v>
      </c>
      <c r="C20" s="319" t="str">
        <f>'F4.2 SHPC Pune'!D20</f>
        <v>MERC/CAPEX/2020-21/WFH/SBR/ 19</v>
      </c>
      <c r="D20" s="480">
        <f>IF('F4.2 SHPC Pune'!F20=0,"-",'F4.2 SHPC Pune'!F20)</f>
        <v>44029</v>
      </c>
      <c r="E20" s="481">
        <f>'F4.2 SHPC Pune'!H20</f>
        <v>0.39500000000000002</v>
      </c>
      <c r="F20" s="478">
        <f>'F4.2 SHPC Pune'!T20</f>
        <v>0</v>
      </c>
      <c r="G20" s="478">
        <f>'F4.2 SHPC Pune'!AN20</f>
        <v>0</v>
      </c>
      <c r="H20" s="481">
        <f t="shared" si="0"/>
        <v>0</v>
      </c>
      <c r="I20" s="481">
        <f>'F4.2 SHPC Pune'!U20</f>
        <v>0.26762399999999997</v>
      </c>
      <c r="J20" s="481">
        <f>'F4.2 SHPC Pune'!AO20</f>
        <v>0.26762399999999997</v>
      </c>
      <c r="K20" s="481"/>
      <c r="L20" s="481"/>
      <c r="M20" s="481">
        <f t="shared" si="1"/>
        <v>0.26762399999999997</v>
      </c>
      <c r="N20" s="481">
        <f t="shared" si="2"/>
        <v>0</v>
      </c>
      <c r="O20" s="209">
        <f t="shared" si="3"/>
        <v>0.26762399999999997</v>
      </c>
      <c r="P20" s="210">
        <f t="shared" si="4"/>
        <v>0</v>
      </c>
    </row>
    <row r="21" spans="1:16" ht="31.5" hidden="1" outlineLevel="1">
      <c r="A21" s="319">
        <f>'F4.2 SHPC Pune'!A21</f>
        <v>14.3</v>
      </c>
      <c r="B21" s="331" t="str">
        <f>'F4.2 SHPC Pune'!B21</f>
        <v>Schme-C :Replacement of existing Energy meters by 0.2S Class Energy meters at various HPS.</v>
      </c>
      <c r="C21" s="319" t="str">
        <f>'F4.2 SHPC Pune'!D21</f>
        <v>MERC/CAPEX/2020-21/WFH/SBR/ 19</v>
      </c>
      <c r="D21" s="480">
        <f>IF('F4.2 SHPC Pune'!F21=0,"-",'F4.2 SHPC Pune'!F21)</f>
        <v>44029</v>
      </c>
      <c r="E21" s="481">
        <f>'F4.2 SHPC Pune'!H21</f>
        <v>0.10199999999999999</v>
      </c>
      <c r="F21" s="478">
        <f>'F4.2 SHPC Pune'!T21</f>
        <v>9.6156000000000005E-2</v>
      </c>
      <c r="G21" s="478">
        <f>'F4.2 SHPC Pune'!AN21</f>
        <v>0</v>
      </c>
      <c r="H21" s="481">
        <f t="shared" si="0"/>
        <v>9.6156000000000005E-2</v>
      </c>
      <c r="I21" s="481">
        <f>'F4.2 SHPC Pune'!U21</f>
        <v>0</v>
      </c>
      <c r="J21" s="481">
        <f>'F4.2 SHPC Pune'!AO21</f>
        <v>7.969248000000001E-2</v>
      </c>
      <c r="K21" s="481"/>
      <c r="L21" s="481"/>
      <c r="M21" s="481">
        <f t="shared" si="1"/>
        <v>7.969248000000001E-2</v>
      </c>
      <c r="N21" s="481">
        <f t="shared" si="2"/>
        <v>1.6463519999999995E-2</v>
      </c>
      <c r="O21" s="209">
        <f t="shared" si="3"/>
        <v>7.969248000000001E-2</v>
      </c>
      <c r="P21" s="210">
        <f t="shared" si="4"/>
        <v>0</v>
      </c>
    </row>
    <row r="22" spans="1:16" ht="31.5" hidden="1" outlineLevel="1">
      <c r="A22" s="319">
        <f>'F4.2 SHPC Pune'!A22</f>
        <v>14.4</v>
      </c>
      <c r="B22" s="331" t="str">
        <f>'F4.2 SHPC Pune'!B22</f>
        <v>Schme-D: Providing Oil Filtration Machines for all Divisions of REC, Pune</v>
      </c>
      <c r="C22" s="319" t="str">
        <f>'F4.2 SHPC Pune'!D22</f>
        <v>MERC/CAPEX/2020-21/WFH/SBR/ 19</v>
      </c>
      <c r="D22" s="480">
        <f>IF('F4.2 SHPC Pune'!F22=0,"-",'F4.2 SHPC Pune'!F22)</f>
        <v>44029</v>
      </c>
      <c r="E22" s="481">
        <f>'F4.2 SHPC Pune'!H22</f>
        <v>0.56100000000000005</v>
      </c>
      <c r="F22" s="478">
        <f>'F4.2 SHPC Pune'!T22</f>
        <v>0.2723912</v>
      </c>
      <c r="G22" s="478">
        <f>'F4.2 SHPC Pune'!AN22</f>
        <v>0.2723912</v>
      </c>
      <c r="H22" s="481">
        <f t="shared" si="0"/>
        <v>0</v>
      </c>
      <c r="I22" s="481">
        <f>'F4.2 SHPC Pune'!U22</f>
        <v>0</v>
      </c>
      <c r="J22" s="481">
        <f>'F4.2 SHPC Pune'!AO22</f>
        <v>0</v>
      </c>
      <c r="K22" s="481"/>
      <c r="L22" s="481"/>
      <c r="M22" s="481">
        <f t="shared" si="1"/>
        <v>0</v>
      </c>
      <c r="N22" s="481">
        <f t="shared" si="2"/>
        <v>0</v>
      </c>
      <c r="O22" s="209">
        <f t="shared" si="3"/>
        <v>0</v>
      </c>
      <c r="P22" s="210">
        <f t="shared" si="4"/>
        <v>0</v>
      </c>
    </row>
    <row r="23" spans="1:16" ht="31.5" hidden="1" outlineLevel="1">
      <c r="A23" s="319">
        <f>'F4.2 SHPC Pune'!A23</f>
        <v>0</v>
      </c>
      <c r="B23" s="331" t="str">
        <f>'F4.2 SHPC Pune'!B23</f>
        <v>IDC</v>
      </c>
      <c r="C23" s="319" t="str">
        <f>'F4.2 SHPC Pune'!D23</f>
        <v>MERC/CAPEX/2020-21/WFH/SBR/ 19</v>
      </c>
      <c r="D23" s="480">
        <f>IF('F4.2 SHPC Pune'!F23=0,"-",'F4.2 SHPC Pune'!F23)</f>
        <v>44029</v>
      </c>
      <c r="E23" s="481">
        <f>'F4.2 SHPC Pune'!H23</f>
        <v>0.85</v>
      </c>
      <c r="F23" s="478">
        <f>'F4.2 SHPC Pune'!T23</f>
        <v>0</v>
      </c>
      <c r="G23" s="478">
        <f>'F4.2 SHPC Pune'!AN23</f>
        <v>0</v>
      </c>
      <c r="H23" s="481">
        <f t="shared" si="0"/>
        <v>0</v>
      </c>
      <c r="I23" s="481">
        <f>'F4.2 SHPC Pune'!U23</f>
        <v>0</v>
      </c>
      <c r="J23" s="481">
        <f>'F4.2 SHPC Pune'!AO23</f>
        <v>0</v>
      </c>
      <c r="K23" s="481"/>
      <c r="L23" s="481"/>
      <c r="M23" s="481">
        <f t="shared" si="1"/>
        <v>0</v>
      </c>
      <c r="N23" s="481">
        <f t="shared" si="2"/>
        <v>0</v>
      </c>
      <c r="O23" s="209">
        <f t="shared" si="3"/>
        <v>0</v>
      </c>
      <c r="P23" s="210">
        <f t="shared" si="4"/>
        <v>0</v>
      </c>
    </row>
    <row r="24" spans="1:16" s="479" customFormat="1" ht="31.5" hidden="1" outlineLevel="1">
      <c r="A24" s="314">
        <f>'F4.2 SHPC Pune'!A24</f>
        <v>16</v>
      </c>
      <c r="B24" s="315" t="str">
        <f>'F4.2 SHPC Pune'!B24</f>
        <v>Various 6 Nos. Schemes for Hydro Power Stations under Renewable Energy Circle, Pune</v>
      </c>
      <c r="C24" s="314" t="str">
        <f>'F4.2 SHPC Pune'!D24</f>
        <v>MERC/CAPEX/2020-2021/WFH/ SBR/22</v>
      </c>
      <c r="D24" s="476">
        <f>IF('F4.2 SHPC Pune'!F24=0,"-",'F4.2 SHPC Pune'!F24)</f>
        <v>44037</v>
      </c>
      <c r="E24" s="477">
        <f>'F4.2 SHPC Pune'!H24</f>
        <v>10.861000000000001</v>
      </c>
      <c r="F24" s="478">
        <f>'F4.2 SHPC Pune'!T24</f>
        <v>0</v>
      </c>
      <c r="G24" s="478">
        <f>'F4.2 SHPC Pune'!AN24</f>
        <v>0</v>
      </c>
      <c r="H24" s="478">
        <f t="shared" si="0"/>
        <v>0</v>
      </c>
      <c r="I24" s="478">
        <f>'F4.2 SHPC Pune'!U24</f>
        <v>0</v>
      </c>
      <c r="J24" s="478">
        <f>'F4.2 SHPC Pune'!AO24</f>
        <v>0</v>
      </c>
      <c r="K24" s="478"/>
      <c r="L24" s="478"/>
      <c r="M24" s="478">
        <f t="shared" si="1"/>
        <v>0</v>
      </c>
      <c r="N24" s="478">
        <f t="shared" si="2"/>
        <v>0</v>
      </c>
      <c r="O24" s="209">
        <f t="shared" si="3"/>
        <v>0</v>
      </c>
      <c r="P24" s="210">
        <f t="shared" si="4"/>
        <v>0</v>
      </c>
    </row>
    <row r="25" spans="1:16" ht="31.5" hidden="1" outlineLevel="1">
      <c r="A25" s="319">
        <f>'F4.2 SHPC Pune'!A25</f>
        <v>16.100000000000001</v>
      </c>
      <c r="B25" s="331" t="str">
        <f>'F4.2 SHPC Pune'!B25</f>
        <v>Replacement of existing Air Compressors at Bhira, Tilari, Pawana and Ujjani Hydro Power Stations under REC, Pune</v>
      </c>
      <c r="C25" s="319" t="str">
        <f>'F4.2 SHPC Pune'!D25</f>
        <v>MERC/CAPEX/2020-2021/WFH/ SBR/22</v>
      </c>
      <c r="D25" s="480">
        <f>IF('F4.2 SHPC Pune'!F25=0,"-",'F4.2 SHPC Pune'!F25)</f>
        <v>44037</v>
      </c>
      <c r="E25" s="481">
        <f>'F4.2 SHPC Pune'!H25</f>
        <v>0.95099999999999996</v>
      </c>
      <c r="F25" s="478">
        <f>'F4.2 SHPC Pune'!T25</f>
        <v>0</v>
      </c>
      <c r="G25" s="478">
        <f>'F4.2 SHPC Pune'!AN25</f>
        <v>0</v>
      </c>
      <c r="H25" s="481">
        <f t="shared" si="0"/>
        <v>0</v>
      </c>
      <c r="I25" s="481">
        <f>'F4.2 SHPC Pune'!U25</f>
        <v>0</v>
      </c>
      <c r="J25" s="481">
        <f>'F4.2 SHPC Pune'!AO25</f>
        <v>0</v>
      </c>
      <c r="K25" s="481"/>
      <c r="L25" s="481"/>
      <c r="M25" s="481">
        <f t="shared" si="1"/>
        <v>0</v>
      </c>
      <c r="N25" s="481">
        <f t="shared" si="2"/>
        <v>0</v>
      </c>
      <c r="O25" s="209">
        <f t="shared" si="3"/>
        <v>0</v>
      </c>
      <c r="P25" s="210">
        <f t="shared" si="4"/>
        <v>0</v>
      </c>
    </row>
    <row r="26" spans="1:16" ht="63" hidden="1" outlineLevel="1">
      <c r="A26" s="319">
        <f>'F4.2 SHPC Pune'!A26</f>
        <v>16.2</v>
      </c>
      <c r="B26" s="331" t="str">
        <f>'F4.2 SHPC Pune'!B26</f>
        <v>Replacement of existing Air conditioners of Plant Control Rooms at Ujjani, Warna, Kanher, Dhom, Dimbhe &amp; Dudhganga
HPS.</v>
      </c>
      <c r="C26" s="319" t="str">
        <f>'F4.2 SHPC Pune'!D26</f>
        <v>MERC/CAPEX/2020-2021/WFH/ SBR/22</v>
      </c>
      <c r="D26" s="480">
        <f>IF('F4.2 SHPC Pune'!F26=0,"-",'F4.2 SHPC Pune'!F26)</f>
        <v>44037</v>
      </c>
      <c r="E26" s="481">
        <f>'F4.2 SHPC Pune'!H26</f>
        <v>0.29199999999999998</v>
      </c>
      <c r="F26" s="478">
        <f>'F4.2 SHPC Pune'!T26</f>
        <v>0.25256440000000002</v>
      </c>
      <c r="G26" s="478">
        <f>'F4.2 SHPC Pune'!AN26</f>
        <v>0.25256440000000002</v>
      </c>
      <c r="H26" s="481">
        <f t="shared" si="0"/>
        <v>0</v>
      </c>
      <c r="I26" s="481">
        <f>'F4.2 SHPC Pune'!U26</f>
        <v>0</v>
      </c>
      <c r="J26" s="481">
        <f>'F4.2 SHPC Pune'!AO26</f>
        <v>0</v>
      </c>
      <c r="K26" s="481"/>
      <c r="L26" s="481"/>
      <c r="M26" s="481">
        <f t="shared" si="1"/>
        <v>0</v>
      </c>
      <c r="N26" s="481">
        <f t="shared" si="2"/>
        <v>0</v>
      </c>
      <c r="O26" s="209">
        <f t="shared" si="3"/>
        <v>0</v>
      </c>
      <c r="P26" s="210">
        <f t="shared" si="4"/>
        <v>0</v>
      </c>
    </row>
    <row r="27" spans="1:16" ht="47.25" hidden="1" outlineLevel="1">
      <c r="A27" s="319">
        <f>'F4.2 SHPC Pune'!A27</f>
        <v>16.399999999999999</v>
      </c>
      <c r="B27" s="331" t="str">
        <f>'F4.2 SHPC Pune'!B27</f>
        <v>Replacement of 220 V, 400/300 AH Battery set with Tubular type Battery Banks at Bhira, Tilari, Kanher, Dimbhe and Ujani Hydro Power Stations.</v>
      </c>
      <c r="C27" s="319" t="str">
        <f>'F4.2 SHPC Pune'!D27</f>
        <v>MERC/CAPEX/2020-2021/WFH/ SBR/22</v>
      </c>
      <c r="D27" s="480">
        <f>IF('F4.2 SHPC Pune'!F27=0,"-",'F4.2 SHPC Pune'!F27)</f>
        <v>44037</v>
      </c>
      <c r="E27" s="481">
        <f>'F4.2 SHPC Pune'!H27</f>
        <v>0.89999999999999991</v>
      </c>
      <c r="F27" s="478">
        <f>'F4.2 SHPC Pune'!T27</f>
        <v>0</v>
      </c>
      <c r="G27" s="478">
        <f>'F4.2 SHPC Pune'!AN27</f>
        <v>0</v>
      </c>
      <c r="H27" s="481">
        <f t="shared" si="0"/>
        <v>0</v>
      </c>
      <c r="I27" s="481">
        <f>'F4.2 SHPC Pune'!U27</f>
        <v>0</v>
      </c>
      <c r="J27" s="481">
        <f>'F4.2 SHPC Pune'!AO27</f>
        <v>0</v>
      </c>
      <c r="K27" s="481"/>
      <c r="L27" s="481"/>
      <c r="M27" s="481">
        <f t="shared" si="1"/>
        <v>0</v>
      </c>
      <c r="N27" s="481">
        <f t="shared" si="2"/>
        <v>0</v>
      </c>
      <c r="O27" s="209">
        <f t="shared" si="3"/>
        <v>0</v>
      </c>
      <c r="P27" s="210">
        <f t="shared" si="4"/>
        <v>0</v>
      </c>
    </row>
    <row r="28" spans="1:16" ht="31.5" hidden="1" outlineLevel="1">
      <c r="A28" s="319">
        <f>'F4.2 SHPC Pune'!A28</f>
        <v>16.5</v>
      </c>
      <c r="B28" s="331" t="str">
        <f>'F4.2 SHPC Pune'!B28</f>
        <v>Supply, installation and commissioning of Kaplan Turbine Runner Blades from BHEL (OEM) for Dudhganga U#1.</v>
      </c>
      <c r="C28" s="319" t="str">
        <f>'F4.2 SHPC Pune'!D28</f>
        <v>MERC/CAPEX/2020-2021/WFH/ SBR/22</v>
      </c>
      <c r="D28" s="480">
        <f>IF('F4.2 SHPC Pune'!F28=0,"-",'F4.2 SHPC Pune'!F28)</f>
        <v>44037</v>
      </c>
      <c r="E28" s="481">
        <f>'F4.2 SHPC Pune'!H28</f>
        <v>4.657</v>
      </c>
      <c r="F28" s="478">
        <f>'F4.2 SHPC Pune'!T28</f>
        <v>3.0185933999999999</v>
      </c>
      <c r="G28" s="478">
        <f>'F4.2 SHPC Pune'!AN28</f>
        <v>0</v>
      </c>
      <c r="H28" s="481">
        <f t="shared" si="0"/>
        <v>3.0185933999999999</v>
      </c>
      <c r="I28" s="481">
        <f>'F4.2 SHPC Pune'!U28</f>
        <v>1.4337</v>
      </c>
      <c r="J28" s="481">
        <f>'F4.2 SHPC Pune'!AO28</f>
        <v>4.4592022</v>
      </c>
      <c r="K28" s="481"/>
      <c r="L28" s="481"/>
      <c r="M28" s="481">
        <f t="shared" si="1"/>
        <v>4.4592022</v>
      </c>
      <c r="N28" s="481">
        <f t="shared" si="2"/>
        <v>-6.9087999999997152E-3</v>
      </c>
      <c r="O28" s="209">
        <f t="shared" si="3"/>
        <v>4.4592022</v>
      </c>
      <c r="P28" s="210">
        <f t="shared" si="4"/>
        <v>0</v>
      </c>
    </row>
    <row r="29" spans="1:16" ht="47.25" hidden="1" outlineLevel="1">
      <c r="A29" s="319">
        <f>'F4.2 SHPC Pune'!A29</f>
        <v>16.600000000000001</v>
      </c>
      <c r="B29" s="331" t="str">
        <f>'F4.2 SHPC Pune'!B29</f>
        <v>Replacement of existing Protection Systems with Numerical Protection system at Bhira, Panshet, Varasgaon, Dimbhe &amp; Manikdoh HPS.</v>
      </c>
      <c r="C29" s="319" t="str">
        <f>'F4.2 SHPC Pune'!D29</f>
        <v>MERC/CAPEX/2020-2021/WFH/ SBR/22</v>
      </c>
      <c r="D29" s="480">
        <f>IF('F4.2 SHPC Pune'!F29=0,"-",'F4.2 SHPC Pune'!F29)</f>
        <v>44037</v>
      </c>
      <c r="E29" s="481">
        <f>'F4.2 SHPC Pune'!H29</f>
        <v>3.6220000000000003</v>
      </c>
      <c r="F29" s="478">
        <f>'F4.2 SHPC Pune'!T29</f>
        <v>0</v>
      </c>
      <c r="G29" s="478">
        <f>'F4.2 SHPC Pune'!AN29</f>
        <v>0</v>
      </c>
      <c r="H29" s="481">
        <f t="shared" si="0"/>
        <v>0</v>
      </c>
      <c r="I29" s="481">
        <f>'F4.2 SHPC Pune'!U29</f>
        <v>0</v>
      </c>
      <c r="J29" s="481">
        <f>'F4.2 SHPC Pune'!AO29</f>
        <v>0</v>
      </c>
      <c r="K29" s="481"/>
      <c r="L29" s="481"/>
      <c r="M29" s="481">
        <f t="shared" si="1"/>
        <v>0</v>
      </c>
      <c r="N29" s="481">
        <f t="shared" si="2"/>
        <v>0</v>
      </c>
      <c r="O29" s="209">
        <f t="shared" si="3"/>
        <v>0</v>
      </c>
      <c r="P29" s="210">
        <f t="shared" si="4"/>
        <v>0</v>
      </c>
    </row>
    <row r="30" spans="1:16" ht="31.5" hidden="1" outlineLevel="1">
      <c r="A30" s="319">
        <f>'F4.2 SHPC Pune'!A30</f>
        <v>0</v>
      </c>
      <c r="B30" s="331" t="str">
        <f>'F4.2 SHPC Pune'!B30</f>
        <v>IDC</v>
      </c>
      <c r="C30" s="319" t="str">
        <f>'F4.2 SHPC Pune'!D30</f>
        <v>MERC/CAPEX/2020-2021/WFH/ SBR/22</v>
      </c>
      <c r="D30" s="480">
        <f>IF('F4.2 SHPC Pune'!F30=0,"-",'F4.2 SHPC Pune'!F30)</f>
        <v>44037</v>
      </c>
      <c r="E30" s="481">
        <f>'F4.2 SHPC Pune'!H30</f>
        <v>0.439</v>
      </c>
      <c r="F30" s="478">
        <f>'F4.2 SHPC Pune'!T30</f>
        <v>0</v>
      </c>
      <c r="G30" s="478">
        <f>'F4.2 SHPC Pune'!AN30</f>
        <v>0</v>
      </c>
      <c r="H30" s="481">
        <f t="shared" si="0"/>
        <v>0</v>
      </c>
      <c r="I30" s="481">
        <f>'F4.2 SHPC Pune'!U30</f>
        <v>0</v>
      </c>
      <c r="J30" s="481">
        <f>'F4.2 SHPC Pune'!AO30</f>
        <v>0</v>
      </c>
      <c r="K30" s="481"/>
      <c r="L30" s="481"/>
      <c r="M30" s="481">
        <f t="shared" si="1"/>
        <v>0</v>
      </c>
      <c r="N30" s="481">
        <f t="shared" si="2"/>
        <v>0</v>
      </c>
      <c r="O30" s="209">
        <f t="shared" si="3"/>
        <v>0</v>
      </c>
      <c r="P30" s="210">
        <f t="shared" si="4"/>
        <v>0</v>
      </c>
    </row>
    <row r="31" spans="1:16" ht="31.5" hidden="1" outlineLevel="1">
      <c r="A31" s="482">
        <f>'F4.2 SHPC Pune'!A31</f>
        <v>17</v>
      </c>
      <c r="B31" s="483" t="str">
        <f>'F4.2 SHPC Pune'!B31</f>
        <v xml:space="preserve">Fortification near Panshet hydro power station for arresting rock falling on HPS Building at panshet . </v>
      </c>
      <c r="C31" s="482" t="str">
        <f>'F4.2 SHPC Pune'!D31</f>
        <v xml:space="preserve">Not approved </v>
      </c>
      <c r="D31" s="484" t="str">
        <f>IF('F4.2 SHPC Pune'!F31=0,"-",'F4.2 SHPC Pune'!F31)</f>
        <v>-</v>
      </c>
      <c r="E31" s="485">
        <f>'F4.2 SHPC Pune'!H31</f>
        <v>0</v>
      </c>
      <c r="F31" s="478">
        <f>'F4.2 SHPC Pune'!T31</f>
        <v>0</v>
      </c>
      <c r="G31" s="478">
        <f>'F4.2 SHPC Pune'!AN31</f>
        <v>0</v>
      </c>
      <c r="H31" s="481">
        <f t="shared" si="0"/>
        <v>0</v>
      </c>
      <c r="I31" s="481">
        <f>'F4.2 SHPC Pune'!U31</f>
        <v>0</v>
      </c>
      <c r="J31" s="481">
        <f>'F4.2 SHPC Pune'!AO31</f>
        <v>0</v>
      </c>
      <c r="K31" s="481"/>
      <c r="L31" s="481"/>
      <c r="M31" s="481">
        <f t="shared" si="1"/>
        <v>0</v>
      </c>
      <c r="N31" s="481">
        <f t="shared" si="2"/>
        <v>0</v>
      </c>
      <c r="O31" s="209">
        <f t="shared" si="3"/>
        <v>0</v>
      </c>
      <c r="P31" s="210">
        <f t="shared" si="4"/>
        <v>0</v>
      </c>
    </row>
    <row r="32" spans="1:16" ht="31.5" hidden="1" outlineLevel="1">
      <c r="A32" s="482">
        <f>'F4.2 SHPC Pune'!A32</f>
        <v>17.100000000000001</v>
      </c>
      <c r="B32" s="483" t="str">
        <f>'F4.2 SHPC Pune'!B32</f>
        <v xml:space="preserve">Fortification near Panshet hydro power station for arresting rock falling on HPS Building at panshet . </v>
      </c>
      <c r="C32" s="482" t="str">
        <f>'F4.2 SHPC Pune'!D32</f>
        <v xml:space="preserve">Not approved </v>
      </c>
      <c r="D32" s="484" t="str">
        <f>IF('F4.2 SHPC Pune'!F32=0,"-",'F4.2 SHPC Pune'!F32)</f>
        <v>-</v>
      </c>
      <c r="E32" s="485">
        <f>'F4.2 SHPC Pune'!H32</f>
        <v>0</v>
      </c>
      <c r="F32" s="478">
        <f>'F4.2 SHPC Pune'!T32</f>
        <v>0</v>
      </c>
      <c r="G32" s="478">
        <f>'F4.2 SHPC Pune'!AN32</f>
        <v>0</v>
      </c>
      <c r="H32" s="481">
        <f t="shared" si="0"/>
        <v>0</v>
      </c>
      <c r="I32" s="481">
        <f>'F4.2 SHPC Pune'!U32</f>
        <v>12.06</v>
      </c>
      <c r="J32" s="481">
        <f>'F4.2 SHPC Pune'!AO32</f>
        <v>0</v>
      </c>
      <c r="K32" s="481"/>
      <c r="L32" s="481"/>
      <c r="M32" s="481">
        <f t="shared" si="1"/>
        <v>0</v>
      </c>
      <c r="N32" s="481">
        <f t="shared" si="2"/>
        <v>12.06</v>
      </c>
      <c r="O32" s="209">
        <f t="shared" si="3"/>
        <v>0</v>
      </c>
      <c r="P32" s="210">
        <f t="shared" si="4"/>
        <v>0</v>
      </c>
    </row>
    <row r="33" spans="1:14" ht="15.75" hidden="1" outlineLevel="1">
      <c r="A33" s="482">
        <f>'F4.2 SHPC Pune'!A33</f>
        <v>0</v>
      </c>
      <c r="B33" s="483" t="str">
        <f>'F4.2 SHPC Pune'!B33</f>
        <v>(ii) Yet to be submitted to MERC</v>
      </c>
      <c r="C33" s="482">
        <f>'F4.2 SHPC Pune'!D33</f>
        <v>0</v>
      </c>
      <c r="D33" s="484" t="str">
        <f>IF('F4.2 SHPC Pune'!F33=0,"-",'F4.2 SHPC Pune'!F33)</f>
        <v>-</v>
      </c>
      <c r="E33" s="485">
        <f>'F4.2 SHPC Pune'!H33</f>
        <v>0</v>
      </c>
      <c r="F33" s="478">
        <f>'F4.2 SHPC Pune'!T33</f>
        <v>0</v>
      </c>
      <c r="G33" s="478">
        <f>'F4.2 SHPC Pune'!AN33</f>
        <v>0</v>
      </c>
      <c r="H33" s="481">
        <f t="shared" ref="H33" si="5">F33-G33</f>
        <v>0</v>
      </c>
      <c r="I33" s="481">
        <f>'F4.2 SHPC Pune'!U33</f>
        <v>0</v>
      </c>
      <c r="J33" s="481">
        <f>'F4.2 SHPC Pune'!AO33</f>
        <v>0</v>
      </c>
      <c r="K33" s="481"/>
      <c r="L33" s="481"/>
      <c r="M33" s="481">
        <f t="shared" ref="M33" si="6">SUM(J33:L33)</f>
        <v>0</v>
      </c>
      <c r="N33" s="481">
        <f t="shared" ref="N33" si="7">H33+I33-M33</f>
        <v>0</v>
      </c>
    </row>
    <row r="34" spans="1:14" ht="15.75" hidden="1" outlineLevel="1">
      <c r="A34" s="482">
        <f>'F4.2 SHPC Pune'!A34</f>
        <v>1</v>
      </c>
      <c r="B34" s="483" t="str">
        <f>'F4.2 SHPC Pune'!B34</f>
        <v>DPR-5</v>
      </c>
      <c r="C34" s="482" t="str">
        <f>'F4.2 SHPC Pune'!D34</f>
        <v>(ii) Yet to be submitted to MERC</v>
      </c>
      <c r="D34" s="484" t="str">
        <f>IF('F4.2 SHPC Pune'!F34=0,"-",'F4.2 SHPC Pune'!F34)</f>
        <v>-</v>
      </c>
      <c r="E34" s="485">
        <f>'F4.2 SHPC Pune'!H34</f>
        <v>0</v>
      </c>
      <c r="F34" s="478">
        <f>'F4.2 SHPC Pune'!T34</f>
        <v>0</v>
      </c>
      <c r="G34" s="478">
        <f>'F4.2 SHPC Pune'!AN34</f>
        <v>0</v>
      </c>
      <c r="H34" s="481">
        <f t="shared" ref="H34:H45" si="8">F34-G34</f>
        <v>0</v>
      </c>
      <c r="I34" s="481">
        <f>'F4.2 SHPC Pune'!U34</f>
        <v>0</v>
      </c>
      <c r="J34" s="481">
        <f>'F4.2 SHPC Pune'!AO34</f>
        <v>0</v>
      </c>
      <c r="K34" s="481"/>
      <c r="L34" s="481"/>
      <c r="M34" s="481">
        <f t="shared" ref="M34:M45" si="9">SUM(J34:L34)</f>
        <v>0</v>
      </c>
      <c r="N34" s="481">
        <f t="shared" ref="N34:N45" si="10">H34+I34-M34</f>
        <v>0</v>
      </c>
    </row>
    <row r="35" spans="1:14" ht="31.5" hidden="1" outlineLevel="1">
      <c r="A35" s="482">
        <f>'F4.2 SHPC Pune'!A35</f>
        <v>1.1000000000000001</v>
      </c>
      <c r="B35" s="483" t="str">
        <f>'F4.2 SHPC Pune'!B35</f>
        <v>Supply, erection &amp; commissioning of Digital Governor and DAVR for Panshet HPS under REC, Pune</v>
      </c>
      <c r="C35" s="482" t="str">
        <f>'F4.2 SHPC Pune'!D35</f>
        <v>(ii) Yet to be submitted to MERC</v>
      </c>
      <c r="D35" s="484" t="str">
        <f>IF('F4.2 SHPC Pune'!F35=0,"-",'F4.2 SHPC Pune'!F35)</f>
        <v>-</v>
      </c>
      <c r="E35" s="485">
        <f>'F4.2 SHPC Pune'!H35</f>
        <v>0</v>
      </c>
      <c r="F35" s="478">
        <f>'F4.2 SHPC Pune'!T35</f>
        <v>0</v>
      </c>
      <c r="G35" s="478">
        <f>'F4.2 SHPC Pune'!AN35</f>
        <v>0</v>
      </c>
      <c r="H35" s="481">
        <f t="shared" si="8"/>
        <v>0</v>
      </c>
      <c r="I35" s="481">
        <f>'F4.2 SHPC Pune'!U35</f>
        <v>0</v>
      </c>
      <c r="J35" s="481">
        <f>'F4.2 SHPC Pune'!AO35</f>
        <v>0</v>
      </c>
      <c r="K35" s="481"/>
      <c r="L35" s="481"/>
      <c r="M35" s="481">
        <f t="shared" si="9"/>
        <v>0</v>
      </c>
      <c r="N35" s="481">
        <f t="shared" si="10"/>
        <v>0</v>
      </c>
    </row>
    <row r="36" spans="1:14" ht="31.5" hidden="1" outlineLevel="1">
      <c r="A36" s="482">
        <f>'F4.2 SHPC Pune'!A36</f>
        <v>1.2</v>
      </c>
      <c r="B36" s="483" t="str">
        <f>'F4.2 SHPC Pune'!B36</f>
        <v xml:space="preserve">Supply, erection &amp; commissioning of Digital Governor, Excitation system (DAVR) at Warana &amp; Dudhganga HPS </v>
      </c>
      <c r="C36" s="482" t="str">
        <f>'F4.2 SHPC Pune'!D36</f>
        <v>(ii) Yet to be submitted to MERC</v>
      </c>
      <c r="D36" s="484" t="str">
        <f>IF('F4.2 SHPC Pune'!F36=0,"-",'F4.2 SHPC Pune'!F36)</f>
        <v>-</v>
      </c>
      <c r="E36" s="485">
        <f>'F4.2 SHPC Pune'!H36</f>
        <v>0</v>
      </c>
      <c r="F36" s="478">
        <f>'F4.2 SHPC Pune'!T36</f>
        <v>0</v>
      </c>
      <c r="G36" s="478">
        <f>'F4.2 SHPC Pune'!AN36</f>
        <v>0</v>
      </c>
      <c r="H36" s="481">
        <f t="shared" si="8"/>
        <v>0</v>
      </c>
      <c r="I36" s="481">
        <f>'F4.2 SHPC Pune'!U36</f>
        <v>0</v>
      </c>
      <c r="J36" s="481">
        <f>'F4.2 SHPC Pune'!AO36</f>
        <v>0</v>
      </c>
      <c r="K36" s="481"/>
      <c r="L36" s="481"/>
      <c r="M36" s="481">
        <f t="shared" si="9"/>
        <v>0</v>
      </c>
      <c r="N36" s="481">
        <f t="shared" si="10"/>
        <v>0</v>
      </c>
    </row>
    <row r="37" spans="1:14" ht="47.25" hidden="1" outlineLevel="1">
      <c r="A37" s="482">
        <f>'F4.2 SHPC Pune'!A37</f>
        <v>1.3</v>
      </c>
      <c r="B37" s="483" t="str">
        <f>'F4.2 SHPC Pune'!B37</f>
        <v>Supply,erection &amp; commissioningof Governor, Excitation System (DAVR) and Autosequencer for Manikdoh, Kanher &amp; Dimbhe HPS.</v>
      </c>
      <c r="C37" s="482" t="str">
        <f>'F4.2 SHPC Pune'!D37</f>
        <v>(ii) Yet to be submitted to MERC</v>
      </c>
      <c r="D37" s="484" t="str">
        <f>IF('F4.2 SHPC Pune'!F37=0,"-",'F4.2 SHPC Pune'!F37)</f>
        <v>-</v>
      </c>
      <c r="E37" s="485">
        <f>'F4.2 SHPC Pune'!H37</f>
        <v>0</v>
      </c>
      <c r="F37" s="478">
        <f>'F4.2 SHPC Pune'!T37</f>
        <v>0</v>
      </c>
      <c r="G37" s="478">
        <f>'F4.2 SHPC Pune'!AN37</f>
        <v>0</v>
      </c>
      <c r="H37" s="481">
        <f t="shared" si="8"/>
        <v>0</v>
      </c>
      <c r="I37" s="481">
        <f>'F4.2 SHPC Pune'!U37</f>
        <v>0</v>
      </c>
      <c r="J37" s="481">
        <f>'F4.2 SHPC Pune'!AO37</f>
        <v>0</v>
      </c>
      <c r="K37" s="481"/>
      <c r="L37" s="481"/>
      <c r="M37" s="481">
        <f t="shared" si="9"/>
        <v>0</v>
      </c>
      <c r="N37" s="481">
        <f t="shared" si="10"/>
        <v>0</v>
      </c>
    </row>
    <row r="38" spans="1:14" ht="31.5" hidden="1" outlineLevel="1">
      <c r="A38" s="482">
        <f>'F4.2 SHPC Pune'!A38</f>
        <v>1.4</v>
      </c>
      <c r="B38" s="483" t="str">
        <f>'F4.2 SHPC Pune'!B38</f>
        <v>Supply, erection &amp; commissioning of Digital Governor Pawana &amp; Varasgaon HPS</v>
      </c>
      <c r="C38" s="482" t="str">
        <f>'F4.2 SHPC Pune'!D38</f>
        <v>(ii) Yet to be submitted to MERC</v>
      </c>
      <c r="D38" s="484" t="str">
        <f>IF('F4.2 SHPC Pune'!F38=0,"-",'F4.2 SHPC Pune'!F38)</f>
        <v>-</v>
      </c>
      <c r="E38" s="485">
        <f>'F4.2 SHPC Pune'!H38</f>
        <v>0</v>
      </c>
      <c r="F38" s="478">
        <f>'F4.2 SHPC Pune'!T38</f>
        <v>0</v>
      </c>
      <c r="G38" s="478">
        <f>'F4.2 SHPC Pune'!AN38</f>
        <v>0</v>
      </c>
      <c r="H38" s="481">
        <f t="shared" si="8"/>
        <v>0</v>
      </c>
      <c r="I38" s="481">
        <f>'F4.2 SHPC Pune'!U38</f>
        <v>0</v>
      </c>
      <c r="J38" s="481">
        <f>'F4.2 SHPC Pune'!AO38</f>
        <v>0</v>
      </c>
      <c r="K38" s="481"/>
      <c r="L38" s="481"/>
      <c r="M38" s="481">
        <f t="shared" si="9"/>
        <v>0</v>
      </c>
      <c r="N38" s="481">
        <f t="shared" si="10"/>
        <v>0</v>
      </c>
    </row>
    <row r="39" spans="1:14" ht="51" hidden="1" customHeight="1" outlineLevel="1">
      <c r="A39" s="482">
        <f>'F4.2 SHPC Pune'!A39</f>
        <v>1.5</v>
      </c>
      <c r="B39" s="483" t="str">
        <f>'F4.2 SHPC Pune'!B39</f>
        <v>Upgradation of Protection system for Generator and Generator transformer at bhatghar,Dudhganga,Ujani,Warana,Kanher &amp; Dhom</v>
      </c>
      <c r="C39" s="482" t="str">
        <f>'F4.2 SHPC Pune'!D39</f>
        <v>(ii) Yet to be submitted to MERC</v>
      </c>
      <c r="D39" s="484" t="str">
        <f>IF('F4.2 SHPC Pune'!F39=0,"-",'F4.2 SHPC Pune'!F39)</f>
        <v>-</v>
      </c>
      <c r="E39" s="485">
        <f>'F4.2 SHPC Pune'!H39</f>
        <v>0</v>
      </c>
      <c r="F39" s="478">
        <f>'F4.2 SHPC Pune'!T39</f>
        <v>0</v>
      </c>
      <c r="G39" s="478">
        <f>'F4.2 SHPC Pune'!AN39</f>
        <v>0</v>
      </c>
      <c r="H39" s="481">
        <f t="shared" si="8"/>
        <v>0</v>
      </c>
      <c r="I39" s="481">
        <f>'F4.2 SHPC Pune'!U39</f>
        <v>0</v>
      </c>
      <c r="J39" s="481">
        <f>'F4.2 SHPC Pune'!AO39</f>
        <v>0</v>
      </c>
      <c r="K39" s="481"/>
      <c r="L39" s="481"/>
      <c r="M39" s="481">
        <f t="shared" si="9"/>
        <v>0</v>
      </c>
      <c r="N39" s="481">
        <f t="shared" si="10"/>
        <v>0</v>
      </c>
    </row>
    <row r="40" spans="1:14" ht="15.75" hidden="1" outlineLevel="1">
      <c r="A40" s="482">
        <f>'F4.2 SHPC Pune'!A40</f>
        <v>0</v>
      </c>
      <c r="B40" s="483" t="str">
        <f>'F4.2 SHPC Pune'!B40</f>
        <v>DPR-6</v>
      </c>
      <c r="C40" s="482">
        <f>'F4.2 SHPC Pune'!D40</f>
        <v>0</v>
      </c>
      <c r="D40" s="484" t="str">
        <f>IF('F4.2 SHPC Pune'!F40=0,"-",'F4.2 SHPC Pune'!F40)</f>
        <v>-</v>
      </c>
      <c r="E40" s="485">
        <f>'F4.2 SHPC Pune'!H40</f>
        <v>0</v>
      </c>
      <c r="F40" s="478">
        <f>'F4.2 SHPC Pune'!T40</f>
        <v>0</v>
      </c>
      <c r="G40" s="478">
        <f>'F4.2 SHPC Pune'!AN40</f>
        <v>0</v>
      </c>
      <c r="H40" s="481">
        <f t="shared" si="8"/>
        <v>0</v>
      </c>
      <c r="I40" s="481">
        <f>'F4.2 SHPC Pune'!U40</f>
        <v>0</v>
      </c>
      <c r="J40" s="481">
        <f>'F4.2 SHPC Pune'!AO40</f>
        <v>0</v>
      </c>
      <c r="K40" s="481"/>
      <c r="L40" s="481"/>
      <c r="M40" s="481">
        <f t="shared" si="9"/>
        <v>0</v>
      </c>
      <c r="N40" s="481">
        <f t="shared" si="10"/>
        <v>0</v>
      </c>
    </row>
    <row r="41" spans="1:14" ht="15.75" hidden="1" outlineLevel="1">
      <c r="A41" s="482">
        <f>'F4.2 SHPC Pune'!A41</f>
        <v>0</v>
      </c>
      <c r="B41" s="483" t="str">
        <f>'F4.2 SHPC Pune'!B41</f>
        <v>Synchronising &amp; Line Breakers at HPS under REC, Pune</v>
      </c>
      <c r="C41" s="482" t="str">
        <f>'F4.2 SHPC Pune'!D41</f>
        <v>(ii) Yet to be submitted to MERC</v>
      </c>
      <c r="D41" s="484" t="str">
        <f>IF('F4.2 SHPC Pune'!F41=0,"-",'F4.2 SHPC Pune'!F41)</f>
        <v>-</v>
      </c>
      <c r="E41" s="485">
        <f>'F4.2 SHPC Pune'!H41</f>
        <v>0</v>
      </c>
      <c r="F41" s="478">
        <f>'F4.2 SHPC Pune'!T41</f>
        <v>0</v>
      </c>
      <c r="G41" s="478">
        <f>'F4.2 SHPC Pune'!AN41</f>
        <v>0</v>
      </c>
      <c r="H41" s="481">
        <f t="shared" si="8"/>
        <v>0</v>
      </c>
      <c r="I41" s="481">
        <f>'F4.2 SHPC Pune'!U41</f>
        <v>0</v>
      </c>
      <c r="J41" s="481">
        <f>'F4.2 SHPC Pune'!AO41</f>
        <v>0</v>
      </c>
      <c r="K41" s="481"/>
      <c r="L41" s="481"/>
      <c r="M41" s="481">
        <f t="shared" si="9"/>
        <v>0</v>
      </c>
      <c r="N41" s="481">
        <f t="shared" si="10"/>
        <v>0</v>
      </c>
    </row>
    <row r="42" spans="1:14" ht="31.5" hidden="1" outlineLevel="1">
      <c r="A42" s="482">
        <f>'F4.2 SHPC Pune'!A42</f>
        <v>0</v>
      </c>
      <c r="B42" s="483" t="str">
        <f>'F4.2 SHPC Pune'!B42</f>
        <v>Digital Governor, Excitation (DAVR) with Auto sequencer at Ujjani HPS</v>
      </c>
      <c r="C42" s="482" t="str">
        <f>'F4.2 SHPC Pune'!D42</f>
        <v>(ii) Yet to be submitted to MERC</v>
      </c>
      <c r="D42" s="484" t="str">
        <f>IF('F4.2 SHPC Pune'!F42=0,"-",'F4.2 SHPC Pune'!F42)</f>
        <v>-</v>
      </c>
      <c r="E42" s="485">
        <f>'F4.2 SHPC Pune'!H42</f>
        <v>0</v>
      </c>
      <c r="F42" s="478">
        <f>'F4.2 SHPC Pune'!T42</f>
        <v>0</v>
      </c>
      <c r="G42" s="478">
        <f>'F4.2 SHPC Pune'!AN42</f>
        <v>0</v>
      </c>
      <c r="H42" s="481">
        <f t="shared" si="8"/>
        <v>0</v>
      </c>
      <c r="I42" s="481">
        <f>'F4.2 SHPC Pune'!U42</f>
        <v>0</v>
      </c>
      <c r="J42" s="481">
        <f>'F4.2 SHPC Pune'!AO42</f>
        <v>0</v>
      </c>
      <c r="K42" s="481"/>
      <c r="L42" s="481"/>
      <c r="M42" s="481">
        <f t="shared" si="9"/>
        <v>0</v>
      </c>
      <c r="N42" s="481">
        <f t="shared" si="10"/>
        <v>0</v>
      </c>
    </row>
    <row r="43" spans="1:14" ht="31.5" hidden="1" outlineLevel="1">
      <c r="A43" s="482">
        <f>'F4.2 SHPC Pune'!A43</f>
        <v>0</v>
      </c>
      <c r="B43" s="483" t="str">
        <f>'F4.2 SHPC Pune'!B43</f>
        <v>Supply of station battery sets at Panshet, Varasgaon, Pawana, Dhom, Terwanmedhe</v>
      </c>
      <c r="C43" s="482" t="str">
        <f>'F4.2 SHPC Pune'!D43</f>
        <v>(ii) Yet to be submitted to MERC</v>
      </c>
      <c r="D43" s="484" t="str">
        <f>IF('F4.2 SHPC Pune'!F43=0,"-",'F4.2 SHPC Pune'!F43)</f>
        <v>-</v>
      </c>
      <c r="E43" s="485">
        <f>'F4.2 SHPC Pune'!H43</f>
        <v>0</v>
      </c>
      <c r="F43" s="478">
        <f>'F4.2 SHPC Pune'!T43</f>
        <v>0</v>
      </c>
      <c r="G43" s="478">
        <f>'F4.2 SHPC Pune'!AN43</f>
        <v>0</v>
      </c>
      <c r="H43" s="481">
        <f t="shared" si="8"/>
        <v>0</v>
      </c>
      <c r="I43" s="481">
        <f>'F4.2 SHPC Pune'!U43</f>
        <v>0</v>
      </c>
      <c r="J43" s="481">
        <f>'F4.2 SHPC Pune'!AO43</f>
        <v>0</v>
      </c>
      <c r="K43" s="481"/>
      <c r="L43" s="481"/>
      <c r="M43" s="481">
        <f t="shared" si="9"/>
        <v>0</v>
      </c>
      <c r="N43" s="481">
        <f t="shared" si="10"/>
        <v>0</v>
      </c>
    </row>
    <row r="44" spans="1:14" ht="31.5" hidden="1" outlineLevel="1">
      <c r="A44" s="482">
        <f>'F4.2 SHPC Pune'!A44</f>
        <v>0</v>
      </c>
      <c r="B44" s="483" t="str">
        <f>'F4.2 SHPC Pune'!B44</f>
        <v>Digital Governor, Excitation (DAVR) with Auto sequencer at Dhom HPS</v>
      </c>
      <c r="C44" s="482" t="str">
        <f>'F4.2 SHPC Pune'!D44</f>
        <v>(ii) Yet to be submitted to MERC</v>
      </c>
      <c r="D44" s="484" t="str">
        <f>IF('F4.2 SHPC Pune'!F44=0,"-",'F4.2 SHPC Pune'!F44)</f>
        <v>-</v>
      </c>
      <c r="E44" s="485">
        <f>'F4.2 SHPC Pune'!H44</f>
        <v>0</v>
      </c>
      <c r="F44" s="478">
        <f>'F4.2 SHPC Pune'!T44</f>
        <v>0</v>
      </c>
      <c r="G44" s="478">
        <f>'F4.2 SHPC Pune'!AN44</f>
        <v>0</v>
      </c>
      <c r="H44" s="481">
        <f t="shared" si="8"/>
        <v>0</v>
      </c>
      <c r="I44" s="481">
        <f>'F4.2 SHPC Pune'!U44</f>
        <v>0</v>
      </c>
      <c r="J44" s="481">
        <f>'F4.2 SHPC Pune'!AO44</f>
        <v>0</v>
      </c>
      <c r="K44" s="481"/>
      <c r="L44" s="481"/>
      <c r="M44" s="481">
        <f t="shared" si="9"/>
        <v>0</v>
      </c>
      <c r="N44" s="481">
        <f t="shared" si="10"/>
        <v>0</v>
      </c>
    </row>
    <row r="45" spans="1:14" ht="15.75" hidden="1" outlineLevel="1">
      <c r="A45" s="482">
        <f>'F4.2 SHPC Pune'!A45</f>
        <v>0</v>
      </c>
      <c r="B45" s="483" t="str">
        <f>'F4.2 SHPC Pune'!B45</f>
        <v>R &amp; M of Bhatghar HPS</v>
      </c>
      <c r="C45" s="482" t="str">
        <f>'F4.2 SHPC Pune'!D45</f>
        <v>(ii) Yet to be submitted to MERC</v>
      </c>
      <c r="D45" s="484" t="str">
        <f>IF('F4.2 SHPC Pune'!F45=0,"-",'F4.2 SHPC Pune'!F45)</f>
        <v>-</v>
      </c>
      <c r="E45" s="485">
        <f>'F4.2 SHPC Pune'!H45</f>
        <v>0</v>
      </c>
      <c r="F45" s="478">
        <f>'F4.2 SHPC Pune'!T45</f>
        <v>0</v>
      </c>
      <c r="G45" s="478">
        <f>'F4.2 SHPC Pune'!AN45</f>
        <v>0</v>
      </c>
      <c r="H45" s="481">
        <f t="shared" si="8"/>
        <v>0</v>
      </c>
      <c r="I45" s="481">
        <f>'F4.2 SHPC Pune'!U45</f>
        <v>0</v>
      </c>
      <c r="J45" s="481">
        <f>'F4.2 SHPC Pune'!AO45</f>
        <v>0</v>
      </c>
      <c r="K45" s="481"/>
      <c r="L45" s="481"/>
      <c r="M45" s="481">
        <f t="shared" si="9"/>
        <v>0</v>
      </c>
      <c r="N45" s="481">
        <f t="shared" si="10"/>
        <v>0</v>
      </c>
    </row>
    <row r="46" spans="1:14" ht="15.75" hidden="1" outlineLevel="1">
      <c r="A46" s="482">
        <f>'F4.2 SHPC Pune'!A46</f>
        <v>1.7</v>
      </c>
      <c r="B46" s="483" t="str">
        <f>'F4.2 SHPC Pune'!B46</f>
        <v>DPR-8</v>
      </c>
      <c r="C46" s="482">
        <f>'F4.2 SHPC Pune'!D46</f>
        <v>0</v>
      </c>
      <c r="D46" s="484" t="str">
        <f>IF('F4.2 SHPC Pune'!F46=0,"-",'F4.2 SHPC Pune'!F46)</f>
        <v>-</v>
      </c>
      <c r="E46" s="485">
        <f>'F4.2 SHPC Pune'!H46</f>
        <v>0</v>
      </c>
      <c r="F46" s="478">
        <f>'F4.2 SHPC Pune'!T46</f>
        <v>0</v>
      </c>
      <c r="G46" s="478">
        <f>'F4.2 SHPC Pune'!AN46</f>
        <v>0</v>
      </c>
      <c r="H46" s="481">
        <f t="shared" ref="H46" si="11">F46-G46</f>
        <v>0</v>
      </c>
      <c r="I46" s="481">
        <f>'F4.2 SHPC Pune'!U46</f>
        <v>0</v>
      </c>
      <c r="J46" s="481">
        <f>'F4.2 SHPC Pune'!AO46</f>
        <v>0</v>
      </c>
      <c r="K46" s="481"/>
      <c r="L46" s="481"/>
      <c r="M46" s="481">
        <f t="shared" ref="M46" si="12">SUM(J46:L46)</f>
        <v>0</v>
      </c>
      <c r="N46" s="481">
        <f t="shared" ref="N46" si="13">H46+I46-M46</f>
        <v>0</v>
      </c>
    </row>
    <row r="47" spans="1:14" ht="31.5" hidden="1" outlineLevel="1">
      <c r="A47" s="482">
        <f>'F4.2 SHPC Pune'!A47</f>
        <v>0</v>
      </c>
      <c r="B47" s="483" t="str">
        <f>'F4.2 SHPC Pune'!B47</f>
        <v>Gen. transformers for Dudhganga, Warana, Ujjani, Panshet, Varasgaon &amp; Pawana HPS</v>
      </c>
      <c r="C47" s="482" t="str">
        <f>'F4.2 SHPC Pune'!D47</f>
        <v>(ii) Yet to be submitted to MERC</v>
      </c>
      <c r="D47" s="484" t="str">
        <f>IF('F4.2 SHPC Pune'!F47=0,"-",'F4.2 SHPC Pune'!F47)</f>
        <v>-</v>
      </c>
      <c r="E47" s="485">
        <f>'F4.2 SHPC Pune'!H47</f>
        <v>0</v>
      </c>
      <c r="F47" s="478">
        <f>'F4.2 SHPC Pune'!T47</f>
        <v>0</v>
      </c>
      <c r="G47" s="478">
        <f>'F4.2 SHPC Pune'!AN47</f>
        <v>0</v>
      </c>
      <c r="H47" s="481">
        <f t="shared" ref="H47:H48" si="14">F47-G47</f>
        <v>0</v>
      </c>
      <c r="I47" s="481">
        <f>'F4.2 SHPC Pune'!U47</f>
        <v>0</v>
      </c>
      <c r="J47" s="481">
        <f>'F4.2 SHPC Pune'!AO47</f>
        <v>0</v>
      </c>
      <c r="K47" s="481"/>
      <c r="L47" s="481"/>
      <c r="M47" s="481">
        <f t="shared" ref="M47:M48" si="15">SUM(J47:L47)</f>
        <v>0</v>
      </c>
      <c r="N47" s="481">
        <f t="shared" ref="N47:N48" si="16">H47+I47-M47</f>
        <v>0</v>
      </c>
    </row>
    <row r="48" spans="1:14" ht="15.75" hidden="1" outlineLevel="1">
      <c r="A48" s="482">
        <f>'F4.2 SHPC Pune'!A48</f>
        <v>0</v>
      </c>
      <c r="B48" s="483">
        <f>'F4.2 SHPC Pune'!B48</f>
        <v>0</v>
      </c>
      <c r="C48" s="482">
        <f>'F4.2 SHPC Pune'!D48</f>
        <v>0</v>
      </c>
      <c r="D48" s="484" t="str">
        <f>IF('F4.2 SHPC Pune'!F48=0,"-",'F4.2 SHPC Pune'!F48)</f>
        <v>-</v>
      </c>
      <c r="E48" s="485">
        <f>'F4.2 SHPC Pune'!H48</f>
        <v>0</v>
      </c>
      <c r="F48" s="478">
        <f>'F4.2 SHPC Pune'!T48</f>
        <v>0</v>
      </c>
      <c r="G48" s="478">
        <f>'F4.2 SHPC Pune'!AN48</f>
        <v>0</v>
      </c>
      <c r="H48" s="481">
        <f t="shared" si="14"/>
        <v>0</v>
      </c>
      <c r="I48" s="481">
        <f>'F4.2 SHPC Pune'!U48</f>
        <v>0</v>
      </c>
      <c r="J48" s="481">
        <f>'F4.2 SHPC Pune'!AO48</f>
        <v>0</v>
      </c>
      <c r="K48" s="481"/>
      <c r="L48" s="481"/>
      <c r="M48" s="481">
        <f t="shared" si="15"/>
        <v>0</v>
      </c>
      <c r="N48" s="481">
        <f t="shared" si="16"/>
        <v>0</v>
      </c>
    </row>
    <row r="49" spans="1:16" ht="15.75" hidden="1" outlineLevel="1">
      <c r="A49" s="486">
        <f>'F4.2 SHPC Pune'!A49</f>
        <v>0</v>
      </c>
      <c r="B49" s="488" t="str">
        <f>'F4.2 SHPC Pune'!B49</f>
        <v>B) Non-DPR Schemes</v>
      </c>
      <c r="C49" s="486">
        <f>'F4.2 SHPC Pune'!D49</f>
        <v>0</v>
      </c>
      <c r="D49" s="484" t="str">
        <f>IF('F4.2 SHPC Pune'!F49=0,"-",'F4.2 SHPC Pune'!F49)</f>
        <v>-</v>
      </c>
      <c r="E49" s="485">
        <f>'F4.2 SHPC Pune'!H49</f>
        <v>0</v>
      </c>
      <c r="F49" s="478">
        <f>'F4.2 SHPC Pune'!T49</f>
        <v>0</v>
      </c>
      <c r="G49" s="478">
        <f>'F4.2 SHPC Pune'!AN49</f>
        <v>0</v>
      </c>
      <c r="H49" s="481">
        <f t="shared" si="0"/>
        <v>0</v>
      </c>
      <c r="I49" s="481">
        <f>'F4.2 SHPC Pune'!U49</f>
        <v>0</v>
      </c>
      <c r="J49" s="481">
        <f>'F4.2 SHPC Pune'!AO49</f>
        <v>0</v>
      </c>
      <c r="K49" s="481"/>
      <c r="L49" s="481"/>
      <c r="M49" s="481">
        <f t="shared" si="1"/>
        <v>0</v>
      </c>
      <c r="N49" s="481">
        <f t="shared" si="2"/>
        <v>0</v>
      </c>
    </row>
    <row r="50" spans="1:16" ht="31.5" hidden="1" outlineLevel="1">
      <c r="A50" s="319">
        <f>'F4.2 SHPC Pune'!A50</f>
        <v>1</v>
      </c>
      <c r="B50" s="331" t="str">
        <f>'F4.2 SHPC Pune'!B50</f>
        <v>Replacement of 220V/300 AH Tubular type Battery Set at Manikdoh HPS</v>
      </c>
      <c r="C50" s="319" t="str">
        <f>'F4.2 SHPC Pune'!D50</f>
        <v>N.A.</v>
      </c>
      <c r="D50" s="480" t="str">
        <f>IF('F4.2 SHPC Pune'!F50=0,"-",'F4.2 SHPC Pune'!F50)</f>
        <v>-</v>
      </c>
      <c r="E50" s="481">
        <f>'F4.2 SHPC Pune'!H50</f>
        <v>0</v>
      </c>
      <c r="F50" s="478">
        <f>'F4.2 SHPC Pune'!T50</f>
        <v>0</v>
      </c>
      <c r="G50" s="478">
        <f>'F4.2 SHPC Pune'!AN50</f>
        <v>0</v>
      </c>
      <c r="H50" s="481">
        <f t="shared" si="0"/>
        <v>0</v>
      </c>
      <c r="I50" s="481">
        <f>'F4.2 SHPC Pune'!U50</f>
        <v>0.1138</v>
      </c>
      <c r="J50" s="481">
        <f>'F4.2 SHPC Pune'!AO50</f>
        <v>0.1138</v>
      </c>
      <c r="K50" s="481"/>
      <c r="L50" s="481"/>
      <c r="M50" s="481">
        <f t="shared" si="1"/>
        <v>0.1138</v>
      </c>
      <c r="N50" s="481">
        <f t="shared" si="2"/>
        <v>0</v>
      </c>
    </row>
    <row r="51" spans="1:16" ht="31.5" hidden="1" outlineLevel="1">
      <c r="A51" s="319">
        <f>'F4.2 SHPC Pune'!A51</f>
        <v>2</v>
      </c>
      <c r="B51" s="331" t="str">
        <f>'F4.2 SHPC Pune'!B51</f>
        <v>Replacement of existing AVR by DAVR for Static Excitation System at Pawana HPS.</v>
      </c>
      <c r="C51" s="319" t="str">
        <f>'F4.2 SHPC Pune'!D51</f>
        <v>N.A.</v>
      </c>
      <c r="D51" s="480" t="str">
        <f>IF('F4.2 SHPC Pune'!F51=0,"-",'F4.2 SHPC Pune'!F51)</f>
        <v>-</v>
      </c>
      <c r="E51" s="481">
        <f>'F4.2 SHPC Pune'!H51</f>
        <v>0</v>
      </c>
      <c r="F51" s="478">
        <f>'F4.2 SHPC Pune'!T51</f>
        <v>0</v>
      </c>
      <c r="G51" s="478">
        <f>'F4.2 SHPC Pune'!AN51</f>
        <v>0</v>
      </c>
      <c r="H51" s="481">
        <f t="shared" si="0"/>
        <v>0</v>
      </c>
      <c r="I51" s="481">
        <f>'F4.2 SHPC Pune'!U51</f>
        <v>0</v>
      </c>
      <c r="J51" s="481">
        <f>'F4.2 SHPC Pune'!AO51</f>
        <v>0</v>
      </c>
      <c r="K51" s="481"/>
      <c r="L51" s="481"/>
      <c r="M51" s="481">
        <f t="shared" si="1"/>
        <v>0</v>
      </c>
      <c r="N51" s="481">
        <f t="shared" si="2"/>
        <v>0</v>
      </c>
    </row>
    <row r="52" spans="1:16" ht="15.75" hidden="1" outlineLevel="1">
      <c r="A52" s="319">
        <f>'F4.2 SHPC Pune'!A52</f>
        <v>3</v>
      </c>
      <c r="B52" s="331" t="str">
        <f>'F4.2 SHPC Pune'!B52</f>
        <v>Retrofitting of 415 V LT Breakers at Kanher &amp; Dhom HPS.</v>
      </c>
      <c r="C52" s="319" t="str">
        <f>'F4.2 SHPC Pune'!D52</f>
        <v>N.A.</v>
      </c>
      <c r="D52" s="480" t="str">
        <f>IF('F4.2 SHPC Pune'!F52=0,"-",'F4.2 SHPC Pune'!F52)</f>
        <v>-</v>
      </c>
      <c r="E52" s="481">
        <f>'F4.2 SHPC Pune'!H52</f>
        <v>0</v>
      </c>
      <c r="F52" s="478">
        <f>'F4.2 SHPC Pune'!T52</f>
        <v>0</v>
      </c>
      <c r="G52" s="478">
        <f>'F4.2 SHPC Pune'!AN52</f>
        <v>0</v>
      </c>
      <c r="H52" s="481">
        <f t="shared" si="0"/>
        <v>0</v>
      </c>
      <c r="I52" s="481">
        <f>'F4.2 SHPC Pune'!U52</f>
        <v>9.8743800000000007E-2</v>
      </c>
      <c r="J52" s="481">
        <f>'F4.2 SHPC Pune'!AO52</f>
        <v>9.8743800000000007E-2</v>
      </c>
      <c r="K52" s="481"/>
      <c r="L52" s="481"/>
      <c r="M52" s="481">
        <f t="shared" si="1"/>
        <v>9.8743800000000007E-2</v>
      </c>
      <c r="N52" s="481">
        <f t="shared" si="2"/>
        <v>0</v>
      </c>
    </row>
    <row r="53" spans="1:16" ht="15.75" hidden="1" outlineLevel="1">
      <c r="A53" s="319">
        <f>'F4.2 SHPC Pune'!A53</f>
        <v>4</v>
      </c>
      <c r="B53" s="331" t="str">
        <f>'F4.2 SHPC Pune'!B53</f>
        <v>Furniture &amp; Fixture General Asset</v>
      </c>
      <c r="C53" s="319" t="str">
        <f>'F4.2 SHPC Pune'!D53</f>
        <v>N.A.</v>
      </c>
      <c r="D53" s="480" t="str">
        <f>IF('F4.2 SHPC Pune'!F53=0,"-",'F4.2 SHPC Pune'!F53)</f>
        <v>-</v>
      </c>
      <c r="E53" s="481">
        <f>'F4.2 SHPC Pune'!H53</f>
        <v>0</v>
      </c>
      <c r="F53" s="478">
        <f>'F4.2 SHPC Pune'!T53</f>
        <v>1.028507185</v>
      </c>
      <c r="G53" s="478">
        <f>'F4.2 SHPC Pune'!AN53</f>
        <v>1.028507185</v>
      </c>
      <c r="H53" s="481">
        <f t="shared" si="0"/>
        <v>0</v>
      </c>
      <c r="I53" s="481">
        <f>'F4.2 SHPC Pune'!U53</f>
        <v>0</v>
      </c>
      <c r="J53" s="481">
        <f>'F4.2 SHPC Pune'!AO53</f>
        <v>0</v>
      </c>
      <c r="K53" s="481"/>
      <c r="L53" s="481"/>
      <c r="M53" s="481">
        <f t="shared" si="1"/>
        <v>0</v>
      </c>
      <c r="N53" s="481">
        <f t="shared" si="2"/>
        <v>0</v>
      </c>
    </row>
    <row r="54" spans="1:16" ht="15.75" hidden="1" outlineLevel="1">
      <c r="A54" s="319">
        <f>'F4.2 SHPC Pune'!A54</f>
        <v>5</v>
      </c>
      <c r="B54" s="331" t="str">
        <f>'F4.2 SHPC Pune'!B54</f>
        <v>Electrical General Asset</v>
      </c>
      <c r="C54" s="319" t="str">
        <f>'F4.2 SHPC Pune'!D54</f>
        <v>N.A.</v>
      </c>
      <c r="D54" s="480" t="str">
        <f>IF('F4.2 SHPC Pune'!F54=0,"-",'F4.2 SHPC Pune'!F54)</f>
        <v>-</v>
      </c>
      <c r="E54" s="481">
        <f>'F4.2 SHPC Pune'!H54</f>
        <v>0</v>
      </c>
      <c r="F54" s="478">
        <f>'F4.2 SHPC Pune'!T54</f>
        <v>0.12712510999999999</v>
      </c>
      <c r="G54" s="478">
        <f>'F4.2 SHPC Pune'!AN54</f>
        <v>0.12712510999999999</v>
      </c>
      <c r="H54" s="481">
        <f t="shared" si="0"/>
        <v>0</v>
      </c>
      <c r="I54" s="481">
        <f>'F4.2 SHPC Pune'!U54</f>
        <v>3.5999679999999998E-3</v>
      </c>
      <c r="J54" s="481">
        <f>'F4.2 SHPC Pune'!AO54</f>
        <v>3.5999679999999998E-3</v>
      </c>
      <c r="K54" s="481"/>
      <c r="L54" s="481"/>
      <c r="M54" s="481">
        <f t="shared" si="1"/>
        <v>3.5999679999999998E-3</v>
      </c>
      <c r="N54" s="481">
        <f t="shared" si="2"/>
        <v>0</v>
      </c>
    </row>
    <row r="55" spans="1:16" ht="15.75" hidden="1" outlineLevel="1">
      <c r="A55" s="319">
        <f>'F4.2 SHPC Pune'!A55</f>
        <v>6</v>
      </c>
      <c r="B55" s="331" t="str">
        <f>'F4.2 SHPC Pune'!B55</f>
        <v>Electronics General Asset</v>
      </c>
      <c r="C55" s="319" t="str">
        <f>'F4.2 SHPC Pune'!D55</f>
        <v>N.A.</v>
      </c>
      <c r="D55" s="480" t="str">
        <f>IF('F4.2 SHPC Pune'!F55=0,"-",'F4.2 SHPC Pune'!F55)</f>
        <v>-</v>
      </c>
      <c r="E55" s="481">
        <f>'F4.2 SHPC Pune'!H55</f>
        <v>0</v>
      </c>
      <c r="F55" s="478">
        <f>'F4.2 SHPC Pune'!T55</f>
        <v>0.23845998199999999</v>
      </c>
      <c r="G55" s="478">
        <f>'F4.2 SHPC Pune'!AN55</f>
        <v>0.23845998199999999</v>
      </c>
      <c r="H55" s="481">
        <f t="shared" si="0"/>
        <v>0</v>
      </c>
      <c r="I55" s="481">
        <f>'F4.2 SHPC Pune'!U55</f>
        <v>1.3440360000000001E-3</v>
      </c>
      <c r="J55" s="481">
        <f>'F4.2 SHPC Pune'!AO55</f>
        <v>1.3440360000000001E-3</v>
      </c>
      <c r="K55" s="481"/>
      <c r="L55" s="481"/>
      <c r="M55" s="481">
        <f t="shared" si="1"/>
        <v>1.3440360000000001E-3</v>
      </c>
      <c r="N55" s="481">
        <f t="shared" si="2"/>
        <v>0</v>
      </c>
    </row>
    <row r="56" spans="1:16" ht="15.75" hidden="1" outlineLevel="1">
      <c r="A56" s="319">
        <f>'F4.2 SHPC Pune'!A56</f>
        <v>7</v>
      </c>
      <c r="B56" s="331" t="str">
        <f>'F4.2 SHPC Pune'!B56</f>
        <v>Vehicle General Asset</v>
      </c>
      <c r="C56" s="319" t="str">
        <f>'F4.2 SHPC Pune'!D56</f>
        <v>N.A.</v>
      </c>
      <c r="D56" s="480" t="str">
        <f>IF('F4.2 SHPC Pune'!F56=0,"-",'F4.2 SHPC Pune'!F56)</f>
        <v>-</v>
      </c>
      <c r="E56" s="481">
        <f>'F4.2 SHPC Pune'!H56</f>
        <v>0</v>
      </c>
      <c r="F56" s="478">
        <f>'F4.2 SHPC Pune'!T56</f>
        <v>0.17288522700000003</v>
      </c>
      <c r="G56" s="478">
        <f>'F4.2 SHPC Pune'!AN56</f>
        <v>0.17288522700000003</v>
      </c>
      <c r="H56" s="481">
        <f t="shared" si="0"/>
        <v>0</v>
      </c>
      <c r="I56" s="481">
        <f>'F4.2 SHPC Pune'!U56</f>
        <v>0</v>
      </c>
      <c r="J56" s="481">
        <f>'F4.2 SHPC Pune'!AO56</f>
        <v>0</v>
      </c>
      <c r="K56" s="481"/>
      <c r="L56" s="481"/>
      <c r="M56" s="481">
        <f t="shared" si="1"/>
        <v>0</v>
      </c>
      <c r="N56" s="481">
        <f t="shared" si="2"/>
        <v>0</v>
      </c>
    </row>
    <row r="57" spans="1:16" ht="32.25" hidden="1" outlineLevel="1" thickBot="1">
      <c r="A57" s="319">
        <f>'F4.2 SHPC Pune'!A57</f>
        <v>8</v>
      </c>
      <c r="B57" s="331" t="str">
        <f>'F4.2 SHPC Pune'!B57</f>
        <v>Numerical protection system at Pawana Hydro Power Station</v>
      </c>
      <c r="C57" s="319" t="str">
        <f>'F4.2 SHPC Pune'!D57</f>
        <v>N.A.</v>
      </c>
      <c r="D57" s="480" t="str">
        <f>IF('F4.2 SHPC Pune'!F57=0,"-",'F4.2 SHPC Pune'!F57)</f>
        <v>-</v>
      </c>
      <c r="E57" s="481">
        <f>'F4.2 SHPC Pune'!H57</f>
        <v>0</v>
      </c>
      <c r="F57" s="478">
        <f>'F4.2 SHPC Pune'!T57</f>
        <v>0.33023999999999998</v>
      </c>
      <c r="G57" s="478">
        <f>'F4.2 SHPC Pune'!AN57</f>
        <v>0.33023999999999998</v>
      </c>
      <c r="H57" s="481">
        <f t="shared" si="0"/>
        <v>0</v>
      </c>
      <c r="I57" s="481">
        <f>'F4.2 SHPC Pune'!U57</f>
        <v>0</v>
      </c>
      <c r="J57" s="481">
        <f>'F4.2 SHPC Pune'!AO57</f>
        <v>0</v>
      </c>
      <c r="K57" s="481"/>
      <c r="L57" s="481"/>
      <c r="M57" s="481">
        <f t="shared" si="1"/>
        <v>0</v>
      </c>
      <c r="N57" s="481">
        <f t="shared" si="2"/>
        <v>0</v>
      </c>
    </row>
    <row r="58" spans="1:16" s="495" customFormat="1" ht="16.5" collapsed="1" thickBot="1">
      <c r="A58" s="489"/>
      <c r="B58" s="490" t="s">
        <v>189</v>
      </c>
      <c r="C58" s="491"/>
      <c r="D58" s="492"/>
      <c r="E58" s="493"/>
      <c r="F58" s="494">
        <f t="shared" ref="F58:N58" si="17">SUM(F10:F57)</f>
        <v>14.843125415000001</v>
      </c>
      <c r="G58" s="494">
        <f t="shared" si="17"/>
        <v>11.728376015</v>
      </c>
      <c r="H58" s="494">
        <f t="shared" si="17"/>
        <v>3.1147494</v>
      </c>
      <c r="I58" s="494">
        <f t="shared" si="17"/>
        <v>13.978811803999999</v>
      </c>
      <c r="J58" s="494">
        <f t="shared" si="17"/>
        <v>5.0240064840000001</v>
      </c>
      <c r="K58" s="494">
        <f t="shared" si="17"/>
        <v>0</v>
      </c>
      <c r="L58" s="494">
        <f t="shared" si="17"/>
        <v>0</v>
      </c>
      <c r="M58" s="494">
        <f t="shared" si="17"/>
        <v>5.0240064840000001</v>
      </c>
      <c r="N58" s="494">
        <f t="shared" si="17"/>
        <v>12.069554720000001</v>
      </c>
    </row>
    <row r="59" spans="1:16" ht="15.75">
      <c r="A59" s="456"/>
      <c r="B59" s="457"/>
      <c r="C59" s="496"/>
      <c r="D59" s="458"/>
      <c r="E59" s="459"/>
      <c r="F59" s="497"/>
      <c r="G59" s="497"/>
      <c r="H59" s="497"/>
      <c r="I59" s="497"/>
      <c r="J59" s="497"/>
      <c r="K59" s="497"/>
      <c r="L59" s="497"/>
      <c r="M59" s="497"/>
      <c r="N59" s="497"/>
      <c r="O59" s="456"/>
      <c r="P59" s="456"/>
    </row>
    <row r="60" spans="1:16" s="473" customFormat="1" ht="16.5" thickBot="1">
      <c r="A60" s="468"/>
      <c r="B60" s="469" t="s">
        <v>10</v>
      </c>
      <c r="C60" s="470"/>
      <c r="D60" s="471"/>
      <c r="E60" s="472"/>
      <c r="F60" s="498"/>
      <c r="G60" s="498"/>
      <c r="H60" s="498"/>
      <c r="I60" s="498"/>
      <c r="J60" s="498"/>
      <c r="K60" s="498"/>
      <c r="L60" s="498"/>
      <c r="M60" s="498"/>
      <c r="N60" s="498"/>
    </row>
    <row r="61" spans="1:16" ht="15.75" hidden="1" outlineLevel="1">
      <c r="A61" s="468"/>
      <c r="B61" s="308" t="str">
        <f t="shared" ref="B61:B92" si="18">B8</f>
        <v>a) DPR Schemes</v>
      </c>
      <c r="C61" s="470"/>
      <c r="D61" s="471"/>
      <c r="E61" s="472"/>
      <c r="F61" s="498"/>
      <c r="G61" s="498"/>
      <c r="H61" s="498"/>
      <c r="I61" s="498"/>
      <c r="J61" s="498"/>
      <c r="K61" s="498"/>
      <c r="L61" s="498"/>
      <c r="M61" s="498"/>
      <c r="N61" s="498"/>
      <c r="O61" s="456"/>
      <c r="P61" s="456"/>
    </row>
    <row r="62" spans="1:16" ht="15.75" hidden="1" outlineLevel="1">
      <c r="A62" s="313"/>
      <c r="B62" s="313" t="str">
        <f t="shared" si="18"/>
        <v>(i) Submitted to MERC</v>
      </c>
      <c r="C62" s="474"/>
      <c r="D62" s="475"/>
      <c r="E62" s="472"/>
      <c r="F62" s="498"/>
      <c r="G62" s="498"/>
      <c r="H62" s="498"/>
      <c r="I62" s="498"/>
      <c r="J62" s="498"/>
      <c r="K62" s="498"/>
      <c r="L62" s="498"/>
      <c r="M62" s="498"/>
      <c r="N62" s="498"/>
      <c r="O62" s="456"/>
      <c r="P62" s="456"/>
    </row>
    <row r="63" spans="1:16" s="479" customFormat="1" ht="31.5" hidden="1" outlineLevel="1">
      <c r="A63" s="314">
        <f t="shared" ref="A63:A110" si="19">A10</f>
        <v>2</v>
      </c>
      <c r="B63" s="315" t="str">
        <f t="shared" si="18"/>
        <v>Various schemes of Hydro Power Stations at HPC Pune &amp; HPC Nasik</v>
      </c>
      <c r="C63" s="314" t="str">
        <f t="shared" ref="C63:E82" si="20">C10</f>
        <v>MERC/TECH 12/CAPEX/20142015/00876</v>
      </c>
      <c r="D63" s="476">
        <f t="shared" si="20"/>
        <v>41871</v>
      </c>
      <c r="E63" s="477">
        <f t="shared" si="20"/>
        <v>1.5511999999999999</v>
      </c>
      <c r="F63" s="478">
        <f t="shared" ref="F63:F110" si="21">F10+I10</f>
        <v>0</v>
      </c>
      <c r="G63" s="478">
        <f t="shared" ref="G63:G110" si="22">G10+M10</f>
        <v>0</v>
      </c>
      <c r="H63" s="478">
        <f t="shared" ref="H63:H110" si="23">F63-G63</f>
        <v>0</v>
      </c>
      <c r="I63" s="478">
        <f>'F4.2 SHPC Pune'!V10</f>
        <v>0</v>
      </c>
      <c r="J63" s="478">
        <f>'F4.2 SHPC Pune'!AP10</f>
        <v>0</v>
      </c>
      <c r="K63" s="478"/>
      <c r="L63" s="478"/>
      <c r="M63" s="478">
        <f t="shared" ref="M63" si="24">SUM(J63:L63)</f>
        <v>0</v>
      </c>
      <c r="N63" s="478">
        <f t="shared" ref="N63:N110" si="25">H63+I63-M63</f>
        <v>0</v>
      </c>
      <c r="O63" s="209">
        <f t="shared" ref="O63:O85" si="26">MAX(0,IF(M63=0,0,IF(G63+M63&lt;E63,M63,E63-G63)))</f>
        <v>0</v>
      </c>
      <c r="P63" s="210">
        <f t="shared" ref="P63:P85" si="27">M63-O63</f>
        <v>0</v>
      </c>
    </row>
    <row r="64" spans="1:16" ht="31.5" hidden="1" outlineLevel="1">
      <c r="A64" s="319">
        <f t="shared" si="19"/>
        <v>2.4</v>
      </c>
      <c r="B64" s="331" t="str">
        <f t="shared" si="18"/>
        <v>Replacement of existing AVR by SEE DVR system for Varasgaon Hydro Power Station.</v>
      </c>
      <c r="C64" s="319" t="str">
        <f t="shared" si="20"/>
        <v>MERC/TECH 12/CAPEX/20142015/00876</v>
      </c>
      <c r="D64" s="480">
        <f t="shared" si="20"/>
        <v>41871</v>
      </c>
      <c r="E64" s="481">
        <f t="shared" si="20"/>
        <v>0.52</v>
      </c>
      <c r="F64" s="499">
        <f t="shared" si="21"/>
        <v>0.30932749999999998</v>
      </c>
      <c r="G64" s="499">
        <f t="shared" si="22"/>
        <v>0.30932749999999998</v>
      </c>
      <c r="H64" s="499">
        <f t="shared" si="23"/>
        <v>0</v>
      </c>
      <c r="I64" s="478">
        <f>'F4.2 SHPC Pune'!V11</f>
        <v>0</v>
      </c>
      <c r="J64" s="478">
        <f>'F4.2 SHPC Pune'!AP11</f>
        <v>0</v>
      </c>
      <c r="K64" s="499"/>
      <c r="L64" s="499"/>
      <c r="M64" s="499">
        <f t="shared" ref="M64:M110" si="28">SUM(J64:L64)</f>
        <v>0</v>
      </c>
      <c r="N64" s="499">
        <f t="shared" si="25"/>
        <v>0</v>
      </c>
      <c r="O64" s="209">
        <f t="shared" si="26"/>
        <v>0</v>
      </c>
      <c r="P64" s="210">
        <f t="shared" si="27"/>
        <v>0</v>
      </c>
    </row>
    <row r="65" spans="1:17" ht="31.5" hidden="1" outlineLevel="1">
      <c r="A65" s="319">
        <f t="shared" si="19"/>
        <v>2.5</v>
      </c>
      <c r="B65" s="331" t="str">
        <f t="shared" si="18"/>
        <v xml:space="preserve"> Construction of Resthouse at Dimbhe HPS</v>
      </c>
      <c r="C65" s="319" t="str">
        <f t="shared" si="20"/>
        <v>MERC/TECH 12/CAPEX/20142015/00876</v>
      </c>
      <c r="D65" s="480">
        <f t="shared" si="20"/>
        <v>41871</v>
      </c>
      <c r="E65" s="481">
        <f t="shared" si="20"/>
        <v>0.7</v>
      </c>
      <c r="F65" s="499">
        <f t="shared" si="21"/>
        <v>0.73791230399999996</v>
      </c>
      <c r="G65" s="499">
        <f t="shared" si="22"/>
        <v>0.73791230399999996</v>
      </c>
      <c r="H65" s="499">
        <f t="shared" si="23"/>
        <v>0</v>
      </c>
      <c r="I65" s="478">
        <f>'F4.2 SHPC Pune'!V12</f>
        <v>0</v>
      </c>
      <c r="J65" s="478">
        <f>'F4.2 SHPC Pune'!AP12</f>
        <v>0</v>
      </c>
      <c r="K65" s="499"/>
      <c r="L65" s="499"/>
      <c r="M65" s="499">
        <f t="shared" si="28"/>
        <v>0</v>
      </c>
      <c r="N65" s="499">
        <f t="shared" si="25"/>
        <v>0</v>
      </c>
      <c r="O65" s="209">
        <f t="shared" si="26"/>
        <v>0</v>
      </c>
      <c r="P65" s="210">
        <f t="shared" si="27"/>
        <v>0</v>
      </c>
      <c r="Q65" s="456"/>
    </row>
    <row r="66" spans="1:17" ht="31.5" hidden="1" outlineLevel="1">
      <c r="A66" s="319">
        <f t="shared" si="19"/>
        <v>0</v>
      </c>
      <c r="B66" s="331" t="str">
        <f t="shared" si="18"/>
        <v>IDC</v>
      </c>
      <c r="C66" s="319" t="str">
        <f t="shared" si="20"/>
        <v>MERC/TECH 12/CAPEX/20142015/00876</v>
      </c>
      <c r="D66" s="480">
        <f t="shared" si="20"/>
        <v>41871</v>
      </c>
      <c r="E66" s="481">
        <f t="shared" si="20"/>
        <v>0.33119999999999999</v>
      </c>
      <c r="F66" s="499">
        <f t="shared" si="21"/>
        <v>0</v>
      </c>
      <c r="G66" s="499">
        <f t="shared" si="22"/>
        <v>0</v>
      </c>
      <c r="H66" s="499">
        <f t="shared" si="23"/>
        <v>0</v>
      </c>
      <c r="I66" s="478">
        <f>'F4.2 SHPC Pune'!V13</f>
        <v>0</v>
      </c>
      <c r="J66" s="478">
        <f>'F4.2 SHPC Pune'!AP13</f>
        <v>0</v>
      </c>
      <c r="K66" s="499"/>
      <c r="L66" s="499"/>
      <c r="M66" s="499">
        <f t="shared" si="28"/>
        <v>0</v>
      </c>
      <c r="N66" s="499">
        <f t="shared" si="25"/>
        <v>0</v>
      </c>
      <c r="O66" s="209">
        <f t="shared" si="26"/>
        <v>0</v>
      </c>
      <c r="P66" s="210">
        <f t="shared" si="27"/>
        <v>0</v>
      </c>
      <c r="Q66" s="456"/>
    </row>
    <row r="67" spans="1:17" s="479" customFormat="1" ht="31.5" hidden="1" outlineLevel="1">
      <c r="A67" s="314">
        <f t="shared" si="19"/>
        <v>5</v>
      </c>
      <c r="B67" s="315" t="str">
        <f t="shared" si="18"/>
        <v>Various Civil schemes for Modernisations of colonies at Various Locations under Pune HPC</v>
      </c>
      <c r="C67" s="314" t="str">
        <f t="shared" si="20"/>
        <v>MERC/CAPEX/20162017/01745</v>
      </c>
      <c r="D67" s="476">
        <f t="shared" si="20"/>
        <v>42825</v>
      </c>
      <c r="E67" s="477">
        <f t="shared" si="20"/>
        <v>12.812999999999999</v>
      </c>
      <c r="F67" s="478">
        <f t="shared" si="21"/>
        <v>0</v>
      </c>
      <c r="G67" s="478">
        <f t="shared" si="22"/>
        <v>0</v>
      </c>
      <c r="H67" s="478">
        <f t="shared" si="23"/>
        <v>0</v>
      </c>
      <c r="I67" s="478">
        <f>'F4.2 SHPC Pune'!V14</f>
        <v>0</v>
      </c>
      <c r="J67" s="478">
        <f>'F4.2 SHPC Pune'!AP14</f>
        <v>0</v>
      </c>
      <c r="K67" s="478"/>
      <c r="L67" s="478"/>
      <c r="M67" s="478">
        <f t="shared" si="28"/>
        <v>0</v>
      </c>
      <c r="N67" s="478">
        <f t="shared" si="25"/>
        <v>0</v>
      </c>
      <c r="O67" s="209">
        <f t="shared" si="26"/>
        <v>0</v>
      </c>
      <c r="P67" s="210">
        <f t="shared" si="27"/>
        <v>0</v>
      </c>
    </row>
    <row r="68" spans="1:17" ht="15.75" hidden="1" outlineLevel="1">
      <c r="A68" s="319">
        <f t="shared" si="19"/>
        <v>5.0999999999999996</v>
      </c>
      <c r="B68" s="331" t="str">
        <f t="shared" si="18"/>
        <v>Refurbishing of Residential complex</v>
      </c>
      <c r="C68" s="319" t="str">
        <f t="shared" si="20"/>
        <v>MERC/CAPEX/20162017/01745</v>
      </c>
      <c r="D68" s="480">
        <f t="shared" si="20"/>
        <v>42825</v>
      </c>
      <c r="E68" s="481">
        <f t="shared" si="20"/>
        <v>2.415</v>
      </c>
      <c r="F68" s="499">
        <f t="shared" si="21"/>
        <v>1.2675034840000001</v>
      </c>
      <c r="G68" s="499">
        <f t="shared" si="22"/>
        <v>1.2675034840000001</v>
      </c>
      <c r="H68" s="499">
        <f t="shared" si="23"/>
        <v>0</v>
      </c>
      <c r="I68" s="478">
        <f>'F4.2 SHPC Pune'!V15</f>
        <v>0</v>
      </c>
      <c r="J68" s="478">
        <f>'F4.2 SHPC Pune'!AP15</f>
        <v>0</v>
      </c>
      <c r="K68" s="499"/>
      <c r="L68" s="499"/>
      <c r="M68" s="499">
        <f t="shared" si="28"/>
        <v>0</v>
      </c>
      <c r="N68" s="499">
        <f t="shared" si="25"/>
        <v>0</v>
      </c>
      <c r="O68" s="209">
        <f t="shared" si="26"/>
        <v>0</v>
      </c>
      <c r="P68" s="210">
        <f t="shared" si="27"/>
        <v>0</v>
      </c>
      <c r="Q68" s="456"/>
    </row>
    <row r="69" spans="1:17" ht="15.75" hidden="1" outlineLevel="1">
      <c r="A69" s="319">
        <f t="shared" si="19"/>
        <v>5.2</v>
      </c>
      <c r="B69" s="331" t="str">
        <f t="shared" si="18"/>
        <v>Internal Roads</v>
      </c>
      <c r="C69" s="319" t="str">
        <f t="shared" si="20"/>
        <v>MERC/CAPEX/20162017/01745</v>
      </c>
      <c r="D69" s="480">
        <f t="shared" si="20"/>
        <v>42825</v>
      </c>
      <c r="E69" s="481">
        <f t="shared" si="20"/>
        <v>2.29</v>
      </c>
      <c r="F69" s="499">
        <f t="shared" si="21"/>
        <v>1.6182413759999996</v>
      </c>
      <c r="G69" s="499">
        <f t="shared" si="22"/>
        <v>1.6182413759999998</v>
      </c>
      <c r="H69" s="499">
        <f t="shared" si="23"/>
        <v>0</v>
      </c>
      <c r="I69" s="478">
        <f>'F4.2 SHPC Pune'!V16</f>
        <v>0</v>
      </c>
      <c r="J69" s="478">
        <f>'F4.2 SHPC Pune'!AP16</f>
        <v>0</v>
      </c>
      <c r="K69" s="499"/>
      <c r="L69" s="499"/>
      <c r="M69" s="499">
        <f t="shared" si="28"/>
        <v>0</v>
      </c>
      <c r="N69" s="499">
        <f t="shared" si="25"/>
        <v>0</v>
      </c>
      <c r="O69" s="209">
        <f t="shared" si="26"/>
        <v>0</v>
      </c>
      <c r="P69" s="210">
        <f t="shared" si="27"/>
        <v>0</v>
      </c>
      <c r="Q69" s="456"/>
    </row>
    <row r="70" spans="1:17" ht="15.75" hidden="1" outlineLevel="1">
      <c r="A70" s="319">
        <f t="shared" si="19"/>
        <v>5.3</v>
      </c>
      <c r="B70" s="331" t="str">
        <f t="shared" si="18"/>
        <v>Water supply, filteration &amp;  Sanitary works</v>
      </c>
      <c r="C70" s="319" t="str">
        <f t="shared" si="20"/>
        <v>MERC/CAPEX/20162017/01745</v>
      </c>
      <c r="D70" s="480">
        <f t="shared" si="20"/>
        <v>42825</v>
      </c>
      <c r="E70" s="481">
        <f t="shared" si="20"/>
        <v>1.427</v>
      </c>
      <c r="F70" s="499">
        <f t="shared" si="21"/>
        <v>0.57282329500000007</v>
      </c>
      <c r="G70" s="499">
        <f t="shared" si="22"/>
        <v>0.57282329500000007</v>
      </c>
      <c r="H70" s="499">
        <f t="shared" si="23"/>
        <v>0</v>
      </c>
      <c r="I70" s="478">
        <f>'F4.2 SHPC Pune'!V17</f>
        <v>0</v>
      </c>
      <c r="J70" s="478">
        <f>'F4.2 SHPC Pune'!AP17</f>
        <v>0</v>
      </c>
      <c r="K70" s="499"/>
      <c r="L70" s="499"/>
      <c r="M70" s="499">
        <f t="shared" si="28"/>
        <v>0</v>
      </c>
      <c r="N70" s="499">
        <f t="shared" si="25"/>
        <v>0</v>
      </c>
      <c r="O70" s="209">
        <f t="shared" si="26"/>
        <v>0</v>
      </c>
      <c r="P70" s="210">
        <f t="shared" si="27"/>
        <v>0</v>
      </c>
      <c r="Q70" s="456"/>
    </row>
    <row r="71" spans="1:17" ht="15.75" hidden="1" outlineLevel="1">
      <c r="A71" s="319">
        <f t="shared" si="19"/>
        <v>5.4</v>
      </c>
      <c r="B71" s="331" t="str">
        <f t="shared" si="18"/>
        <v>Compound walls</v>
      </c>
      <c r="C71" s="319" t="str">
        <f t="shared" si="20"/>
        <v>MERC/CAPEX/20162017/01745</v>
      </c>
      <c r="D71" s="480">
        <f t="shared" si="20"/>
        <v>42825</v>
      </c>
      <c r="E71" s="481">
        <f t="shared" si="20"/>
        <v>6.681</v>
      </c>
      <c r="F71" s="499">
        <f t="shared" si="21"/>
        <v>4.8003949519999995</v>
      </c>
      <c r="G71" s="499">
        <f t="shared" si="22"/>
        <v>4.8003949519999995</v>
      </c>
      <c r="H71" s="499">
        <f t="shared" si="23"/>
        <v>0</v>
      </c>
      <c r="I71" s="478">
        <f>'F4.2 SHPC Pune'!V18</f>
        <v>2.7556813719999997</v>
      </c>
      <c r="J71" s="478">
        <f>'F4.2 SHPC Pune'!AP18</f>
        <v>2.7556813719999997</v>
      </c>
      <c r="K71" s="499"/>
      <c r="L71" s="499"/>
      <c r="M71" s="499">
        <f t="shared" si="28"/>
        <v>2.7556813719999997</v>
      </c>
      <c r="N71" s="499">
        <f t="shared" si="25"/>
        <v>0</v>
      </c>
      <c r="O71" s="209">
        <f t="shared" si="26"/>
        <v>1.8806050480000005</v>
      </c>
      <c r="P71" s="210">
        <f t="shared" si="27"/>
        <v>0.87507632399999924</v>
      </c>
      <c r="Q71" s="456">
        <v>-2.3408937000000074E-2</v>
      </c>
    </row>
    <row r="72" spans="1:17" s="479" customFormat="1" ht="31.5" hidden="1" outlineLevel="1">
      <c r="A72" s="314">
        <f t="shared" si="19"/>
        <v>14</v>
      </c>
      <c r="B72" s="315" t="str">
        <f t="shared" si="18"/>
        <v>Various 14 Nos. of schemes for Hydro Power Stations under Renewable Energy Circle, Pune &amp; Nasik</v>
      </c>
      <c r="C72" s="314" t="str">
        <f t="shared" si="20"/>
        <v>MERC/CAPEX/2020-21/WFH/SBR/ 19</v>
      </c>
      <c r="D72" s="476">
        <f t="shared" si="20"/>
        <v>44029</v>
      </c>
      <c r="E72" s="477">
        <f t="shared" si="20"/>
        <v>1.9079999999999999</v>
      </c>
      <c r="F72" s="478">
        <f t="shared" si="21"/>
        <v>0</v>
      </c>
      <c r="G72" s="478">
        <f t="shared" si="22"/>
        <v>0</v>
      </c>
      <c r="H72" s="478">
        <f t="shared" si="23"/>
        <v>0</v>
      </c>
      <c r="I72" s="478">
        <f>'F4.2 SHPC Pune'!V19</f>
        <v>0</v>
      </c>
      <c r="J72" s="478">
        <f>'F4.2 SHPC Pune'!AP19</f>
        <v>0</v>
      </c>
      <c r="K72" s="478"/>
      <c r="L72" s="478"/>
      <c r="M72" s="478">
        <f t="shared" si="28"/>
        <v>0</v>
      </c>
      <c r="N72" s="478">
        <f t="shared" si="25"/>
        <v>0</v>
      </c>
      <c r="O72" s="209">
        <f t="shared" si="26"/>
        <v>0</v>
      </c>
      <c r="P72" s="210">
        <f t="shared" si="27"/>
        <v>0</v>
      </c>
    </row>
    <row r="73" spans="1:17" ht="31.5" hidden="1" outlineLevel="1">
      <c r="A73" s="319">
        <f t="shared" si="19"/>
        <v>14.1</v>
      </c>
      <c r="B73" s="331" t="str">
        <f t="shared" si="18"/>
        <v>Schme-A: Retrofitting of 12 KV Breakers at Ujjani Hydro Power Station</v>
      </c>
      <c r="C73" s="319" t="str">
        <f t="shared" si="20"/>
        <v>MERC/CAPEX/2020-21/WFH/SBR/ 19</v>
      </c>
      <c r="D73" s="480">
        <f t="shared" si="20"/>
        <v>44029</v>
      </c>
      <c r="E73" s="481">
        <f t="shared" si="20"/>
        <v>0.39500000000000002</v>
      </c>
      <c r="F73" s="499">
        <f t="shared" si="21"/>
        <v>0.26762399999999997</v>
      </c>
      <c r="G73" s="499">
        <f t="shared" si="22"/>
        <v>0.26762399999999997</v>
      </c>
      <c r="H73" s="499">
        <f t="shared" si="23"/>
        <v>0</v>
      </c>
      <c r="I73" s="478">
        <f>'F4.2 SHPC Pune'!V20</f>
        <v>0</v>
      </c>
      <c r="J73" s="478">
        <f>'F4.2 SHPC Pune'!AP20</f>
        <v>0</v>
      </c>
      <c r="K73" s="499"/>
      <c r="L73" s="499"/>
      <c r="M73" s="499">
        <f t="shared" si="28"/>
        <v>0</v>
      </c>
      <c r="N73" s="499">
        <f t="shared" si="25"/>
        <v>0</v>
      </c>
      <c r="O73" s="209">
        <f t="shared" si="26"/>
        <v>0</v>
      </c>
      <c r="P73" s="210">
        <f t="shared" si="27"/>
        <v>0</v>
      </c>
      <c r="Q73" s="456"/>
    </row>
    <row r="74" spans="1:17" ht="31.5" hidden="1" outlineLevel="1">
      <c r="A74" s="319">
        <f t="shared" si="19"/>
        <v>14.3</v>
      </c>
      <c r="B74" s="331" t="str">
        <f t="shared" si="18"/>
        <v>Schme-C :Replacement of existing Energy meters by 0.2S Class Energy meters at various HPS.</v>
      </c>
      <c r="C74" s="319" t="str">
        <f t="shared" si="20"/>
        <v>MERC/CAPEX/2020-21/WFH/SBR/ 19</v>
      </c>
      <c r="D74" s="480">
        <f t="shared" si="20"/>
        <v>44029</v>
      </c>
      <c r="E74" s="481">
        <f t="shared" si="20"/>
        <v>0.10199999999999999</v>
      </c>
      <c r="F74" s="499">
        <f t="shared" si="21"/>
        <v>9.6156000000000005E-2</v>
      </c>
      <c r="G74" s="499">
        <f t="shared" si="22"/>
        <v>7.969248000000001E-2</v>
      </c>
      <c r="H74" s="499">
        <f t="shared" si="23"/>
        <v>1.6463519999999995E-2</v>
      </c>
      <c r="I74" s="478">
        <f>'F4.2 SHPC Pune'!V21</f>
        <v>0</v>
      </c>
      <c r="J74" s="478">
        <f>'F4.2 SHPC Pune'!AP21</f>
        <v>0</v>
      </c>
      <c r="K74" s="499"/>
      <c r="L74" s="499"/>
      <c r="M74" s="499">
        <f t="shared" si="28"/>
        <v>0</v>
      </c>
      <c r="N74" s="499">
        <f t="shared" si="25"/>
        <v>1.6463519999999995E-2</v>
      </c>
      <c r="O74" s="209">
        <f t="shared" si="26"/>
        <v>0</v>
      </c>
      <c r="P74" s="210">
        <f t="shared" si="27"/>
        <v>0</v>
      </c>
      <c r="Q74" s="456"/>
    </row>
    <row r="75" spans="1:17" ht="31.5" hidden="1" outlineLevel="1">
      <c r="A75" s="319">
        <f t="shared" si="19"/>
        <v>14.4</v>
      </c>
      <c r="B75" s="331" t="str">
        <f t="shared" si="18"/>
        <v>Schme-D: Providing Oil Filtration Machines for all Divisions of REC, Pune</v>
      </c>
      <c r="C75" s="319" t="str">
        <f t="shared" si="20"/>
        <v>MERC/CAPEX/2020-21/WFH/SBR/ 19</v>
      </c>
      <c r="D75" s="480">
        <f t="shared" si="20"/>
        <v>44029</v>
      </c>
      <c r="E75" s="481">
        <f t="shared" si="20"/>
        <v>0.56100000000000005</v>
      </c>
      <c r="F75" s="499">
        <f t="shared" si="21"/>
        <v>0.2723912</v>
      </c>
      <c r="G75" s="499">
        <f t="shared" si="22"/>
        <v>0.2723912</v>
      </c>
      <c r="H75" s="499">
        <f t="shared" si="23"/>
        <v>0</v>
      </c>
      <c r="I75" s="478">
        <f>'F4.2 SHPC Pune'!V22</f>
        <v>0</v>
      </c>
      <c r="J75" s="478">
        <f>'F4.2 SHPC Pune'!AP22</f>
        <v>0</v>
      </c>
      <c r="K75" s="499"/>
      <c r="L75" s="499"/>
      <c r="M75" s="499">
        <f t="shared" si="28"/>
        <v>0</v>
      </c>
      <c r="N75" s="499">
        <f t="shared" si="25"/>
        <v>0</v>
      </c>
      <c r="O75" s="209">
        <f t="shared" si="26"/>
        <v>0</v>
      </c>
      <c r="P75" s="210">
        <f t="shared" si="27"/>
        <v>0</v>
      </c>
      <c r="Q75" s="456"/>
    </row>
    <row r="76" spans="1:17" ht="31.5" hidden="1" outlineLevel="1">
      <c r="A76" s="319">
        <f t="shared" si="19"/>
        <v>0</v>
      </c>
      <c r="B76" s="331" t="str">
        <f t="shared" si="18"/>
        <v>IDC</v>
      </c>
      <c r="C76" s="319" t="str">
        <f t="shared" si="20"/>
        <v>MERC/CAPEX/2020-21/WFH/SBR/ 19</v>
      </c>
      <c r="D76" s="480">
        <f t="shared" si="20"/>
        <v>44029</v>
      </c>
      <c r="E76" s="481">
        <f t="shared" si="20"/>
        <v>0.85</v>
      </c>
      <c r="F76" s="499">
        <f t="shared" si="21"/>
        <v>0</v>
      </c>
      <c r="G76" s="499">
        <f t="shared" si="22"/>
        <v>0</v>
      </c>
      <c r="H76" s="499">
        <f t="shared" si="23"/>
        <v>0</v>
      </c>
      <c r="I76" s="478">
        <f>'F4.2 SHPC Pune'!V23</f>
        <v>0</v>
      </c>
      <c r="J76" s="478">
        <f>'F4.2 SHPC Pune'!AP23</f>
        <v>0</v>
      </c>
      <c r="K76" s="499"/>
      <c r="L76" s="499"/>
      <c r="M76" s="499">
        <f t="shared" si="28"/>
        <v>0</v>
      </c>
      <c r="N76" s="499">
        <f t="shared" si="25"/>
        <v>0</v>
      </c>
      <c r="O76" s="209">
        <f t="shared" si="26"/>
        <v>0</v>
      </c>
      <c r="P76" s="210">
        <f t="shared" si="27"/>
        <v>0</v>
      </c>
      <c r="Q76" s="456"/>
    </row>
    <row r="77" spans="1:17" s="479" customFormat="1" ht="31.5" hidden="1" outlineLevel="1">
      <c r="A77" s="314">
        <f t="shared" si="19"/>
        <v>16</v>
      </c>
      <c r="B77" s="315" t="str">
        <f t="shared" si="18"/>
        <v>Various 6 Nos. Schemes for Hydro Power Stations under Renewable Energy Circle, Pune</v>
      </c>
      <c r="C77" s="314" t="str">
        <f t="shared" si="20"/>
        <v>MERC/CAPEX/2020-2021/WFH/ SBR/22</v>
      </c>
      <c r="D77" s="476">
        <f t="shared" si="20"/>
        <v>44037</v>
      </c>
      <c r="E77" s="477">
        <f t="shared" si="20"/>
        <v>10.861000000000001</v>
      </c>
      <c r="F77" s="478">
        <f t="shared" si="21"/>
        <v>0</v>
      </c>
      <c r="G77" s="478">
        <f t="shared" si="22"/>
        <v>0</v>
      </c>
      <c r="H77" s="478">
        <f t="shared" si="23"/>
        <v>0</v>
      </c>
      <c r="I77" s="478">
        <f>'F4.2 SHPC Pune'!V24</f>
        <v>0</v>
      </c>
      <c r="J77" s="478">
        <f>'F4.2 SHPC Pune'!AP24</f>
        <v>0</v>
      </c>
      <c r="K77" s="478"/>
      <c r="L77" s="478"/>
      <c r="M77" s="478">
        <f t="shared" si="28"/>
        <v>0</v>
      </c>
      <c r="N77" s="478">
        <f t="shared" si="25"/>
        <v>0</v>
      </c>
      <c r="O77" s="209">
        <f t="shared" si="26"/>
        <v>0</v>
      </c>
      <c r="P77" s="210">
        <f t="shared" si="27"/>
        <v>0</v>
      </c>
    </row>
    <row r="78" spans="1:17" ht="31.5" hidden="1" outlineLevel="1">
      <c r="A78" s="319">
        <f t="shared" si="19"/>
        <v>16.100000000000001</v>
      </c>
      <c r="B78" s="331" t="str">
        <f t="shared" si="18"/>
        <v>Replacement of existing Air Compressors at Bhira, Tilari, Pawana and Ujjani Hydro Power Stations under REC, Pune</v>
      </c>
      <c r="C78" s="319" t="str">
        <f t="shared" si="20"/>
        <v>MERC/CAPEX/2020-2021/WFH/ SBR/22</v>
      </c>
      <c r="D78" s="480">
        <f t="shared" si="20"/>
        <v>44037</v>
      </c>
      <c r="E78" s="481">
        <f t="shared" si="20"/>
        <v>0.95099999999999996</v>
      </c>
      <c r="F78" s="499">
        <f t="shared" si="21"/>
        <v>0</v>
      </c>
      <c r="G78" s="499">
        <f t="shared" si="22"/>
        <v>0</v>
      </c>
      <c r="H78" s="499">
        <f t="shared" si="23"/>
        <v>0</v>
      </c>
      <c r="I78" s="478">
        <f>'F4.2 SHPC Pune'!V25</f>
        <v>0</v>
      </c>
      <c r="J78" s="478">
        <f>'F4.2 SHPC Pune'!AP25</f>
        <v>0</v>
      </c>
      <c r="K78" s="499"/>
      <c r="L78" s="499"/>
      <c r="M78" s="499">
        <f t="shared" si="28"/>
        <v>0</v>
      </c>
      <c r="N78" s="499">
        <f t="shared" si="25"/>
        <v>0</v>
      </c>
      <c r="O78" s="209">
        <f t="shared" si="26"/>
        <v>0</v>
      </c>
      <c r="P78" s="210">
        <f t="shared" si="27"/>
        <v>0</v>
      </c>
      <c r="Q78" s="456"/>
    </row>
    <row r="79" spans="1:17" ht="63" hidden="1" outlineLevel="1">
      <c r="A79" s="319">
        <f t="shared" si="19"/>
        <v>16.2</v>
      </c>
      <c r="B79" s="331" t="str">
        <f t="shared" si="18"/>
        <v>Replacement of existing Air conditioners of Plant Control Rooms at Ujjani, Warna, Kanher, Dhom, Dimbhe &amp; Dudhganga
HPS.</v>
      </c>
      <c r="C79" s="319" t="str">
        <f t="shared" si="20"/>
        <v>MERC/CAPEX/2020-2021/WFH/ SBR/22</v>
      </c>
      <c r="D79" s="480">
        <f t="shared" si="20"/>
        <v>44037</v>
      </c>
      <c r="E79" s="481">
        <f t="shared" si="20"/>
        <v>0.29199999999999998</v>
      </c>
      <c r="F79" s="499">
        <f t="shared" si="21"/>
        <v>0.25256440000000002</v>
      </c>
      <c r="G79" s="499">
        <f t="shared" si="22"/>
        <v>0.25256440000000002</v>
      </c>
      <c r="H79" s="499">
        <f t="shared" si="23"/>
        <v>0</v>
      </c>
      <c r="I79" s="478">
        <f>'F4.2 SHPC Pune'!V26</f>
        <v>0</v>
      </c>
      <c r="J79" s="478">
        <f>'F4.2 SHPC Pune'!AP26</f>
        <v>0</v>
      </c>
      <c r="K79" s="499"/>
      <c r="L79" s="499"/>
      <c r="M79" s="499">
        <f t="shared" si="28"/>
        <v>0</v>
      </c>
      <c r="N79" s="499">
        <f t="shared" si="25"/>
        <v>0</v>
      </c>
      <c r="O79" s="209">
        <f t="shared" si="26"/>
        <v>0</v>
      </c>
      <c r="P79" s="210">
        <f t="shared" si="27"/>
        <v>0</v>
      </c>
      <c r="Q79" s="456"/>
    </row>
    <row r="80" spans="1:17" ht="47.25" hidden="1" outlineLevel="1">
      <c r="A80" s="319">
        <f t="shared" si="19"/>
        <v>16.399999999999999</v>
      </c>
      <c r="B80" s="331" t="str">
        <f t="shared" si="18"/>
        <v>Replacement of 220 V, 400/300 AH Battery set with Tubular type Battery Banks at Bhira, Tilari, Kanher, Dimbhe and Ujani Hydro Power Stations.</v>
      </c>
      <c r="C80" s="319" t="str">
        <f t="shared" si="20"/>
        <v>MERC/CAPEX/2020-2021/WFH/ SBR/22</v>
      </c>
      <c r="D80" s="480">
        <f t="shared" si="20"/>
        <v>44037</v>
      </c>
      <c r="E80" s="481">
        <f t="shared" si="20"/>
        <v>0.89999999999999991</v>
      </c>
      <c r="F80" s="499">
        <f t="shared" si="21"/>
        <v>0</v>
      </c>
      <c r="G80" s="499">
        <f t="shared" si="22"/>
        <v>0</v>
      </c>
      <c r="H80" s="499">
        <f t="shared" si="23"/>
        <v>0</v>
      </c>
      <c r="I80" s="478">
        <f>'F4.2 SHPC Pune'!V27</f>
        <v>0.35828399999999999</v>
      </c>
      <c r="J80" s="478">
        <f>'F4.2 SHPC Pune'!AP27</f>
        <v>0.35828399999999999</v>
      </c>
      <c r="K80" s="499"/>
      <c r="L80" s="499"/>
      <c r="M80" s="499">
        <f t="shared" si="28"/>
        <v>0.35828399999999999</v>
      </c>
      <c r="N80" s="499">
        <f t="shared" si="25"/>
        <v>0</v>
      </c>
      <c r="O80" s="209">
        <f t="shared" si="26"/>
        <v>0.35828399999999999</v>
      </c>
      <c r="P80" s="210">
        <f t="shared" si="27"/>
        <v>0</v>
      </c>
      <c r="Q80" s="456"/>
    </row>
    <row r="81" spans="1:16" ht="31.5" hidden="1" outlineLevel="1">
      <c r="A81" s="319">
        <f t="shared" si="19"/>
        <v>16.5</v>
      </c>
      <c r="B81" s="331" t="str">
        <f t="shared" si="18"/>
        <v>Supply, installation and commissioning of Kaplan Turbine Runner Blades from BHEL (OEM) for Dudhganga U#1.</v>
      </c>
      <c r="C81" s="319" t="str">
        <f t="shared" si="20"/>
        <v>MERC/CAPEX/2020-2021/WFH/ SBR/22</v>
      </c>
      <c r="D81" s="480">
        <f t="shared" si="20"/>
        <v>44037</v>
      </c>
      <c r="E81" s="481">
        <f t="shared" si="20"/>
        <v>4.657</v>
      </c>
      <c r="F81" s="499">
        <f t="shared" si="21"/>
        <v>4.4522934000000003</v>
      </c>
      <c r="G81" s="499">
        <f t="shared" si="22"/>
        <v>4.4592022</v>
      </c>
      <c r="H81" s="499">
        <f t="shared" si="23"/>
        <v>-6.9087999999997152E-3</v>
      </c>
      <c r="I81" s="478">
        <f>'F4.2 SHPC Pune'!V28</f>
        <v>0.120743736</v>
      </c>
      <c r="J81" s="478">
        <f>'F4.2 SHPC Pune'!AP28</f>
        <v>0.120743736</v>
      </c>
      <c r="K81" s="499"/>
      <c r="L81" s="499"/>
      <c r="M81" s="499">
        <f t="shared" si="28"/>
        <v>0.120743736</v>
      </c>
      <c r="N81" s="499">
        <f t="shared" si="25"/>
        <v>-6.9087999999997152E-3</v>
      </c>
      <c r="O81" s="209">
        <f t="shared" si="26"/>
        <v>0.120743736</v>
      </c>
      <c r="P81" s="210">
        <f t="shared" si="27"/>
        <v>0</v>
      </c>
    </row>
    <row r="82" spans="1:16" ht="47.25" hidden="1" outlineLevel="1">
      <c r="A82" s="319">
        <f t="shared" si="19"/>
        <v>16.600000000000001</v>
      </c>
      <c r="B82" s="331" t="str">
        <f t="shared" si="18"/>
        <v>Replacement of existing Protection Systems with Numerical Protection system at Bhira, Panshet, Varasgaon, Dimbhe &amp; Manikdoh HPS.</v>
      </c>
      <c r="C82" s="319" t="str">
        <f t="shared" si="20"/>
        <v>MERC/CAPEX/2020-2021/WFH/ SBR/22</v>
      </c>
      <c r="D82" s="480">
        <f t="shared" si="20"/>
        <v>44037</v>
      </c>
      <c r="E82" s="481">
        <f t="shared" si="20"/>
        <v>3.6220000000000003</v>
      </c>
      <c r="F82" s="499">
        <f t="shared" si="21"/>
        <v>0</v>
      </c>
      <c r="G82" s="499">
        <f t="shared" si="22"/>
        <v>0</v>
      </c>
      <c r="H82" s="499">
        <f t="shared" si="23"/>
        <v>0</v>
      </c>
      <c r="I82" s="478">
        <f>'F4.2 SHPC Pune'!V29</f>
        <v>0.53395000000000004</v>
      </c>
      <c r="J82" s="478">
        <f>'F4.2 SHPC Pune'!AP29</f>
        <v>0.53395000000000004</v>
      </c>
      <c r="K82" s="499"/>
      <c r="L82" s="499"/>
      <c r="M82" s="499">
        <f t="shared" si="28"/>
        <v>0.53395000000000004</v>
      </c>
      <c r="N82" s="499">
        <f t="shared" si="25"/>
        <v>0</v>
      </c>
      <c r="O82" s="209">
        <f t="shared" si="26"/>
        <v>0.53395000000000004</v>
      </c>
      <c r="P82" s="210">
        <f t="shared" si="27"/>
        <v>0</v>
      </c>
    </row>
    <row r="83" spans="1:16" ht="31.5" hidden="1" outlineLevel="1">
      <c r="A83" s="319">
        <f t="shared" si="19"/>
        <v>0</v>
      </c>
      <c r="B83" s="331" t="str">
        <f t="shared" si="18"/>
        <v>IDC</v>
      </c>
      <c r="C83" s="319" t="str">
        <f t="shared" ref="C83:E102" si="29">C30</f>
        <v>MERC/CAPEX/2020-2021/WFH/ SBR/22</v>
      </c>
      <c r="D83" s="480">
        <f t="shared" si="29"/>
        <v>44037</v>
      </c>
      <c r="E83" s="481">
        <f t="shared" si="29"/>
        <v>0.439</v>
      </c>
      <c r="F83" s="499">
        <f t="shared" si="21"/>
        <v>0</v>
      </c>
      <c r="G83" s="499">
        <f t="shared" si="22"/>
        <v>0</v>
      </c>
      <c r="H83" s="499">
        <f t="shared" si="23"/>
        <v>0</v>
      </c>
      <c r="I83" s="478">
        <f>'F4.2 SHPC Pune'!V30</f>
        <v>0</v>
      </c>
      <c r="J83" s="478">
        <f>'F4.2 SHPC Pune'!AP30</f>
        <v>0</v>
      </c>
      <c r="K83" s="499"/>
      <c r="L83" s="499"/>
      <c r="M83" s="499">
        <f t="shared" si="28"/>
        <v>0</v>
      </c>
      <c r="N83" s="499">
        <f t="shared" si="25"/>
        <v>0</v>
      </c>
      <c r="O83" s="209">
        <f t="shared" si="26"/>
        <v>0</v>
      </c>
      <c r="P83" s="210">
        <f t="shared" si="27"/>
        <v>0</v>
      </c>
    </row>
    <row r="84" spans="1:16" ht="31.5" hidden="1" outlineLevel="1">
      <c r="A84" s="482">
        <f t="shared" si="19"/>
        <v>17</v>
      </c>
      <c r="B84" s="483" t="str">
        <f t="shared" si="18"/>
        <v xml:space="preserve">Fortification near Panshet hydro power station for arresting rock falling on HPS Building at panshet . </v>
      </c>
      <c r="C84" s="482" t="str">
        <f t="shared" si="29"/>
        <v xml:space="preserve">Not approved </v>
      </c>
      <c r="D84" s="484" t="str">
        <f t="shared" si="29"/>
        <v>-</v>
      </c>
      <c r="E84" s="485">
        <f t="shared" si="29"/>
        <v>0</v>
      </c>
      <c r="F84" s="485">
        <f t="shared" si="21"/>
        <v>0</v>
      </c>
      <c r="G84" s="485">
        <f t="shared" si="22"/>
        <v>0</v>
      </c>
      <c r="H84" s="485">
        <f t="shared" si="23"/>
        <v>0</v>
      </c>
      <c r="I84" s="478">
        <f>'F4.2 SHPC Pune'!V31</f>
        <v>0</v>
      </c>
      <c r="J84" s="478">
        <f>'F4.2 SHPC Pune'!AP31</f>
        <v>0</v>
      </c>
      <c r="K84" s="485"/>
      <c r="L84" s="485"/>
      <c r="M84" s="485">
        <f t="shared" si="28"/>
        <v>0</v>
      </c>
      <c r="N84" s="485">
        <f t="shared" si="25"/>
        <v>0</v>
      </c>
      <c r="O84" s="209">
        <f t="shared" si="26"/>
        <v>0</v>
      </c>
      <c r="P84" s="210">
        <f t="shared" si="27"/>
        <v>0</v>
      </c>
    </row>
    <row r="85" spans="1:16" ht="31.5" hidden="1" outlineLevel="1">
      <c r="A85" s="482">
        <f t="shared" si="19"/>
        <v>17.100000000000001</v>
      </c>
      <c r="B85" s="483" t="str">
        <f t="shared" si="18"/>
        <v xml:space="preserve">Fortification near Panshet hydro power station for arresting rock falling on HPS Building at panshet . </v>
      </c>
      <c r="C85" s="482" t="str">
        <f t="shared" si="29"/>
        <v xml:space="preserve">Not approved </v>
      </c>
      <c r="D85" s="484" t="str">
        <f t="shared" si="29"/>
        <v>-</v>
      </c>
      <c r="E85" s="485">
        <f t="shared" si="29"/>
        <v>0</v>
      </c>
      <c r="F85" s="485">
        <f t="shared" si="21"/>
        <v>12.06</v>
      </c>
      <c r="G85" s="485">
        <f t="shared" si="22"/>
        <v>0</v>
      </c>
      <c r="H85" s="485">
        <f t="shared" si="23"/>
        <v>12.06</v>
      </c>
      <c r="I85" s="478">
        <f>'F4.2 SHPC Pune'!V32</f>
        <v>0</v>
      </c>
      <c r="J85" s="478">
        <f>'F4.2 SHPC Pune'!AP32</f>
        <v>0</v>
      </c>
      <c r="K85" s="485"/>
      <c r="L85" s="485"/>
      <c r="M85" s="485">
        <f t="shared" ref="M85" si="30">SUM(J85:L85)</f>
        <v>0</v>
      </c>
      <c r="N85" s="485">
        <f t="shared" si="25"/>
        <v>12.06</v>
      </c>
      <c r="O85" s="209">
        <f t="shared" si="26"/>
        <v>0</v>
      </c>
      <c r="P85" s="210">
        <f t="shared" si="27"/>
        <v>0</v>
      </c>
    </row>
    <row r="86" spans="1:16" ht="15.75" hidden="1" outlineLevel="1">
      <c r="A86" s="486">
        <f t="shared" si="19"/>
        <v>0</v>
      </c>
      <c r="B86" s="313" t="str">
        <f t="shared" si="18"/>
        <v>(ii) Yet to be submitted to MERC</v>
      </c>
      <c r="C86" s="486">
        <f t="shared" si="29"/>
        <v>0</v>
      </c>
      <c r="D86" s="484" t="str">
        <f t="shared" si="29"/>
        <v>-</v>
      </c>
      <c r="E86" s="485">
        <f t="shared" si="29"/>
        <v>0</v>
      </c>
      <c r="F86" s="500">
        <f t="shared" si="21"/>
        <v>0</v>
      </c>
      <c r="G86" s="500">
        <f t="shared" si="22"/>
        <v>0</v>
      </c>
      <c r="H86" s="500">
        <f t="shared" si="23"/>
        <v>0</v>
      </c>
      <c r="I86" s="478">
        <f>'F4.2 SHPC Pune'!V33</f>
        <v>0</v>
      </c>
      <c r="J86" s="478">
        <f>'F4.2 SHPC Pune'!AP33</f>
        <v>0</v>
      </c>
      <c r="K86" s="500"/>
      <c r="L86" s="500"/>
      <c r="M86" s="500">
        <f t="shared" si="28"/>
        <v>0</v>
      </c>
      <c r="N86" s="500">
        <f t="shared" si="25"/>
        <v>0</v>
      </c>
      <c r="O86" s="456"/>
      <c r="P86" s="456"/>
    </row>
    <row r="87" spans="1:16" ht="15.75" hidden="1" outlineLevel="1">
      <c r="A87" s="314">
        <f t="shared" si="19"/>
        <v>1</v>
      </c>
      <c r="B87" s="315" t="str">
        <f t="shared" si="18"/>
        <v>DPR-5</v>
      </c>
      <c r="C87" s="314" t="str">
        <f t="shared" si="29"/>
        <v>(ii) Yet to be submitted to MERC</v>
      </c>
      <c r="D87" s="476" t="str">
        <f t="shared" si="29"/>
        <v>-</v>
      </c>
      <c r="E87" s="477">
        <f t="shared" si="29"/>
        <v>0</v>
      </c>
      <c r="F87" s="501">
        <f t="shared" si="21"/>
        <v>0</v>
      </c>
      <c r="G87" s="501">
        <f t="shared" si="22"/>
        <v>0</v>
      </c>
      <c r="H87" s="501">
        <f t="shared" si="23"/>
        <v>0</v>
      </c>
      <c r="I87" s="478">
        <f>'F4.2 SHPC Pune'!V34</f>
        <v>0</v>
      </c>
      <c r="J87" s="478">
        <f>'F4.2 SHPC Pune'!AP34</f>
        <v>0</v>
      </c>
      <c r="K87" s="501"/>
      <c r="L87" s="501"/>
      <c r="M87" s="501">
        <f t="shared" si="28"/>
        <v>0</v>
      </c>
      <c r="N87" s="501">
        <f t="shared" si="25"/>
        <v>0</v>
      </c>
      <c r="O87" s="456"/>
      <c r="P87" s="456"/>
    </row>
    <row r="88" spans="1:16" ht="31.5" hidden="1" outlineLevel="1">
      <c r="A88" s="319">
        <f t="shared" si="19"/>
        <v>1.1000000000000001</v>
      </c>
      <c r="B88" s="331" t="str">
        <f t="shared" si="18"/>
        <v>Supply, erection &amp; commissioning of Digital Governor and DAVR for Panshet HPS under REC, Pune</v>
      </c>
      <c r="C88" s="319" t="str">
        <f t="shared" si="29"/>
        <v>(ii) Yet to be submitted to MERC</v>
      </c>
      <c r="D88" s="480" t="str">
        <f t="shared" si="29"/>
        <v>-</v>
      </c>
      <c r="E88" s="481">
        <f t="shared" si="29"/>
        <v>0</v>
      </c>
      <c r="F88" s="499">
        <f t="shared" si="21"/>
        <v>0</v>
      </c>
      <c r="G88" s="499">
        <f t="shared" si="22"/>
        <v>0</v>
      </c>
      <c r="H88" s="499">
        <f t="shared" si="23"/>
        <v>0</v>
      </c>
      <c r="I88" s="478">
        <f>'F4.2 SHPC Pune'!V35</f>
        <v>0</v>
      </c>
      <c r="J88" s="478">
        <f>'F4.2 SHPC Pune'!AP35</f>
        <v>0</v>
      </c>
      <c r="K88" s="499"/>
      <c r="L88" s="499"/>
      <c r="M88" s="499">
        <f t="shared" si="28"/>
        <v>0</v>
      </c>
      <c r="N88" s="499">
        <f t="shared" si="25"/>
        <v>0</v>
      </c>
      <c r="O88" s="456"/>
      <c r="P88" s="456"/>
    </row>
    <row r="89" spans="1:16" ht="31.5" hidden="1" outlineLevel="1">
      <c r="A89" s="319">
        <f t="shared" si="19"/>
        <v>1.2</v>
      </c>
      <c r="B89" s="331" t="str">
        <f t="shared" si="18"/>
        <v xml:space="preserve">Supply, erection &amp; commissioning of Digital Governor, Excitation system (DAVR) at Warana &amp; Dudhganga HPS </v>
      </c>
      <c r="C89" s="319" t="str">
        <f t="shared" si="29"/>
        <v>(ii) Yet to be submitted to MERC</v>
      </c>
      <c r="D89" s="480" t="str">
        <f t="shared" si="29"/>
        <v>-</v>
      </c>
      <c r="E89" s="481">
        <f t="shared" si="29"/>
        <v>0</v>
      </c>
      <c r="F89" s="499">
        <f t="shared" si="21"/>
        <v>0</v>
      </c>
      <c r="G89" s="499">
        <f t="shared" si="22"/>
        <v>0</v>
      </c>
      <c r="H89" s="499">
        <f t="shared" si="23"/>
        <v>0</v>
      </c>
      <c r="I89" s="478">
        <f>'F4.2 SHPC Pune'!V36</f>
        <v>0</v>
      </c>
      <c r="J89" s="478">
        <f>'F4.2 SHPC Pune'!AP36</f>
        <v>0</v>
      </c>
      <c r="K89" s="499"/>
      <c r="L89" s="499"/>
      <c r="M89" s="499">
        <f t="shared" si="28"/>
        <v>0</v>
      </c>
      <c r="N89" s="499">
        <f t="shared" si="25"/>
        <v>0</v>
      </c>
      <c r="O89" s="456"/>
      <c r="P89" s="456"/>
    </row>
    <row r="90" spans="1:16" ht="47.25" hidden="1" outlineLevel="1">
      <c r="A90" s="319">
        <f t="shared" si="19"/>
        <v>1.3</v>
      </c>
      <c r="B90" s="331" t="str">
        <f t="shared" si="18"/>
        <v>Supply,erection &amp; commissioningof Governor, Excitation System (DAVR) and Autosequencer for Manikdoh, Kanher &amp; Dimbhe HPS.</v>
      </c>
      <c r="C90" s="319" t="str">
        <f t="shared" si="29"/>
        <v>(ii) Yet to be submitted to MERC</v>
      </c>
      <c r="D90" s="480" t="str">
        <f t="shared" si="29"/>
        <v>-</v>
      </c>
      <c r="E90" s="481">
        <f t="shared" si="29"/>
        <v>0</v>
      </c>
      <c r="F90" s="499">
        <f t="shared" si="21"/>
        <v>0</v>
      </c>
      <c r="G90" s="499">
        <f t="shared" si="22"/>
        <v>0</v>
      </c>
      <c r="H90" s="499">
        <f t="shared" si="23"/>
        <v>0</v>
      </c>
      <c r="I90" s="478">
        <f>'F4.2 SHPC Pune'!V37</f>
        <v>0</v>
      </c>
      <c r="J90" s="478">
        <f>'F4.2 SHPC Pune'!AP37</f>
        <v>0</v>
      </c>
      <c r="K90" s="499"/>
      <c r="L90" s="499"/>
      <c r="M90" s="499">
        <f t="shared" si="28"/>
        <v>0</v>
      </c>
      <c r="N90" s="499">
        <f t="shared" si="25"/>
        <v>0</v>
      </c>
      <c r="O90" s="456"/>
      <c r="P90" s="456"/>
    </row>
    <row r="91" spans="1:16" ht="31.5" hidden="1" outlineLevel="1">
      <c r="A91" s="319">
        <f t="shared" si="19"/>
        <v>1.4</v>
      </c>
      <c r="B91" s="331" t="str">
        <f t="shared" si="18"/>
        <v>Supply, erection &amp; commissioning of Digital Governor Pawana &amp; Varasgaon HPS</v>
      </c>
      <c r="C91" s="319" t="str">
        <f t="shared" si="29"/>
        <v>(ii) Yet to be submitted to MERC</v>
      </c>
      <c r="D91" s="480" t="str">
        <f t="shared" si="29"/>
        <v>-</v>
      </c>
      <c r="E91" s="481">
        <f t="shared" si="29"/>
        <v>0</v>
      </c>
      <c r="F91" s="499">
        <f t="shared" si="21"/>
        <v>0</v>
      </c>
      <c r="G91" s="499">
        <f t="shared" si="22"/>
        <v>0</v>
      </c>
      <c r="H91" s="499">
        <f t="shared" si="23"/>
        <v>0</v>
      </c>
      <c r="I91" s="478">
        <f>'F4.2 SHPC Pune'!V38</f>
        <v>0</v>
      </c>
      <c r="J91" s="478">
        <f>'F4.2 SHPC Pune'!AP38</f>
        <v>0</v>
      </c>
      <c r="K91" s="499"/>
      <c r="L91" s="499"/>
      <c r="M91" s="499">
        <f t="shared" si="28"/>
        <v>0</v>
      </c>
      <c r="N91" s="499">
        <f t="shared" si="25"/>
        <v>0</v>
      </c>
      <c r="O91" s="456"/>
      <c r="P91" s="456"/>
    </row>
    <row r="92" spans="1:16" ht="47.25" hidden="1" outlineLevel="1">
      <c r="A92" s="319">
        <f t="shared" si="19"/>
        <v>1.5</v>
      </c>
      <c r="B92" s="331" t="str">
        <f t="shared" si="18"/>
        <v>Upgradation of Protection system for Generator and Generator transformer at bhatghar,Dudhganga,Ujani,Warana,Kanher &amp; Dhom</v>
      </c>
      <c r="C92" s="319" t="str">
        <f t="shared" si="29"/>
        <v>(ii) Yet to be submitted to MERC</v>
      </c>
      <c r="D92" s="480" t="str">
        <f t="shared" si="29"/>
        <v>-</v>
      </c>
      <c r="E92" s="481">
        <f t="shared" si="29"/>
        <v>0</v>
      </c>
      <c r="F92" s="499">
        <f t="shared" si="21"/>
        <v>0</v>
      </c>
      <c r="G92" s="499">
        <f t="shared" si="22"/>
        <v>0</v>
      </c>
      <c r="H92" s="499">
        <f t="shared" si="23"/>
        <v>0</v>
      </c>
      <c r="I92" s="478">
        <f>'F4.2 SHPC Pune'!V39</f>
        <v>0</v>
      </c>
      <c r="J92" s="478">
        <f>'F4.2 SHPC Pune'!AP39</f>
        <v>0</v>
      </c>
      <c r="K92" s="499"/>
      <c r="L92" s="499"/>
      <c r="M92" s="499">
        <f t="shared" si="28"/>
        <v>0</v>
      </c>
      <c r="N92" s="499">
        <f t="shared" si="25"/>
        <v>0</v>
      </c>
      <c r="O92" s="456"/>
      <c r="P92" s="456"/>
    </row>
    <row r="93" spans="1:16" ht="15.75" hidden="1" outlineLevel="1">
      <c r="A93" s="319">
        <f t="shared" si="19"/>
        <v>0</v>
      </c>
      <c r="B93" s="331" t="str">
        <f t="shared" ref="B93:B111" si="31">B40</f>
        <v>DPR-6</v>
      </c>
      <c r="C93" s="319">
        <f t="shared" si="29"/>
        <v>0</v>
      </c>
      <c r="D93" s="480" t="str">
        <f t="shared" si="29"/>
        <v>-</v>
      </c>
      <c r="E93" s="481">
        <f t="shared" si="29"/>
        <v>0</v>
      </c>
      <c r="F93" s="499">
        <f t="shared" si="21"/>
        <v>0</v>
      </c>
      <c r="G93" s="499">
        <f t="shared" si="22"/>
        <v>0</v>
      </c>
      <c r="H93" s="499">
        <f t="shared" si="23"/>
        <v>0</v>
      </c>
      <c r="I93" s="478">
        <f>'F4.2 SHPC Pune'!V40</f>
        <v>0</v>
      </c>
      <c r="J93" s="478">
        <f>'F4.2 SHPC Pune'!AP40</f>
        <v>0</v>
      </c>
      <c r="K93" s="499"/>
      <c r="L93" s="499"/>
      <c r="M93" s="499">
        <f t="shared" si="28"/>
        <v>0</v>
      </c>
      <c r="N93" s="499">
        <f t="shared" si="25"/>
        <v>0</v>
      </c>
      <c r="O93" s="456"/>
      <c r="P93" s="456"/>
    </row>
    <row r="94" spans="1:16" ht="15.75" hidden="1" outlineLevel="1">
      <c r="A94" s="314">
        <f t="shared" si="19"/>
        <v>0</v>
      </c>
      <c r="B94" s="315" t="str">
        <f t="shared" si="31"/>
        <v>Synchronising &amp; Line Breakers at HPS under REC, Pune</v>
      </c>
      <c r="C94" s="319" t="str">
        <f t="shared" si="29"/>
        <v>(ii) Yet to be submitted to MERC</v>
      </c>
      <c r="D94" s="476" t="str">
        <f t="shared" si="29"/>
        <v>-</v>
      </c>
      <c r="E94" s="477">
        <f t="shared" si="29"/>
        <v>0</v>
      </c>
      <c r="F94" s="501">
        <f t="shared" si="21"/>
        <v>0</v>
      </c>
      <c r="G94" s="501">
        <f t="shared" si="22"/>
        <v>0</v>
      </c>
      <c r="H94" s="501">
        <f t="shared" si="23"/>
        <v>0</v>
      </c>
      <c r="I94" s="478">
        <f>'F4.2 SHPC Pune'!V41</f>
        <v>0</v>
      </c>
      <c r="J94" s="478">
        <f>'F4.2 SHPC Pune'!AP41</f>
        <v>0</v>
      </c>
      <c r="K94" s="501"/>
      <c r="L94" s="501"/>
      <c r="M94" s="501">
        <f t="shared" si="28"/>
        <v>0</v>
      </c>
      <c r="N94" s="501">
        <f t="shared" si="25"/>
        <v>0</v>
      </c>
      <c r="O94" s="456"/>
      <c r="P94" s="456"/>
    </row>
    <row r="95" spans="1:16" ht="31.5" hidden="1" outlineLevel="1">
      <c r="A95" s="319">
        <f t="shared" si="19"/>
        <v>0</v>
      </c>
      <c r="B95" s="331" t="str">
        <f t="shared" si="31"/>
        <v>Digital Governor, Excitation (DAVR) with Auto sequencer at Ujjani HPS</v>
      </c>
      <c r="C95" s="319" t="str">
        <f t="shared" si="29"/>
        <v>(ii) Yet to be submitted to MERC</v>
      </c>
      <c r="D95" s="480" t="str">
        <f t="shared" si="29"/>
        <v>-</v>
      </c>
      <c r="E95" s="481">
        <f t="shared" si="29"/>
        <v>0</v>
      </c>
      <c r="F95" s="499">
        <f t="shared" si="21"/>
        <v>0</v>
      </c>
      <c r="G95" s="499">
        <f t="shared" si="22"/>
        <v>0</v>
      </c>
      <c r="H95" s="499">
        <f t="shared" si="23"/>
        <v>0</v>
      </c>
      <c r="I95" s="478">
        <f>'F4.2 SHPC Pune'!V42</f>
        <v>0</v>
      </c>
      <c r="J95" s="478">
        <f>'F4.2 SHPC Pune'!AP42</f>
        <v>0</v>
      </c>
      <c r="K95" s="499"/>
      <c r="L95" s="499"/>
      <c r="M95" s="499">
        <f t="shared" si="28"/>
        <v>0</v>
      </c>
      <c r="N95" s="499">
        <f t="shared" si="25"/>
        <v>0</v>
      </c>
      <c r="O95" s="456"/>
      <c r="P95" s="456"/>
    </row>
    <row r="96" spans="1:16" ht="31.5" hidden="1" outlineLevel="1">
      <c r="A96" s="319">
        <f t="shared" si="19"/>
        <v>0</v>
      </c>
      <c r="B96" s="331" t="str">
        <f t="shared" si="31"/>
        <v>Supply of station battery sets at Panshet, Varasgaon, Pawana, Dhom, Terwanmedhe</v>
      </c>
      <c r="C96" s="319" t="str">
        <f t="shared" si="29"/>
        <v>(ii) Yet to be submitted to MERC</v>
      </c>
      <c r="D96" s="480" t="str">
        <f t="shared" si="29"/>
        <v>-</v>
      </c>
      <c r="E96" s="481">
        <f t="shared" si="29"/>
        <v>0</v>
      </c>
      <c r="F96" s="499">
        <f t="shared" si="21"/>
        <v>0</v>
      </c>
      <c r="G96" s="499">
        <f t="shared" si="22"/>
        <v>0</v>
      </c>
      <c r="H96" s="499">
        <f t="shared" si="23"/>
        <v>0</v>
      </c>
      <c r="I96" s="478">
        <f>'F4.2 SHPC Pune'!V43</f>
        <v>0</v>
      </c>
      <c r="J96" s="478">
        <f>'F4.2 SHPC Pune'!AP43</f>
        <v>0</v>
      </c>
      <c r="K96" s="499"/>
      <c r="L96" s="499"/>
      <c r="M96" s="499">
        <f t="shared" si="28"/>
        <v>0</v>
      </c>
      <c r="N96" s="499">
        <f t="shared" si="25"/>
        <v>0</v>
      </c>
    </row>
    <row r="97" spans="1:16" ht="31.5" hidden="1" outlineLevel="1">
      <c r="A97" s="319">
        <f t="shared" si="19"/>
        <v>0</v>
      </c>
      <c r="B97" s="331" t="str">
        <f t="shared" si="31"/>
        <v>Digital Governor, Excitation (DAVR) with Auto sequencer at Dhom HPS</v>
      </c>
      <c r="C97" s="319" t="str">
        <f t="shared" si="29"/>
        <v>(ii) Yet to be submitted to MERC</v>
      </c>
      <c r="D97" s="480" t="str">
        <f t="shared" si="29"/>
        <v>-</v>
      </c>
      <c r="E97" s="481">
        <f t="shared" si="29"/>
        <v>0</v>
      </c>
      <c r="F97" s="499">
        <f t="shared" si="21"/>
        <v>0</v>
      </c>
      <c r="G97" s="499">
        <f t="shared" si="22"/>
        <v>0</v>
      </c>
      <c r="H97" s="499">
        <f t="shared" si="23"/>
        <v>0</v>
      </c>
      <c r="I97" s="478">
        <f>'F4.2 SHPC Pune'!V44</f>
        <v>0</v>
      </c>
      <c r="J97" s="478">
        <f>'F4.2 SHPC Pune'!AP44</f>
        <v>0</v>
      </c>
      <c r="K97" s="499"/>
      <c r="L97" s="499"/>
      <c r="M97" s="499">
        <f t="shared" si="28"/>
        <v>0</v>
      </c>
      <c r="N97" s="499">
        <f t="shared" si="25"/>
        <v>0</v>
      </c>
    </row>
    <row r="98" spans="1:16" ht="15.75" hidden="1" outlineLevel="1">
      <c r="A98" s="319">
        <f t="shared" si="19"/>
        <v>0</v>
      </c>
      <c r="B98" s="331" t="str">
        <f t="shared" si="31"/>
        <v>R &amp; M of Bhatghar HPS</v>
      </c>
      <c r="C98" s="319" t="str">
        <f t="shared" si="29"/>
        <v>(ii) Yet to be submitted to MERC</v>
      </c>
      <c r="D98" s="480" t="str">
        <f t="shared" si="29"/>
        <v>-</v>
      </c>
      <c r="E98" s="481">
        <f t="shared" si="29"/>
        <v>0</v>
      </c>
      <c r="F98" s="499">
        <f t="shared" si="21"/>
        <v>0</v>
      </c>
      <c r="G98" s="499">
        <f t="shared" si="22"/>
        <v>0</v>
      </c>
      <c r="H98" s="499">
        <f t="shared" si="23"/>
        <v>0</v>
      </c>
      <c r="I98" s="478">
        <f>'F4.2 SHPC Pune'!V45</f>
        <v>0</v>
      </c>
      <c r="J98" s="478">
        <f>'F4.2 SHPC Pune'!AP45</f>
        <v>0</v>
      </c>
      <c r="K98" s="499"/>
      <c r="L98" s="499"/>
      <c r="M98" s="499">
        <f t="shared" si="28"/>
        <v>0</v>
      </c>
      <c r="N98" s="499">
        <f t="shared" si="25"/>
        <v>0</v>
      </c>
    </row>
    <row r="99" spans="1:16" ht="15.75" hidden="1" outlineLevel="1">
      <c r="A99" s="319">
        <f t="shared" si="19"/>
        <v>1.7</v>
      </c>
      <c r="B99" s="331" t="str">
        <f t="shared" si="31"/>
        <v>DPR-8</v>
      </c>
      <c r="C99" s="319">
        <f t="shared" si="29"/>
        <v>0</v>
      </c>
      <c r="D99" s="480" t="str">
        <f t="shared" si="29"/>
        <v>-</v>
      </c>
      <c r="E99" s="481">
        <f t="shared" si="29"/>
        <v>0</v>
      </c>
      <c r="F99" s="499">
        <f t="shared" si="21"/>
        <v>0</v>
      </c>
      <c r="G99" s="499">
        <f t="shared" si="22"/>
        <v>0</v>
      </c>
      <c r="H99" s="499">
        <f t="shared" si="23"/>
        <v>0</v>
      </c>
      <c r="I99" s="478">
        <f>'F4.2 SHPC Pune'!V46</f>
        <v>0</v>
      </c>
      <c r="J99" s="478">
        <f>'F4.2 SHPC Pune'!AP46</f>
        <v>0</v>
      </c>
      <c r="K99" s="499"/>
      <c r="L99" s="499"/>
      <c r="M99" s="499">
        <f t="shared" si="28"/>
        <v>0</v>
      </c>
      <c r="N99" s="499">
        <f t="shared" si="25"/>
        <v>0</v>
      </c>
    </row>
    <row r="100" spans="1:16" ht="31.5" hidden="1" outlineLevel="1">
      <c r="A100" s="319">
        <f t="shared" si="19"/>
        <v>0</v>
      </c>
      <c r="B100" s="331" t="str">
        <f t="shared" si="31"/>
        <v>Gen. transformers for Dudhganga, Warana, Ujjani, Panshet, Varasgaon &amp; Pawana HPS</v>
      </c>
      <c r="C100" s="319" t="str">
        <f t="shared" si="29"/>
        <v>(ii) Yet to be submitted to MERC</v>
      </c>
      <c r="D100" s="480" t="str">
        <f t="shared" si="29"/>
        <v>-</v>
      </c>
      <c r="E100" s="481">
        <f t="shared" si="29"/>
        <v>0</v>
      </c>
      <c r="F100" s="499">
        <f t="shared" si="21"/>
        <v>0</v>
      </c>
      <c r="G100" s="499">
        <f t="shared" si="22"/>
        <v>0</v>
      </c>
      <c r="H100" s="499">
        <f t="shared" si="23"/>
        <v>0</v>
      </c>
      <c r="I100" s="478">
        <f>'F4.2 SHPC Pune'!V47</f>
        <v>0</v>
      </c>
      <c r="J100" s="478">
        <f>'F4.2 SHPC Pune'!AP47</f>
        <v>0</v>
      </c>
      <c r="K100" s="499"/>
      <c r="L100" s="499"/>
      <c r="M100" s="499">
        <f t="shared" si="28"/>
        <v>0</v>
      </c>
      <c r="N100" s="499">
        <f t="shared" si="25"/>
        <v>0</v>
      </c>
    </row>
    <row r="101" spans="1:16" ht="15.75" hidden="1" outlineLevel="1">
      <c r="A101" s="319">
        <f t="shared" si="19"/>
        <v>0</v>
      </c>
      <c r="B101" s="331">
        <f t="shared" si="31"/>
        <v>0</v>
      </c>
      <c r="C101" s="319">
        <f t="shared" si="29"/>
        <v>0</v>
      </c>
      <c r="D101" s="480" t="str">
        <f t="shared" si="29"/>
        <v>-</v>
      </c>
      <c r="E101" s="481">
        <f t="shared" si="29"/>
        <v>0</v>
      </c>
      <c r="F101" s="499">
        <f t="shared" si="21"/>
        <v>0</v>
      </c>
      <c r="G101" s="499">
        <f t="shared" si="22"/>
        <v>0</v>
      </c>
      <c r="H101" s="499">
        <f t="shared" si="23"/>
        <v>0</v>
      </c>
      <c r="I101" s="478">
        <f>'F4.2 SHPC Pune'!V48</f>
        <v>0</v>
      </c>
      <c r="J101" s="478">
        <f>'F4.2 SHPC Pune'!AP48</f>
        <v>0</v>
      </c>
      <c r="K101" s="499"/>
      <c r="L101" s="499"/>
      <c r="M101" s="499">
        <f t="shared" si="28"/>
        <v>0</v>
      </c>
      <c r="N101" s="499">
        <f t="shared" si="25"/>
        <v>0</v>
      </c>
    </row>
    <row r="102" spans="1:16" ht="15.75" hidden="1" outlineLevel="1">
      <c r="A102" s="486">
        <f t="shared" si="19"/>
        <v>0</v>
      </c>
      <c r="B102" s="488" t="str">
        <f t="shared" si="31"/>
        <v>B) Non-DPR Schemes</v>
      </c>
      <c r="C102" s="486">
        <f t="shared" si="29"/>
        <v>0</v>
      </c>
      <c r="D102" s="484" t="str">
        <f t="shared" si="29"/>
        <v>-</v>
      </c>
      <c r="E102" s="485">
        <f t="shared" si="29"/>
        <v>0</v>
      </c>
      <c r="F102" s="500">
        <f t="shared" si="21"/>
        <v>0</v>
      </c>
      <c r="G102" s="500">
        <f t="shared" si="22"/>
        <v>0</v>
      </c>
      <c r="H102" s="500">
        <f t="shared" si="23"/>
        <v>0</v>
      </c>
      <c r="I102" s="478">
        <f>'F4.2 SHPC Pune'!V49</f>
        <v>0</v>
      </c>
      <c r="J102" s="478">
        <f>'F4.2 SHPC Pune'!AP49</f>
        <v>0</v>
      </c>
      <c r="K102" s="500"/>
      <c r="L102" s="500"/>
      <c r="M102" s="500">
        <f t="shared" si="28"/>
        <v>0</v>
      </c>
      <c r="N102" s="500">
        <f t="shared" si="25"/>
        <v>0</v>
      </c>
    </row>
    <row r="103" spans="1:16" ht="31.5" hidden="1" outlineLevel="1">
      <c r="A103" s="319">
        <f t="shared" si="19"/>
        <v>1</v>
      </c>
      <c r="B103" s="331" t="str">
        <f t="shared" si="31"/>
        <v>Replacement of 220V/300 AH Tubular type Battery Set at Manikdoh HPS</v>
      </c>
      <c r="C103" s="319" t="str">
        <f t="shared" ref="C103:E110" si="32">C50</f>
        <v>N.A.</v>
      </c>
      <c r="D103" s="480" t="str">
        <f t="shared" si="32"/>
        <v>-</v>
      </c>
      <c r="E103" s="481">
        <f t="shared" si="32"/>
        <v>0</v>
      </c>
      <c r="F103" s="499">
        <f t="shared" si="21"/>
        <v>0.1138</v>
      </c>
      <c r="G103" s="499">
        <f t="shared" si="22"/>
        <v>0.1138</v>
      </c>
      <c r="H103" s="499">
        <f t="shared" si="23"/>
        <v>0</v>
      </c>
      <c r="I103" s="478">
        <f>'F4.2 SHPC Pune'!V50</f>
        <v>0</v>
      </c>
      <c r="J103" s="478">
        <f>'F4.2 SHPC Pune'!AP50</f>
        <v>0</v>
      </c>
      <c r="K103" s="499"/>
      <c r="L103" s="499"/>
      <c r="M103" s="499">
        <f t="shared" si="28"/>
        <v>0</v>
      </c>
      <c r="N103" s="499">
        <f t="shared" si="25"/>
        <v>0</v>
      </c>
    </row>
    <row r="104" spans="1:16" ht="31.5" hidden="1" outlineLevel="1">
      <c r="A104" s="319">
        <f t="shared" si="19"/>
        <v>2</v>
      </c>
      <c r="B104" s="331" t="str">
        <f t="shared" si="31"/>
        <v>Replacement of existing AVR by DAVR for Static Excitation System at Pawana HPS.</v>
      </c>
      <c r="C104" s="319" t="str">
        <f t="shared" si="32"/>
        <v>N.A.</v>
      </c>
      <c r="D104" s="480" t="str">
        <f t="shared" si="32"/>
        <v>-</v>
      </c>
      <c r="E104" s="481">
        <f t="shared" si="32"/>
        <v>0</v>
      </c>
      <c r="F104" s="499">
        <f t="shared" si="21"/>
        <v>0</v>
      </c>
      <c r="G104" s="499">
        <f t="shared" si="22"/>
        <v>0</v>
      </c>
      <c r="H104" s="499">
        <f t="shared" si="23"/>
        <v>0</v>
      </c>
      <c r="I104" s="478">
        <f>'F4.2 SHPC Pune'!V51</f>
        <v>0</v>
      </c>
      <c r="J104" s="478">
        <f>'F4.2 SHPC Pune'!AP51</f>
        <v>0</v>
      </c>
      <c r="K104" s="499"/>
      <c r="L104" s="499"/>
      <c r="M104" s="499">
        <f t="shared" si="28"/>
        <v>0</v>
      </c>
      <c r="N104" s="499">
        <f t="shared" si="25"/>
        <v>0</v>
      </c>
    </row>
    <row r="105" spans="1:16" ht="15.75" hidden="1" outlineLevel="1">
      <c r="A105" s="319">
        <f t="shared" si="19"/>
        <v>3</v>
      </c>
      <c r="B105" s="331" t="str">
        <f t="shared" si="31"/>
        <v>Retrofitting of 415 V LT Breakers at Kanher &amp; Dhom HPS.</v>
      </c>
      <c r="C105" s="319" t="str">
        <f t="shared" si="32"/>
        <v>N.A.</v>
      </c>
      <c r="D105" s="480" t="str">
        <f t="shared" si="32"/>
        <v>-</v>
      </c>
      <c r="E105" s="481">
        <f t="shared" si="32"/>
        <v>0</v>
      </c>
      <c r="F105" s="499">
        <f t="shared" si="21"/>
        <v>9.8743800000000007E-2</v>
      </c>
      <c r="G105" s="499">
        <f t="shared" si="22"/>
        <v>9.8743800000000007E-2</v>
      </c>
      <c r="H105" s="499">
        <f t="shared" si="23"/>
        <v>0</v>
      </c>
      <c r="I105" s="478">
        <f>'F4.2 SHPC Pune'!V52</f>
        <v>0</v>
      </c>
      <c r="J105" s="478">
        <f>'F4.2 SHPC Pune'!AP52</f>
        <v>0</v>
      </c>
      <c r="K105" s="499"/>
      <c r="L105" s="499"/>
      <c r="M105" s="499">
        <f t="shared" si="28"/>
        <v>0</v>
      </c>
      <c r="N105" s="499">
        <f t="shared" si="25"/>
        <v>0</v>
      </c>
    </row>
    <row r="106" spans="1:16" ht="15.75" hidden="1" outlineLevel="1">
      <c r="A106" s="319">
        <f t="shared" si="19"/>
        <v>4</v>
      </c>
      <c r="B106" s="331" t="str">
        <f t="shared" si="31"/>
        <v>Furniture &amp; Fixture General Asset</v>
      </c>
      <c r="C106" s="319" t="str">
        <f t="shared" si="32"/>
        <v>N.A.</v>
      </c>
      <c r="D106" s="480" t="str">
        <f t="shared" si="32"/>
        <v>-</v>
      </c>
      <c r="E106" s="481">
        <f t="shared" si="32"/>
        <v>0</v>
      </c>
      <c r="F106" s="499">
        <f t="shared" si="21"/>
        <v>1.028507185</v>
      </c>
      <c r="G106" s="499">
        <f t="shared" si="22"/>
        <v>1.028507185</v>
      </c>
      <c r="H106" s="499">
        <f t="shared" si="23"/>
        <v>0</v>
      </c>
      <c r="I106" s="478">
        <f>'F4.2 SHPC Pune'!V53</f>
        <v>2.9146435999999998E-2</v>
      </c>
      <c r="J106" s="478">
        <f>'F4.2 SHPC Pune'!AP53</f>
        <v>2.9146435999999998E-2</v>
      </c>
      <c r="K106" s="499"/>
      <c r="L106" s="499"/>
      <c r="M106" s="499">
        <f t="shared" si="28"/>
        <v>2.9146435999999998E-2</v>
      </c>
      <c r="N106" s="499">
        <f t="shared" si="25"/>
        <v>0</v>
      </c>
    </row>
    <row r="107" spans="1:16" ht="15.75" hidden="1" outlineLevel="1">
      <c r="A107" s="319">
        <f t="shared" si="19"/>
        <v>5</v>
      </c>
      <c r="B107" s="331" t="str">
        <f t="shared" si="31"/>
        <v>Electrical General Asset</v>
      </c>
      <c r="C107" s="319" t="str">
        <f t="shared" si="32"/>
        <v>N.A.</v>
      </c>
      <c r="D107" s="480" t="str">
        <f t="shared" si="32"/>
        <v>-</v>
      </c>
      <c r="E107" s="481">
        <f t="shared" si="32"/>
        <v>0</v>
      </c>
      <c r="F107" s="499">
        <f t="shared" si="21"/>
        <v>0.13072507799999999</v>
      </c>
      <c r="G107" s="499">
        <f t="shared" si="22"/>
        <v>0.13072507799999999</v>
      </c>
      <c r="H107" s="499">
        <f t="shared" si="23"/>
        <v>0</v>
      </c>
      <c r="I107" s="478">
        <f>'F4.2 SHPC Pune'!V54</f>
        <v>6.3954201000000002E-2</v>
      </c>
      <c r="J107" s="478">
        <f>'F4.2 SHPC Pune'!AP54</f>
        <v>6.3954201000000002E-2</v>
      </c>
      <c r="K107" s="499"/>
      <c r="L107" s="499"/>
      <c r="M107" s="499">
        <f t="shared" si="28"/>
        <v>6.3954201000000002E-2</v>
      </c>
      <c r="N107" s="499">
        <f t="shared" si="25"/>
        <v>0</v>
      </c>
    </row>
    <row r="108" spans="1:16" ht="15.75" hidden="1" outlineLevel="1">
      <c r="A108" s="319">
        <f t="shared" si="19"/>
        <v>6</v>
      </c>
      <c r="B108" s="331" t="str">
        <f t="shared" si="31"/>
        <v>Electronics General Asset</v>
      </c>
      <c r="C108" s="319" t="str">
        <f t="shared" si="32"/>
        <v>N.A.</v>
      </c>
      <c r="D108" s="480" t="str">
        <f t="shared" si="32"/>
        <v>-</v>
      </c>
      <c r="E108" s="481">
        <f t="shared" si="32"/>
        <v>0</v>
      </c>
      <c r="F108" s="499">
        <f t="shared" si="21"/>
        <v>0.23980401799999998</v>
      </c>
      <c r="G108" s="499">
        <f t="shared" si="22"/>
        <v>0.23980401799999998</v>
      </c>
      <c r="H108" s="499">
        <f t="shared" si="23"/>
        <v>0</v>
      </c>
      <c r="I108" s="478">
        <f>'F4.2 SHPC Pune'!V55</f>
        <v>1.6808697000000001E-2</v>
      </c>
      <c r="J108" s="478">
        <f>'F4.2 SHPC Pune'!AP55</f>
        <v>1.6808697000000001E-2</v>
      </c>
      <c r="K108" s="499"/>
      <c r="L108" s="499"/>
      <c r="M108" s="499">
        <f t="shared" si="28"/>
        <v>1.6808697000000001E-2</v>
      </c>
      <c r="N108" s="499">
        <f t="shared" si="25"/>
        <v>0</v>
      </c>
    </row>
    <row r="109" spans="1:16" ht="15.75" hidden="1" outlineLevel="1">
      <c r="A109" s="319">
        <f t="shared" si="19"/>
        <v>7</v>
      </c>
      <c r="B109" s="331" t="str">
        <f t="shared" si="31"/>
        <v>Vehicle General Asset</v>
      </c>
      <c r="C109" s="319" t="str">
        <f t="shared" si="32"/>
        <v>N.A.</v>
      </c>
      <c r="D109" s="480" t="str">
        <f t="shared" si="32"/>
        <v>-</v>
      </c>
      <c r="E109" s="481">
        <f t="shared" si="32"/>
        <v>0</v>
      </c>
      <c r="F109" s="499">
        <f t="shared" si="21"/>
        <v>0.17288522700000003</v>
      </c>
      <c r="G109" s="499">
        <f t="shared" si="22"/>
        <v>0.17288522700000003</v>
      </c>
      <c r="H109" s="499">
        <f t="shared" si="23"/>
        <v>0</v>
      </c>
      <c r="I109" s="478">
        <f>'F4.2 SHPC Pune'!V56</f>
        <v>0</v>
      </c>
      <c r="J109" s="478">
        <f>'F4.2 SHPC Pune'!AP56</f>
        <v>0</v>
      </c>
      <c r="K109" s="499"/>
      <c r="L109" s="499"/>
      <c r="M109" s="499">
        <f t="shared" si="28"/>
        <v>0</v>
      </c>
      <c r="N109" s="499">
        <f t="shared" si="25"/>
        <v>0</v>
      </c>
    </row>
    <row r="110" spans="1:16" ht="32.25" hidden="1" outlineLevel="1" thickBot="1">
      <c r="A110" s="319">
        <f t="shared" si="19"/>
        <v>8</v>
      </c>
      <c r="B110" s="331" t="str">
        <f t="shared" si="31"/>
        <v>Numerical protection system at Pawana Hydro Power Station</v>
      </c>
      <c r="C110" s="319" t="str">
        <f t="shared" si="32"/>
        <v>N.A.</v>
      </c>
      <c r="D110" s="480" t="str">
        <f t="shared" si="32"/>
        <v>-</v>
      </c>
      <c r="E110" s="481">
        <f t="shared" si="32"/>
        <v>0</v>
      </c>
      <c r="F110" s="499">
        <f t="shared" si="21"/>
        <v>0.33023999999999998</v>
      </c>
      <c r="G110" s="499">
        <f t="shared" si="22"/>
        <v>0.33023999999999998</v>
      </c>
      <c r="H110" s="499">
        <f t="shared" si="23"/>
        <v>0</v>
      </c>
      <c r="I110" s="478">
        <f>'F4.2 SHPC Pune'!V57</f>
        <v>0</v>
      </c>
      <c r="J110" s="478">
        <f>'F4.2 SHPC Pune'!AP57</f>
        <v>0</v>
      </c>
      <c r="K110" s="499"/>
      <c r="L110" s="499"/>
      <c r="M110" s="499">
        <f t="shared" si="28"/>
        <v>0</v>
      </c>
      <c r="N110" s="499">
        <f t="shared" si="25"/>
        <v>0</v>
      </c>
    </row>
    <row r="111" spans="1:16" ht="16.5" collapsed="1" thickBot="1">
      <c r="A111" s="489"/>
      <c r="B111" s="490" t="str">
        <f t="shared" si="31"/>
        <v>Total</v>
      </c>
      <c r="C111" s="491"/>
      <c r="D111" s="492"/>
      <c r="E111" s="493"/>
      <c r="F111" s="494">
        <f>SUM(F63:F110)</f>
        <v>28.821937219000002</v>
      </c>
      <c r="G111" s="494">
        <f>SUM(G63:G110)</f>
        <v>16.752382498999999</v>
      </c>
      <c r="H111" s="494">
        <f>SUM(H63:H110)</f>
        <v>12.069554720000001</v>
      </c>
      <c r="I111" s="494">
        <f>SUM(I63:I110)</f>
        <v>3.8785684419999997</v>
      </c>
      <c r="J111" s="494">
        <f>SUM(J63:J110)</f>
        <v>3.8785684419999997</v>
      </c>
      <c r="K111" s="494">
        <f t="shared" ref="K111:N111" si="33">SUM(K63:K110)</f>
        <v>0</v>
      </c>
      <c r="L111" s="494">
        <f t="shared" si="33"/>
        <v>0</v>
      </c>
      <c r="M111" s="494">
        <f t="shared" si="33"/>
        <v>3.8785684419999997</v>
      </c>
      <c r="N111" s="494">
        <f t="shared" si="33"/>
        <v>12.069554720000001</v>
      </c>
    </row>
    <row r="112" spans="1:16" ht="15.75">
      <c r="A112" s="456"/>
      <c r="B112" s="457"/>
      <c r="C112" s="496"/>
      <c r="D112" s="458"/>
      <c r="E112" s="459"/>
      <c r="F112" s="497"/>
      <c r="G112" s="497"/>
      <c r="H112" s="497"/>
      <c r="I112" s="497"/>
      <c r="J112" s="497"/>
      <c r="K112" s="497"/>
      <c r="L112" s="497"/>
      <c r="M112" s="497"/>
      <c r="N112" s="497"/>
      <c r="O112" s="456"/>
      <c r="P112" s="456"/>
    </row>
    <row r="113" spans="1:17" s="473" customFormat="1" ht="16.5" thickBot="1">
      <c r="A113" s="468"/>
      <c r="B113" s="469" t="s">
        <v>11</v>
      </c>
      <c r="C113" s="470"/>
      <c r="D113" s="471"/>
      <c r="E113" s="472"/>
      <c r="F113" s="498"/>
      <c r="G113" s="498"/>
      <c r="H113" s="498"/>
      <c r="I113" s="498"/>
      <c r="J113" s="498"/>
      <c r="K113" s="498"/>
      <c r="L113" s="498"/>
      <c r="M113" s="498"/>
      <c r="N113" s="498"/>
    </row>
    <row r="114" spans="1:17" ht="15.75" hidden="1" outlineLevel="1">
      <c r="A114" s="468"/>
      <c r="B114" s="308" t="str">
        <f t="shared" ref="B114:B145" si="34">B61</f>
        <v>a) DPR Schemes</v>
      </c>
      <c r="C114" s="470"/>
      <c r="D114" s="471"/>
      <c r="E114" s="472"/>
      <c r="F114" s="498"/>
      <c r="G114" s="498"/>
      <c r="H114" s="498"/>
      <c r="I114" s="498"/>
      <c r="J114" s="498"/>
      <c r="K114" s="498"/>
      <c r="L114" s="498"/>
      <c r="M114" s="498"/>
      <c r="N114" s="498"/>
      <c r="O114" s="456"/>
      <c r="P114" s="456"/>
    </row>
    <row r="115" spans="1:17" ht="15.75" hidden="1" outlineLevel="1">
      <c r="A115" s="313"/>
      <c r="B115" s="313" t="str">
        <f t="shared" si="34"/>
        <v>(i) Submitted to MERC</v>
      </c>
      <c r="C115" s="474"/>
      <c r="D115" s="475"/>
      <c r="E115" s="472"/>
      <c r="F115" s="498"/>
      <c r="G115" s="498"/>
      <c r="H115" s="498"/>
      <c r="I115" s="498"/>
      <c r="J115" s="498"/>
      <c r="K115" s="498"/>
      <c r="L115" s="498"/>
      <c r="M115" s="498"/>
      <c r="N115" s="498"/>
      <c r="O115" s="456"/>
      <c r="P115" s="456"/>
    </row>
    <row r="116" spans="1:17" s="479" customFormat="1" ht="31.5" hidden="1" outlineLevel="1">
      <c r="A116" s="314">
        <f t="shared" ref="A116:A163" si="35">A63</f>
        <v>2</v>
      </c>
      <c r="B116" s="315" t="str">
        <f t="shared" si="34"/>
        <v>Various schemes of Hydro Power Stations at HPC Pune &amp; HPC Nasik</v>
      </c>
      <c r="C116" s="314" t="str">
        <f t="shared" ref="C116:E135" si="36">C63</f>
        <v>MERC/TECH 12/CAPEX/20142015/00876</v>
      </c>
      <c r="D116" s="476">
        <f t="shared" si="36"/>
        <v>41871</v>
      </c>
      <c r="E116" s="477">
        <f t="shared" si="36"/>
        <v>1.5511999999999999</v>
      </c>
      <c r="F116" s="478">
        <f t="shared" ref="F116:F163" si="37">F63+I63</f>
        <v>0</v>
      </c>
      <c r="G116" s="478">
        <f t="shared" ref="G116:G163" si="38">G63+M63</f>
        <v>0</v>
      </c>
      <c r="H116" s="478">
        <f t="shared" ref="H116:H163" si="39">F116-G116</f>
        <v>0</v>
      </c>
      <c r="I116" s="478">
        <f>'F4.2 SHPC Pune'!W10</f>
        <v>0</v>
      </c>
      <c r="J116" s="478">
        <f>'F4.2 SHPC Pune'!AQ10</f>
        <v>0</v>
      </c>
      <c r="K116" s="478"/>
      <c r="L116" s="478"/>
      <c r="M116" s="478">
        <f t="shared" ref="M116" si="40">SUM(J116:L116)</f>
        <v>0</v>
      </c>
      <c r="N116" s="478">
        <f t="shared" ref="N116:N163" si="41">H116+I116-M116</f>
        <v>0</v>
      </c>
      <c r="O116" s="209">
        <f t="shared" ref="O116:O138" si="42">MAX(0,IF(M116=0,0,IF(G116+M116&lt;E116,M116,E116-G116)))</f>
        <v>0</v>
      </c>
      <c r="P116" s="210">
        <f t="shared" ref="P116:P138" si="43">M116-O116</f>
        <v>0</v>
      </c>
    </row>
    <row r="117" spans="1:17" ht="31.5" hidden="1" outlineLevel="1">
      <c r="A117" s="319">
        <f t="shared" si="35"/>
        <v>2.4</v>
      </c>
      <c r="B117" s="331" t="str">
        <f t="shared" si="34"/>
        <v>Replacement of existing AVR by SEE DVR system for Varasgaon Hydro Power Station.</v>
      </c>
      <c r="C117" s="319" t="str">
        <f t="shared" si="36"/>
        <v>MERC/TECH 12/CAPEX/20142015/00876</v>
      </c>
      <c r="D117" s="480">
        <f t="shared" si="36"/>
        <v>41871</v>
      </c>
      <c r="E117" s="481">
        <f t="shared" si="36"/>
        <v>0.52</v>
      </c>
      <c r="F117" s="499">
        <f t="shared" si="37"/>
        <v>0.30932749999999998</v>
      </c>
      <c r="G117" s="499">
        <f t="shared" si="38"/>
        <v>0.30932749999999998</v>
      </c>
      <c r="H117" s="499">
        <f t="shared" si="39"/>
        <v>0</v>
      </c>
      <c r="I117" s="478">
        <f>'F4.2 SHPC Pune'!W11</f>
        <v>0</v>
      </c>
      <c r="J117" s="478">
        <f>'F4.2 SHPC Pune'!AQ11</f>
        <v>0</v>
      </c>
      <c r="K117" s="499"/>
      <c r="L117" s="499"/>
      <c r="M117" s="499">
        <f t="shared" ref="M117:M137" si="44">SUM(J117:L117)</f>
        <v>0</v>
      </c>
      <c r="N117" s="499">
        <f t="shared" si="41"/>
        <v>0</v>
      </c>
      <c r="O117" s="209">
        <f t="shared" si="42"/>
        <v>0</v>
      </c>
      <c r="P117" s="210">
        <f t="shared" si="43"/>
        <v>0</v>
      </c>
    </row>
    <row r="118" spans="1:17" ht="31.5" hidden="1" outlineLevel="1">
      <c r="A118" s="319">
        <f t="shared" si="35"/>
        <v>2.5</v>
      </c>
      <c r="B118" s="331" t="str">
        <f t="shared" si="34"/>
        <v xml:space="preserve"> Construction of Resthouse at Dimbhe HPS</v>
      </c>
      <c r="C118" s="319" t="str">
        <f t="shared" si="36"/>
        <v>MERC/TECH 12/CAPEX/20142015/00876</v>
      </c>
      <c r="D118" s="480">
        <f t="shared" si="36"/>
        <v>41871</v>
      </c>
      <c r="E118" s="481">
        <f t="shared" si="36"/>
        <v>0.7</v>
      </c>
      <c r="F118" s="499">
        <f t="shared" si="37"/>
        <v>0.73791230399999996</v>
      </c>
      <c r="G118" s="499">
        <f t="shared" si="38"/>
        <v>0.73791230399999996</v>
      </c>
      <c r="H118" s="499">
        <f t="shared" si="39"/>
        <v>0</v>
      </c>
      <c r="I118" s="478">
        <f>'F4.2 SHPC Pune'!W12</f>
        <v>0</v>
      </c>
      <c r="J118" s="478">
        <f>'F4.2 SHPC Pune'!AQ12</f>
        <v>0</v>
      </c>
      <c r="K118" s="499"/>
      <c r="L118" s="499"/>
      <c r="M118" s="499">
        <f t="shared" si="44"/>
        <v>0</v>
      </c>
      <c r="N118" s="499">
        <f t="shared" si="41"/>
        <v>0</v>
      </c>
      <c r="O118" s="209">
        <f t="shared" si="42"/>
        <v>0</v>
      </c>
      <c r="P118" s="210">
        <f t="shared" si="43"/>
        <v>0</v>
      </c>
      <c r="Q118" s="456"/>
    </row>
    <row r="119" spans="1:17" ht="31.5" hidden="1" outlineLevel="1">
      <c r="A119" s="319">
        <f t="shared" si="35"/>
        <v>0</v>
      </c>
      <c r="B119" s="331" t="str">
        <f t="shared" si="34"/>
        <v>IDC</v>
      </c>
      <c r="C119" s="319" t="str">
        <f t="shared" si="36"/>
        <v>MERC/TECH 12/CAPEX/20142015/00876</v>
      </c>
      <c r="D119" s="480">
        <f t="shared" si="36"/>
        <v>41871</v>
      </c>
      <c r="E119" s="481">
        <f t="shared" si="36"/>
        <v>0.33119999999999999</v>
      </c>
      <c r="F119" s="499">
        <f t="shared" si="37"/>
        <v>0</v>
      </c>
      <c r="G119" s="499">
        <f t="shared" si="38"/>
        <v>0</v>
      </c>
      <c r="H119" s="499">
        <f t="shared" si="39"/>
        <v>0</v>
      </c>
      <c r="I119" s="478">
        <f>'F4.2 SHPC Pune'!W13</f>
        <v>0</v>
      </c>
      <c r="J119" s="478">
        <f>'F4.2 SHPC Pune'!AQ13</f>
        <v>0</v>
      </c>
      <c r="K119" s="499"/>
      <c r="L119" s="499"/>
      <c r="M119" s="499">
        <f t="shared" si="44"/>
        <v>0</v>
      </c>
      <c r="N119" s="499">
        <f t="shared" si="41"/>
        <v>0</v>
      </c>
      <c r="O119" s="209">
        <f t="shared" si="42"/>
        <v>0</v>
      </c>
      <c r="P119" s="210">
        <f t="shared" si="43"/>
        <v>0</v>
      </c>
      <c r="Q119" s="456"/>
    </row>
    <row r="120" spans="1:17" s="479" customFormat="1" ht="31.5" hidden="1" outlineLevel="1">
      <c r="A120" s="314">
        <f t="shared" si="35"/>
        <v>5</v>
      </c>
      <c r="B120" s="315" t="str">
        <f t="shared" si="34"/>
        <v>Various Civil schemes for Modernisations of colonies at Various Locations under Pune HPC</v>
      </c>
      <c r="C120" s="314" t="str">
        <f t="shared" si="36"/>
        <v>MERC/CAPEX/20162017/01745</v>
      </c>
      <c r="D120" s="476">
        <f t="shared" si="36"/>
        <v>42825</v>
      </c>
      <c r="E120" s="477">
        <f t="shared" si="36"/>
        <v>12.812999999999999</v>
      </c>
      <c r="F120" s="478">
        <f t="shared" si="37"/>
        <v>0</v>
      </c>
      <c r="G120" s="478">
        <f t="shared" si="38"/>
        <v>0</v>
      </c>
      <c r="H120" s="478">
        <f t="shared" si="39"/>
        <v>0</v>
      </c>
      <c r="I120" s="478">
        <f>'F4.2 SHPC Pune'!W14</f>
        <v>0</v>
      </c>
      <c r="J120" s="478">
        <f>'F4.2 SHPC Pune'!AQ14</f>
        <v>0</v>
      </c>
      <c r="K120" s="478"/>
      <c r="L120" s="478"/>
      <c r="M120" s="478">
        <f t="shared" si="44"/>
        <v>0</v>
      </c>
      <c r="N120" s="478">
        <f t="shared" si="41"/>
        <v>0</v>
      </c>
      <c r="O120" s="209">
        <f t="shared" si="42"/>
        <v>0</v>
      </c>
      <c r="P120" s="210">
        <f t="shared" si="43"/>
        <v>0</v>
      </c>
    </row>
    <row r="121" spans="1:17" ht="15.75" hidden="1" outlineLevel="1">
      <c r="A121" s="319">
        <f t="shared" si="35"/>
        <v>5.0999999999999996</v>
      </c>
      <c r="B121" s="331" t="str">
        <f t="shared" si="34"/>
        <v>Refurbishing of Residential complex</v>
      </c>
      <c r="C121" s="319" t="str">
        <f t="shared" si="36"/>
        <v>MERC/CAPEX/20162017/01745</v>
      </c>
      <c r="D121" s="480">
        <f t="shared" si="36"/>
        <v>42825</v>
      </c>
      <c r="E121" s="481">
        <f t="shared" si="36"/>
        <v>2.415</v>
      </c>
      <c r="F121" s="499">
        <f t="shared" si="37"/>
        <v>1.2675034840000001</v>
      </c>
      <c r="G121" s="499">
        <f t="shared" si="38"/>
        <v>1.2675034840000001</v>
      </c>
      <c r="H121" s="499">
        <f t="shared" si="39"/>
        <v>0</v>
      </c>
      <c r="I121" s="478">
        <f>'F4.2 SHPC Pune'!W15</f>
        <v>0</v>
      </c>
      <c r="J121" s="478">
        <f>'F4.2 SHPC Pune'!AQ15</f>
        <v>0</v>
      </c>
      <c r="K121" s="499"/>
      <c r="L121" s="499"/>
      <c r="M121" s="499">
        <f t="shared" si="44"/>
        <v>0</v>
      </c>
      <c r="N121" s="499">
        <f t="shared" si="41"/>
        <v>0</v>
      </c>
      <c r="O121" s="209">
        <f t="shared" si="42"/>
        <v>0</v>
      </c>
      <c r="P121" s="210">
        <f t="shared" si="43"/>
        <v>0</v>
      </c>
      <c r="Q121" s="456"/>
    </row>
    <row r="122" spans="1:17" ht="15.75" hidden="1" outlineLevel="1">
      <c r="A122" s="319">
        <f t="shared" si="35"/>
        <v>5.2</v>
      </c>
      <c r="B122" s="331" t="str">
        <f t="shared" si="34"/>
        <v>Internal Roads</v>
      </c>
      <c r="C122" s="319" t="str">
        <f t="shared" si="36"/>
        <v>MERC/CAPEX/20162017/01745</v>
      </c>
      <c r="D122" s="480">
        <f t="shared" si="36"/>
        <v>42825</v>
      </c>
      <c r="E122" s="481">
        <f t="shared" si="36"/>
        <v>2.29</v>
      </c>
      <c r="F122" s="499">
        <f t="shared" si="37"/>
        <v>1.6182413759999996</v>
      </c>
      <c r="G122" s="499">
        <f t="shared" si="38"/>
        <v>1.6182413759999998</v>
      </c>
      <c r="H122" s="499">
        <f t="shared" si="39"/>
        <v>0</v>
      </c>
      <c r="I122" s="478">
        <f>'F4.2 SHPC Pune'!W16</f>
        <v>0</v>
      </c>
      <c r="J122" s="478">
        <f>'F4.2 SHPC Pune'!AQ16</f>
        <v>0</v>
      </c>
      <c r="K122" s="499"/>
      <c r="L122" s="499"/>
      <c r="M122" s="499">
        <f t="shared" si="44"/>
        <v>0</v>
      </c>
      <c r="N122" s="499">
        <f t="shared" si="41"/>
        <v>0</v>
      </c>
      <c r="O122" s="209">
        <f t="shared" si="42"/>
        <v>0</v>
      </c>
      <c r="P122" s="210">
        <f t="shared" si="43"/>
        <v>0</v>
      </c>
      <c r="Q122" s="456"/>
    </row>
    <row r="123" spans="1:17" ht="15.75" hidden="1" outlineLevel="1">
      <c r="A123" s="319">
        <f t="shared" si="35"/>
        <v>5.3</v>
      </c>
      <c r="B123" s="331" t="str">
        <f t="shared" si="34"/>
        <v>Water supply, filteration &amp;  Sanitary works</v>
      </c>
      <c r="C123" s="319" t="str">
        <f t="shared" si="36"/>
        <v>MERC/CAPEX/20162017/01745</v>
      </c>
      <c r="D123" s="480">
        <f t="shared" si="36"/>
        <v>42825</v>
      </c>
      <c r="E123" s="481">
        <f t="shared" si="36"/>
        <v>1.427</v>
      </c>
      <c r="F123" s="499">
        <f t="shared" si="37"/>
        <v>0.57282329500000007</v>
      </c>
      <c r="G123" s="499">
        <f t="shared" si="38"/>
        <v>0.57282329500000007</v>
      </c>
      <c r="H123" s="499">
        <f t="shared" si="39"/>
        <v>0</v>
      </c>
      <c r="I123" s="478">
        <f>'F4.2 SHPC Pune'!W17</f>
        <v>0</v>
      </c>
      <c r="J123" s="478">
        <f>'F4.2 SHPC Pune'!AQ17</f>
        <v>0</v>
      </c>
      <c r="K123" s="499"/>
      <c r="L123" s="499"/>
      <c r="M123" s="499">
        <f t="shared" si="44"/>
        <v>0</v>
      </c>
      <c r="N123" s="499">
        <f t="shared" si="41"/>
        <v>0</v>
      </c>
      <c r="O123" s="209">
        <f t="shared" si="42"/>
        <v>0</v>
      </c>
      <c r="P123" s="210">
        <f t="shared" si="43"/>
        <v>0</v>
      </c>
      <c r="Q123" s="456"/>
    </row>
    <row r="124" spans="1:17" ht="15.75" hidden="1" outlineLevel="1">
      <c r="A124" s="319">
        <f t="shared" si="35"/>
        <v>5.4</v>
      </c>
      <c r="B124" s="331" t="str">
        <f t="shared" si="34"/>
        <v>Compound walls</v>
      </c>
      <c r="C124" s="319" t="str">
        <f t="shared" si="36"/>
        <v>MERC/CAPEX/20162017/01745</v>
      </c>
      <c r="D124" s="480">
        <f t="shared" si="36"/>
        <v>42825</v>
      </c>
      <c r="E124" s="481">
        <f t="shared" si="36"/>
        <v>6.681</v>
      </c>
      <c r="F124" s="499">
        <f t="shared" si="37"/>
        <v>7.5560763239999993</v>
      </c>
      <c r="G124" s="499">
        <f t="shared" si="38"/>
        <v>7.5560763239999993</v>
      </c>
      <c r="H124" s="499">
        <f t="shared" si="39"/>
        <v>0</v>
      </c>
      <c r="I124" s="478">
        <f>'F4.2 SHPC Pune'!W18</f>
        <v>0</v>
      </c>
      <c r="J124" s="478">
        <f>'F4.2 SHPC Pune'!AQ18</f>
        <v>0</v>
      </c>
      <c r="K124" s="499"/>
      <c r="L124" s="499"/>
      <c r="M124" s="499">
        <f t="shared" si="44"/>
        <v>0</v>
      </c>
      <c r="N124" s="499">
        <f t="shared" si="41"/>
        <v>0</v>
      </c>
      <c r="O124" s="209">
        <f t="shared" si="42"/>
        <v>0</v>
      </c>
      <c r="P124" s="210">
        <f t="shared" si="43"/>
        <v>0</v>
      </c>
      <c r="Q124" s="456">
        <v>-2.3408937000000074E-2</v>
      </c>
    </row>
    <row r="125" spans="1:17" s="479" customFormat="1" ht="31.5" hidden="1" outlineLevel="1">
      <c r="A125" s="314">
        <f t="shared" si="35"/>
        <v>14</v>
      </c>
      <c r="B125" s="315" t="str">
        <f t="shared" si="34"/>
        <v>Various 14 Nos. of schemes for Hydro Power Stations under Renewable Energy Circle, Pune &amp; Nasik</v>
      </c>
      <c r="C125" s="314" t="str">
        <f t="shared" si="36"/>
        <v>MERC/CAPEX/2020-21/WFH/SBR/ 19</v>
      </c>
      <c r="D125" s="476">
        <f t="shared" si="36"/>
        <v>44029</v>
      </c>
      <c r="E125" s="477">
        <f t="shared" si="36"/>
        <v>1.9079999999999999</v>
      </c>
      <c r="F125" s="478">
        <f t="shared" si="37"/>
        <v>0</v>
      </c>
      <c r="G125" s="478">
        <f t="shared" si="38"/>
        <v>0</v>
      </c>
      <c r="H125" s="478">
        <f t="shared" si="39"/>
        <v>0</v>
      </c>
      <c r="I125" s="478">
        <f>'F4.2 SHPC Pune'!W19</f>
        <v>0</v>
      </c>
      <c r="J125" s="478">
        <f>'F4.2 SHPC Pune'!AQ19</f>
        <v>0</v>
      </c>
      <c r="K125" s="478"/>
      <c r="L125" s="478"/>
      <c r="M125" s="478">
        <f t="shared" si="44"/>
        <v>0</v>
      </c>
      <c r="N125" s="478">
        <f t="shared" si="41"/>
        <v>0</v>
      </c>
      <c r="O125" s="209">
        <f t="shared" si="42"/>
        <v>0</v>
      </c>
      <c r="P125" s="210">
        <f t="shared" si="43"/>
        <v>0</v>
      </c>
    </row>
    <row r="126" spans="1:17" ht="31.5" hidden="1" outlineLevel="1">
      <c r="A126" s="319">
        <f t="shared" si="35"/>
        <v>14.1</v>
      </c>
      <c r="B126" s="331" t="str">
        <f t="shared" si="34"/>
        <v>Schme-A: Retrofitting of 12 KV Breakers at Ujjani Hydro Power Station</v>
      </c>
      <c r="C126" s="319" t="str">
        <f t="shared" si="36"/>
        <v>MERC/CAPEX/2020-21/WFH/SBR/ 19</v>
      </c>
      <c r="D126" s="480">
        <f t="shared" si="36"/>
        <v>44029</v>
      </c>
      <c r="E126" s="481">
        <f t="shared" si="36"/>
        <v>0.39500000000000002</v>
      </c>
      <c r="F126" s="499">
        <f t="shared" si="37"/>
        <v>0.26762399999999997</v>
      </c>
      <c r="G126" s="499">
        <f t="shared" si="38"/>
        <v>0.26762399999999997</v>
      </c>
      <c r="H126" s="499">
        <f t="shared" si="39"/>
        <v>0</v>
      </c>
      <c r="I126" s="478">
        <f>'F4.2 SHPC Pune'!W20</f>
        <v>0</v>
      </c>
      <c r="J126" s="478">
        <f>'F4.2 SHPC Pune'!AQ20</f>
        <v>0</v>
      </c>
      <c r="K126" s="499"/>
      <c r="L126" s="499"/>
      <c r="M126" s="499">
        <f t="shared" si="44"/>
        <v>0</v>
      </c>
      <c r="N126" s="499">
        <f t="shared" si="41"/>
        <v>0</v>
      </c>
      <c r="O126" s="209">
        <f t="shared" si="42"/>
        <v>0</v>
      </c>
      <c r="P126" s="210">
        <f t="shared" si="43"/>
        <v>0</v>
      </c>
      <c r="Q126" s="456"/>
    </row>
    <row r="127" spans="1:17" ht="31.5" hidden="1" outlineLevel="1">
      <c r="A127" s="319">
        <f t="shared" si="35"/>
        <v>14.3</v>
      </c>
      <c r="B127" s="331" t="str">
        <f t="shared" si="34"/>
        <v>Schme-C :Replacement of existing Energy meters by 0.2S Class Energy meters at various HPS.</v>
      </c>
      <c r="C127" s="319" t="str">
        <f t="shared" si="36"/>
        <v>MERC/CAPEX/2020-21/WFH/SBR/ 19</v>
      </c>
      <c r="D127" s="480">
        <f t="shared" si="36"/>
        <v>44029</v>
      </c>
      <c r="E127" s="481">
        <f t="shared" si="36"/>
        <v>0.10199999999999999</v>
      </c>
      <c r="F127" s="499">
        <f t="shared" si="37"/>
        <v>9.6156000000000005E-2</v>
      </c>
      <c r="G127" s="499">
        <f t="shared" si="38"/>
        <v>7.969248000000001E-2</v>
      </c>
      <c r="H127" s="499">
        <f t="shared" si="39"/>
        <v>1.6463519999999995E-2</v>
      </c>
      <c r="I127" s="478">
        <f>'F4.2 SHPC Pune'!W21</f>
        <v>0</v>
      </c>
      <c r="J127" s="478">
        <f>'F4.2 SHPC Pune'!AQ21</f>
        <v>0</v>
      </c>
      <c r="K127" s="499"/>
      <c r="L127" s="499"/>
      <c r="M127" s="499">
        <f t="shared" si="44"/>
        <v>0</v>
      </c>
      <c r="N127" s="499">
        <f t="shared" si="41"/>
        <v>1.6463519999999995E-2</v>
      </c>
      <c r="O127" s="209">
        <f t="shared" si="42"/>
        <v>0</v>
      </c>
      <c r="P127" s="210">
        <f t="shared" si="43"/>
        <v>0</v>
      </c>
      <c r="Q127" s="456"/>
    </row>
    <row r="128" spans="1:17" ht="31.5" hidden="1" outlineLevel="1">
      <c r="A128" s="319">
        <f t="shared" si="35"/>
        <v>14.4</v>
      </c>
      <c r="B128" s="331" t="str">
        <f t="shared" si="34"/>
        <v>Schme-D: Providing Oil Filtration Machines for all Divisions of REC, Pune</v>
      </c>
      <c r="C128" s="319" t="str">
        <f t="shared" si="36"/>
        <v>MERC/CAPEX/2020-21/WFH/SBR/ 19</v>
      </c>
      <c r="D128" s="480">
        <f t="shared" si="36"/>
        <v>44029</v>
      </c>
      <c r="E128" s="481">
        <f t="shared" si="36"/>
        <v>0.56100000000000005</v>
      </c>
      <c r="F128" s="499">
        <f t="shared" si="37"/>
        <v>0.2723912</v>
      </c>
      <c r="G128" s="499">
        <f t="shared" si="38"/>
        <v>0.2723912</v>
      </c>
      <c r="H128" s="499">
        <f t="shared" si="39"/>
        <v>0</v>
      </c>
      <c r="I128" s="478">
        <f>'F4.2 SHPC Pune'!W22</f>
        <v>0</v>
      </c>
      <c r="J128" s="478">
        <f>'F4.2 SHPC Pune'!AQ22</f>
        <v>0</v>
      </c>
      <c r="K128" s="499"/>
      <c r="L128" s="499"/>
      <c r="M128" s="499">
        <f t="shared" si="44"/>
        <v>0</v>
      </c>
      <c r="N128" s="499">
        <f t="shared" si="41"/>
        <v>0</v>
      </c>
      <c r="O128" s="209">
        <f t="shared" si="42"/>
        <v>0</v>
      </c>
      <c r="P128" s="210">
        <f t="shared" si="43"/>
        <v>0</v>
      </c>
      <c r="Q128" s="456"/>
    </row>
    <row r="129" spans="1:17" ht="31.5" hidden="1" outlineLevel="1">
      <c r="A129" s="319">
        <f t="shared" si="35"/>
        <v>0</v>
      </c>
      <c r="B129" s="331" t="str">
        <f t="shared" si="34"/>
        <v>IDC</v>
      </c>
      <c r="C129" s="319" t="str">
        <f t="shared" si="36"/>
        <v>MERC/CAPEX/2020-21/WFH/SBR/ 19</v>
      </c>
      <c r="D129" s="480">
        <f t="shared" si="36"/>
        <v>44029</v>
      </c>
      <c r="E129" s="481">
        <f t="shared" si="36"/>
        <v>0.85</v>
      </c>
      <c r="F129" s="499">
        <f t="shared" si="37"/>
        <v>0</v>
      </c>
      <c r="G129" s="499">
        <f t="shared" si="38"/>
        <v>0</v>
      </c>
      <c r="H129" s="499">
        <f t="shared" si="39"/>
        <v>0</v>
      </c>
      <c r="I129" s="478">
        <f>'F4.2 SHPC Pune'!W23</f>
        <v>0</v>
      </c>
      <c r="J129" s="478">
        <f>'F4.2 SHPC Pune'!AQ23</f>
        <v>0</v>
      </c>
      <c r="K129" s="499"/>
      <c r="L129" s="499"/>
      <c r="M129" s="499">
        <f t="shared" si="44"/>
        <v>0</v>
      </c>
      <c r="N129" s="499">
        <f t="shared" si="41"/>
        <v>0</v>
      </c>
      <c r="O129" s="209">
        <f t="shared" si="42"/>
        <v>0</v>
      </c>
      <c r="P129" s="210">
        <f t="shared" si="43"/>
        <v>0</v>
      </c>
      <c r="Q129" s="456"/>
    </row>
    <row r="130" spans="1:17" s="479" customFormat="1" ht="31.5" hidden="1" outlineLevel="1">
      <c r="A130" s="314">
        <f t="shared" si="35"/>
        <v>16</v>
      </c>
      <c r="B130" s="315" t="str">
        <f t="shared" si="34"/>
        <v>Various 6 Nos. Schemes for Hydro Power Stations under Renewable Energy Circle, Pune</v>
      </c>
      <c r="C130" s="314" t="str">
        <f t="shared" si="36"/>
        <v>MERC/CAPEX/2020-2021/WFH/ SBR/22</v>
      </c>
      <c r="D130" s="476">
        <f t="shared" si="36"/>
        <v>44037</v>
      </c>
      <c r="E130" s="477">
        <f t="shared" si="36"/>
        <v>10.861000000000001</v>
      </c>
      <c r="F130" s="478">
        <f t="shared" si="37"/>
        <v>0</v>
      </c>
      <c r="G130" s="478">
        <f t="shared" si="38"/>
        <v>0</v>
      </c>
      <c r="H130" s="478">
        <f t="shared" si="39"/>
        <v>0</v>
      </c>
      <c r="I130" s="478">
        <f>'F4.2 SHPC Pune'!W24</f>
        <v>0</v>
      </c>
      <c r="J130" s="478">
        <f>'F4.2 SHPC Pune'!AQ24</f>
        <v>0</v>
      </c>
      <c r="K130" s="478"/>
      <c r="L130" s="478"/>
      <c r="M130" s="478">
        <f t="shared" si="44"/>
        <v>0</v>
      </c>
      <c r="N130" s="478">
        <f t="shared" si="41"/>
        <v>0</v>
      </c>
      <c r="O130" s="209">
        <f t="shared" si="42"/>
        <v>0</v>
      </c>
      <c r="P130" s="210">
        <f t="shared" si="43"/>
        <v>0</v>
      </c>
    </row>
    <row r="131" spans="1:17" ht="31.5" hidden="1" outlineLevel="1">
      <c r="A131" s="319">
        <f t="shared" si="35"/>
        <v>16.100000000000001</v>
      </c>
      <c r="B131" s="331" t="str">
        <f t="shared" si="34"/>
        <v>Replacement of existing Air Compressors at Bhira, Tilari, Pawana and Ujjani Hydro Power Stations under REC, Pune</v>
      </c>
      <c r="C131" s="319" t="str">
        <f t="shared" si="36"/>
        <v>MERC/CAPEX/2020-2021/WFH/ SBR/22</v>
      </c>
      <c r="D131" s="480">
        <f t="shared" si="36"/>
        <v>44037</v>
      </c>
      <c r="E131" s="481">
        <f t="shared" si="36"/>
        <v>0.95099999999999996</v>
      </c>
      <c r="F131" s="499">
        <f t="shared" si="37"/>
        <v>0</v>
      </c>
      <c r="G131" s="499">
        <f t="shared" si="38"/>
        <v>0</v>
      </c>
      <c r="H131" s="499">
        <f t="shared" si="39"/>
        <v>0</v>
      </c>
      <c r="I131" s="478">
        <f>'F4.2 SHPC Pune'!W25</f>
        <v>0.13</v>
      </c>
      <c r="J131" s="478">
        <f>'F4.2 SHPC Pune'!AQ25</f>
        <v>0.13</v>
      </c>
      <c r="K131" s="499"/>
      <c r="L131" s="499"/>
      <c r="M131" s="499">
        <f t="shared" si="44"/>
        <v>0.13</v>
      </c>
      <c r="N131" s="499">
        <f t="shared" si="41"/>
        <v>0</v>
      </c>
      <c r="O131" s="209">
        <f t="shared" si="42"/>
        <v>0.13</v>
      </c>
      <c r="P131" s="210">
        <f t="shared" si="43"/>
        <v>0</v>
      </c>
      <c r="Q131" s="456"/>
    </row>
    <row r="132" spans="1:17" ht="63" hidden="1" outlineLevel="1">
      <c r="A132" s="319">
        <f t="shared" si="35"/>
        <v>16.2</v>
      </c>
      <c r="B132" s="331" t="str">
        <f t="shared" si="34"/>
        <v>Replacement of existing Air conditioners of Plant Control Rooms at Ujjani, Warna, Kanher, Dhom, Dimbhe &amp; Dudhganga
HPS.</v>
      </c>
      <c r="C132" s="319" t="str">
        <f t="shared" si="36"/>
        <v>MERC/CAPEX/2020-2021/WFH/ SBR/22</v>
      </c>
      <c r="D132" s="480">
        <f t="shared" si="36"/>
        <v>44037</v>
      </c>
      <c r="E132" s="481">
        <f t="shared" si="36"/>
        <v>0.29199999999999998</v>
      </c>
      <c r="F132" s="499">
        <f t="shared" si="37"/>
        <v>0.25256440000000002</v>
      </c>
      <c r="G132" s="499">
        <f t="shared" si="38"/>
        <v>0.25256440000000002</v>
      </c>
      <c r="H132" s="499">
        <f t="shared" si="39"/>
        <v>0</v>
      </c>
      <c r="I132" s="478">
        <f>'F4.2 SHPC Pune'!W26</f>
        <v>0</v>
      </c>
      <c r="J132" s="478">
        <f>'F4.2 SHPC Pune'!AQ26</f>
        <v>0</v>
      </c>
      <c r="K132" s="499"/>
      <c r="L132" s="499"/>
      <c r="M132" s="499">
        <f t="shared" si="44"/>
        <v>0</v>
      </c>
      <c r="N132" s="499">
        <f t="shared" si="41"/>
        <v>0</v>
      </c>
      <c r="O132" s="209">
        <f t="shared" si="42"/>
        <v>0</v>
      </c>
      <c r="P132" s="210">
        <f t="shared" si="43"/>
        <v>0</v>
      </c>
      <c r="Q132" s="456"/>
    </row>
    <row r="133" spans="1:17" ht="47.25" hidden="1" outlineLevel="1">
      <c r="A133" s="319">
        <f t="shared" si="35"/>
        <v>16.399999999999999</v>
      </c>
      <c r="B133" s="331" t="str">
        <f t="shared" si="34"/>
        <v>Replacement of 220 V, 400/300 AH Battery set with Tubular type Battery Banks at Bhira, Tilari, Kanher, Dimbhe and Ujani Hydro Power Stations.</v>
      </c>
      <c r="C133" s="319" t="str">
        <f t="shared" si="36"/>
        <v>MERC/CAPEX/2020-2021/WFH/ SBR/22</v>
      </c>
      <c r="D133" s="480">
        <f t="shared" si="36"/>
        <v>44037</v>
      </c>
      <c r="E133" s="481">
        <f t="shared" si="36"/>
        <v>0.89999999999999991</v>
      </c>
      <c r="F133" s="499">
        <f t="shared" si="37"/>
        <v>0.35828399999999999</v>
      </c>
      <c r="G133" s="499">
        <f t="shared" si="38"/>
        <v>0.35828399999999999</v>
      </c>
      <c r="H133" s="499">
        <f t="shared" si="39"/>
        <v>0</v>
      </c>
      <c r="I133" s="478">
        <f>'F4.2 SHPC Pune'!W27</f>
        <v>0</v>
      </c>
      <c r="J133" s="478">
        <f>'F4.2 SHPC Pune'!AQ27</f>
        <v>0</v>
      </c>
      <c r="K133" s="499"/>
      <c r="L133" s="499"/>
      <c r="M133" s="499">
        <f t="shared" si="44"/>
        <v>0</v>
      </c>
      <c r="N133" s="499">
        <f t="shared" si="41"/>
        <v>0</v>
      </c>
      <c r="O133" s="209">
        <f t="shared" si="42"/>
        <v>0</v>
      </c>
      <c r="P133" s="210">
        <f t="shared" si="43"/>
        <v>0</v>
      </c>
      <c r="Q133" s="456"/>
    </row>
    <row r="134" spans="1:17" ht="31.5" hidden="1" outlineLevel="1">
      <c r="A134" s="319">
        <f t="shared" si="35"/>
        <v>16.5</v>
      </c>
      <c r="B134" s="331" t="str">
        <f t="shared" si="34"/>
        <v>Supply, installation and commissioning of Kaplan Turbine Runner Blades from BHEL (OEM) for Dudhganga U#1.</v>
      </c>
      <c r="C134" s="319" t="str">
        <f t="shared" si="36"/>
        <v>MERC/CAPEX/2020-2021/WFH/ SBR/22</v>
      </c>
      <c r="D134" s="480">
        <f t="shared" si="36"/>
        <v>44037</v>
      </c>
      <c r="E134" s="481">
        <f t="shared" si="36"/>
        <v>4.657</v>
      </c>
      <c r="F134" s="499">
        <f t="shared" si="37"/>
        <v>4.5730371359999999</v>
      </c>
      <c r="G134" s="499">
        <f t="shared" si="38"/>
        <v>4.5799459359999997</v>
      </c>
      <c r="H134" s="499">
        <f t="shared" si="39"/>
        <v>-6.9087999999997152E-3</v>
      </c>
      <c r="I134" s="478">
        <f>'F4.2 SHPC Pune'!W28</f>
        <v>0</v>
      </c>
      <c r="J134" s="478">
        <f>'F4.2 SHPC Pune'!AQ28</f>
        <v>0</v>
      </c>
      <c r="K134" s="499"/>
      <c r="L134" s="499"/>
      <c r="M134" s="499">
        <f t="shared" si="44"/>
        <v>0</v>
      </c>
      <c r="N134" s="499">
        <f t="shared" si="41"/>
        <v>-6.9087999999997152E-3</v>
      </c>
      <c r="O134" s="209">
        <f t="shared" si="42"/>
        <v>0</v>
      </c>
      <c r="P134" s="210">
        <f t="shared" si="43"/>
        <v>0</v>
      </c>
    </row>
    <row r="135" spans="1:17" ht="47.25" hidden="1" outlineLevel="1">
      <c r="A135" s="319">
        <f t="shared" si="35"/>
        <v>16.600000000000001</v>
      </c>
      <c r="B135" s="331" t="str">
        <f t="shared" si="34"/>
        <v>Replacement of existing Protection Systems with Numerical Protection system at Bhira, Panshet, Varasgaon, Dimbhe &amp; Manikdoh HPS.</v>
      </c>
      <c r="C135" s="319" t="str">
        <f t="shared" si="36"/>
        <v>MERC/CAPEX/2020-2021/WFH/ SBR/22</v>
      </c>
      <c r="D135" s="480">
        <f t="shared" si="36"/>
        <v>44037</v>
      </c>
      <c r="E135" s="481">
        <f t="shared" si="36"/>
        <v>3.6220000000000003</v>
      </c>
      <c r="F135" s="499">
        <f t="shared" si="37"/>
        <v>0.53395000000000004</v>
      </c>
      <c r="G135" s="499">
        <f t="shared" si="38"/>
        <v>0.53395000000000004</v>
      </c>
      <c r="H135" s="499">
        <f t="shared" si="39"/>
        <v>0</v>
      </c>
      <c r="I135" s="478">
        <f>'F4.2 SHPC Pune'!W29</f>
        <v>1.6</v>
      </c>
      <c r="J135" s="478">
        <f>'F4.2 SHPC Pune'!AQ29</f>
        <v>1.6</v>
      </c>
      <c r="K135" s="499"/>
      <c r="L135" s="499"/>
      <c r="M135" s="499">
        <f t="shared" si="44"/>
        <v>1.6</v>
      </c>
      <c r="N135" s="499">
        <f t="shared" si="41"/>
        <v>0</v>
      </c>
      <c r="O135" s="209">
        <f t="shared" si="42"/>
        <v>1.6</v>
      </c>
      <c r="P135" s="210">
        <f t="shared" si="43"/>
        <v>0</v>
      </c>
    </row>
    <row r="136" spans="1:17" ht="31.5" hidden="1" outlineLevel="1">
      <c r="A136" s="319">
        <f t="shared" si="35"/>
        <v>0</v>
      </c>
      <c r="B136" s="331" t="str">
        <f t="shared" si="34"/>
        <v>IDC</v>
      </c>
      <c r="C136" s="319" t="str">
        <f t="shared" ref="C136:E155" si="45">C83</f>
        <v>MERC/CAPEX/2020-2021/WFH/ SBR/22</v>
      </c>
      <c r="D136" s="480">
        <f t="shared" si="45"/>
        <v>44037</v>
      </c>
      <c r="E136" s="481">
        <f t="shared" si="45"/>
        <v>0.439</v>
      </c>
      <c r="F136" s="499">
        <f t="shared" si="37"/>
        <v>0</v>
      </c>
      <c r="G136" s="499">
        <f t="shared" si="38"/>
        <v>0</v>
      </c>
      <c r="H136" s="499">
        <f t="shared" si="39"/>
        <v>0</v>
      </c>
      <c r="I136" s="478">
        <f>'F4.2 SHPC Pune'!W30</f>
        <v>0</v>
      </c>
      <c r="J136" s="478">
        <f>'F4.2 SHPC Pune'!AQ30</f>
        <v>0</v>
      </c>
      <c r="K136" s="499"/>
      <c r="L136" s="499"/>
      <c r="M136" s="499">
        <f t="shared" si="44"/>
        <v>0</v>
      </c>
      <c r="N136" s="499">
        <f t="shared" si="41"/>
        <v>0</v>
      </c>
      <c r="O136" s="209">
        <f t="shared" si="42"/>
        <v>0</v>
      </c>
      <c r="P136" s="210">
        <f t="shared" si="43"/>
        <v>0</v>
      </c>
    </row>
    <row r="137" spans="1:17" ht="31.5" hidden="1" outlineLevel="1">
      <c r="A137" s="482">
        <f t="shared" si="35"/>
        <v>17</v>
      </c>
      <c r="B137" s="483" t="str">
        <f t="shared" si="34"/>
        <v xml:space="preserve">Fortification near Panshet hydro power station for arresting rock falling on HPS Building at panshet . </v>
      </c>
      <c r="C137" s="482" t="str">
        <f t="shared" si="45"/>
        <v xml:space="preserve">Not approved </v>
      </c>
      <c r="D137" s="484" t="str">
        <f t="shared" si="45"/>
        <v>-</v>
      </c>
      <c r="E137" s="485">
        <f t="shared" si="45"/>
        <v>0</v>
      </c>
      <c r="F137" s="485">
        <f t="shared" si="37"/>
        <v>0</v>
      </c>
      <c r="G137" s="485">
        <f t="shared" si="38"/>
        <v>0</v>
      </c>
      <c r="H137" s="485">
        <f t="shared" si="39"/>
        <v>0</v>
      </c>
      <c r="I137" s="478">
        <f>'F4.2 SHPC Pune'!W31</f>
        <v>0</v>
      </c>
      <c r="J137" s="478">
        <f>'F4.2 SHPC Pune'!AQ31</f>
        <v>0</v>
      </c>
      <c r="K137" s="485"/>
      <c r="L137" s="485"/>
      <c r="M137" s="485">
        <f t="shared" si="44"/>
        <v>0</v>
      </c>
      <c r="N137" s="485">
        <f t="shared" si="41"/>
        <v>0</v>
      </c>
      <c r="O137" s="209">
        <f t="shared" si="42"/>
        <v>0</v>
      </c>
      <c r="P137" s="210">
        <f t="shared" si="43"/>
        <v>0</v>
      </c>
    </row>
    <row r="138" spans="1:17" ht="31.5" hidden="1" outlineLevel="1">
      <c r="A138" s="482">
        <f t="shared" si="35"/>
        <v>17.100000000000001</v>
      </c>
      <c r="B138" s="483" t="str">
        <f t="shared" si="34"/>
        <v xml:space="preserve">Fortification near Panshet hydro power station for arresting rock falling on HPS Building at panshet . </v>
      </c>
      <c r="C138" s="482" t="str">
        <f t="shared" si="45"/>
        <v xml:space="preserve">Not approved </v>
      </c>
      <c r="D138" s="484" t="str">
        <f t="shared" si="45"/>
        <v>-</v>
      </c>
      <c r="E138" s="485">
        <f t="shared" si="45"/>
        <v>0</v>
      </c>
      <c r="F138" s="485">
        <f t="shared" si="37"/>
        <v>12.06</v>
      </c>
      <c r="G138" s="485">
        <f t="shared" si="38"/>
        <v>0</v>
      </c>
      <c r="H138" s="485">
        <f t="shared" si="39"/>
        <v>12.06</v>
      </c>
      <c r="I138" s="478">
        <f>'F4.2 SHPC Pune'!W32</f>
        <v>0</v>
      </c>
      <c r="J138" s="478">
        <f>'F4.2 SHPC Pune'!AQ32</f>
        <v>0</v>
      </c>
      <c r="K138" s="485"/>
      <c r="L138" s="485"/>
      <c r="M138" s="485">
        <f t="shared" ref="M138" si="46">SUM(J138:L138)</f>
        <v>0</v>
      </c>
      <c r="N138" s="485">
        <f t="shared" si="41"/>
        <v>12.06</v>
      </c>
      <c r="O138" s="209">
        <f t="shared" si="42"/>
        <v>0</v>
      </c>
      <c r="P138" s="210">
        <f t="shared" si="43"/>
        <v>0</v>
      </c>
    </row>
    <row r="139" spans="1:17" ht="15.75" hidden="1" outlineLevel="1">
      <c r="A139" s="486">
        <f t="shared" si="35"/>
        <v>0</v>
      </c>
      <c r="B139" s="313" t="str">
        <f t="shared" si="34"/>
        <v>(ii) Yet to be submitted to MERC</v>
      </c>
      <c r="C139" s="486">
        <f t="shared" si="45"/>
        <v>0</v>
      </c>
      <c r="D139" s="484" t="str">
        <f t="shared" si="45"/>
        <v>-</v>
      </c>
      <c r="E139" s="485">
        <f t="shared" si="45"/>
        <v>0</v>
      </c>
      <c r="F139" s="500">
        <f t="shared" si="37"/>
        <v>0</v>
      </c>
      <c r="G139" s="500">
        <f t="shared" si="38"/>
        <v>0</v>
      </c>
      <c r="H139" s="500">
        <f t="shared" si="39"/>
        <v>0</v>
      </c>
      <c r="I139" s="478">
        <f>'F4.2 SHPC Pune'!W33</f>
        <v>0</v>
      </c>
      <c r="J139" s="478">
        <f>'F4.2 SHPC Pune'!AQ33</f>
        <v>0</v>
      </c>
      <c r="K139" s="500"/>
      <c r="L139" s="500"/>
      <c r="M139" s="500">
        <f t="shared" ref="M139:M163" si="47">SUM(J139:L139)</f>
        <v>0</v>
      </c>
      <c r="N139" s="500">
        <f t="shared" si="41"/>
        <v>0</v>
      </c>
      <c r="O139" s="456"/>
      <c r="P139" s="456"/>
    </row>
    <row r="140" spans="1:17" ht="15.75" hidden="1" outlineLevel="1">
      <c r="A140" s="314">
        <f t="shared" si="35"/>
        <v>1</v>
      </c>
      <c r="B140" s="315" t="str">
        <f t="shared" si="34"/>
        <v>DPR-5</v>
      </c>
      <c r="C140" s="314" t="str">
        <f t="shared" si="45"/>
        <v>(ii) Yet to be submitted to MERC</v>
      </c>
      <c r="D140" s="476" t="str">
        <f t="shared" si="45"/>
        <v>-</v>
      </c>
      <c r="E140" s="477">
        <f t="shared" si="45"/>
        <v>0</v>
      </c>
      <c r="F140" s="501">
        <f t="shared" si="37"/>
        <v>0</v>
      </c>
      <c r="G140" s="501">
        <f t="shared" si="38"/>
        <v>0</v>
      </c>
      <c r="H140" s="501">
        <f t="shared" si="39"/>
        <v>0</v>
      </c>
      <c r="I140" s="478">
        <f>'F4.2 SHPC Pune'!W34</f>
        <v>0</v>
      </c>
      <c r="J140" s="478">
        <f>'F4.2 SHPC Pune'!AQ34</f>
        <v>0</v>
      </c>
      <c r="K140" s="501"/>
      <c r="L140" s="501"/>
      <c r="M140" s="501">
        <f t="shared" si="47"/>
        <v>0</v>
      </c>
      <c r="N140" s="501">
        <f t="shared" si="41"/>
        <v>0</v>
      </c>
      <c r="O140" s="456"/>
      <c r="P140" s="456"/>
    </row>
    <row r="141" spans="1:17" ht="31.5" hidden="1" outlineLevel="1">
      <c r="A141" s="319">
        <f t="shared" si="35"/>
        <v>1.1000000000000001</v>
      </c>
      <c r="B141" s="331" t="str">
        <f t="shared" si="34"/>
        <v>Supply, erection &amp; commissioning of Digital Governor and DAVR for Panshet HPS under REC, Pune</v>
      </c>
      <c r="C141" s="319" t="str">
        <f t="shared" si="45"/>
        <v>(ii) Yet to be submitted to MERC</v>
      </c>
      <c r="D141" s="480" t="str">
        <f t="shared" si="45"/>
        <v>-</v>
      </c>
      <c r="E141" s="481">
        <f t="shared" si="45"/>
        <v>0</v>
      </c>
      <c r="F141" s="499">
        <f t="shared" si="37"/>
        <v>0</v>
      </c>
      <c r="G141" s="499">
        <f t="shared" si="38"/>
        <v>0</v>
      </c>
      <c r="H141" s="499">
        <f t="shared" si="39"/>
        <v>0</v>
      </c>
      <c r="I141" s="478">
        <f>'F4.2 SHPC Pune'!W35</f>
        <v>0</v>
      </c>
      <c r="J141" s="478">
        <f>'F4.2 SHPC Pune'!AQ35</f>
        <v>0</v>
      </c>
      <c r="K141" s="499"/>
      <c r="L141" s="499"/>
      <c r="M141" s="499">
        <f t="shared" si="47"/>
        <v>0</v>
      </c>
      <c r="N141" s="499">
        <f t="shared" si="41"/>
        <v>0</v>
      </c>
      <c r="O141" s="456"/>
      <c r="P141" s="456"/>
    </row>
    <row r="142" spans="1:17" ht="31.5" hidden="1" outlineLevel="1">
      <c r="A142" s="319">
        <f t="shared" si="35"/>
        <v>1.2</v>
      </c>
      <c r="B142" s="331" t="str">
        <f t="shared" si="34"/>
        <v xml:space="preserve">Supply, erection &amp; commissioning of Digital Governor, Excitation system (DAVR) at Warana &amp; Dudhganga HPS </v>
      </c>
      <c r="C142" s="319" t="str">
        <f t="shared" si="45"/>
        <v>(ii) Yet to be submitted to MERC</v>
      </c>
      <c r="D142" s="480" t="str">
        <f t="shared" si="45"/>
        <v>-</v>
      </c>
      <c r="E142" s="481">
        <f t="shared" si="45"/>
        <v>0</v>
      </c>
      <c r="F142" s="499">
        <f t="shared" si="37"/>
        <v>0</v>
      </c>
      <c r="G142" s="499">
        <f t="shared" si="38"/>
        <v>0</v>
      </c>
      <c r="H142" s="499">
        <f t="shared" si="39"/>
        <v>0</v>
      </c>
      <c r="I142" s="478">
        <f>'F4.2 SHPC Pune'!W36</f>
        <v>0</v>
      </c>
      <c r="J142" s="478">
        <f>'F4.2 SHPC Pune'!AQ36</f>
        <v>0</v>
      </c>
      <c r="K142" s="499"/>
      <c r="L142" s="499"/>
      <c r="M142" s="499">
        <f t="shared" si="47"/>
        <v>0</v>
      </c>
      <c r="N142" s="499">
        <f t="shared" si="41"/>
        <v>0</v>
      </c>
      <c r="O142" s="456"/>
      <c r="P142" s="456"/>
    </row>
    <row r="143" spans="1:17" ht="47.25" hidden="1" outlineLevel="1">
      <c r="A143" s="319">
        <f t="shared" si="35"/>
        <v>1.3</v>
      </c>
      <c r="B143" s="331" t="str">
        <f t="shared" si="34"/>
        <v>Supply,erection &amp; commissioningof Governor, Excitation System (DAVR) and Autosequencer for Manikdoh, Kanher &amp; Dimbhe HPS.</v>
      </c>
      <c r="C143" s="319" t="str">
        <f t="shared" si="45"/>
        <v>(ii) Yet to be submitted to MERC</v>
      </c>
      <c r="D143" s="480" t="str">
        <f t="shared" si="45"/>
        <v>-</v>
      </c>
      <c r="E143" s="481">
        <f t="shared" si="45"/>
        <v>0</v>
      </c>
      <c r="F143" s="499">
        <f t="shared" si="37"/>
        <v>0</v>
      </c>
      <c r="G143" s="499">
        <f t="shared" si="38"/>
        <v>0</v>
      </c>
      <c r="H143" s="499">
        <f t="shared" si="39"/>
        <v>0</v>
      </c>
      <c r="I143" s="478">
        <f>'F4.2 SHPC Pune'!W37</f>
        <v>0</v>
      </c>
      <c r="J143" s="478">
        <f>'F4.2 SHPC Pune'!AQ37</f>
        <v>0</v>
      </c>
      <c r="K143" s="499"/>
      <c r="L143" s="499"/>
      <c r="M143" s="499">
        <f t="shared" si="47"/>
        <v>0</v>
      </c>
      <c r="N143" s="499">
        <f t="shared" si="41"/>
        <v>0</v>
      </c>
      <c r="O143" s="456"/>
      <c r="P143" s="456"/>
    </row>
    <row r="144" spans="1:17" ht="31.5" hidden="1" outlineLevel="1">
      <c r="A144" s="319">
        <f t="shared" si="35"/>
        <v>1.4</v>
      </c>
      <c r="B144" s="331" t="str">
        <f t="shared" si="34"/>
        <v>Supply, erection &amp; commissioning of Digital Governor Pawana &amp; Varasgaon HPS</v>
      </c>
      <c r="C144" s="319" t="str">
        <f t="shared" si="45"/>
        <v>(ii) Yet to be submitted to MERC</v>
      </c>
      <c r="D144" s="480" t="str">
        <f t="shared" si="45"/>
        <v>-</v>
      </c>
      <c r="E144" s="481">
        <f t="shared" si="45"/>
        <v>0</v>
      </c>
      <c r="F144" s="499">
        <f t="shared" si="37"/>
        <v>0</v>
      </c>
      <c r="G144" s="499">
        <f t="shared" si="38"/>
        <v>0</v>
      </c>
      <c r="H144" s="499">
        <f t="shared" si="39"/>
        <v>0</v>
      </c>
      <c r="I144" s="478">
        <f>'F4.2 SHPC Pune'!W38</f>
        <v>0</v>
      </c>
      <c r="J144" s="478">
        <f>'F4.2 SHPC Pune'!AQ38</f>
        <v>0</v>
      </c>
      <c r="K144" s="499"/>
      <c r="L144" s="499"/>
      <c r="M144" s="499">
        <f t="shared" si="47"/>
        <v>0</v>
      </c>
      <c r="N144" s="499">
        <f t="shared" si="41"/>
        <v>0</v>
      </c>
      <c r="O144" s="456"/>
      <c r="P144" s="456"/>
    </row>
    <row r="145" spans="1:16" ht="47.25" hidden="1" outlineLevel="1">
      <c r="A145" s="319">
        <f t="shared" si="35"/>
        <v>1.5</v>
      </c>
      <c r="B145" s="331" t="str">
        <f t="shared" si="34"/>
        <v>Upgradation of Protection system for Generator and Generator transformer at bhatghar,Dudhganga,Ujani,Warana,Kanher &amp; Dhom</v>
      </c>
      <c r="C145" s="319" t="str">
        <f t="shared" si="45"/>
        <v>(ii) Yet to be submitted to MERC</v>
      </c>
      <c r="D145" s="480" t="str">
        <f t="shared" si="45"/>
        <v>-</v>
      </c>
      <c r="E145" s="481">
        <f t="shared" si="45"/>
        <v>0</v>
      </c>
      <c r="F145" s="499">
        <f t="shared" si="37"/>
        <v>0</v>
      </c>
      <c r="G145" s="499">
        <f t="shared" si="38"/>
        <v>0</v>
      </c>
      <c r="H145" s="499">
        <f t="shared" si="39"/>
        <v>0</v>
      </c>
      <c r="I145" s="478">
        <f>'F4.2 SHPC Pune'!W39</f>
        <v>0</v>
      </c>
      <c r="J145" s="478">
        <f>'F4.2 SHPC Pune'!AQ39</f>
        <v>0</v>
      </c>
      <c r="K145" s="499"/>
      <c r="L145" s="499"/>
      <c r="M145" s="499">
        <f t="shared" si="47"/>
        <v>0</v>
      </c>
      <c r="N145" s="499">
        <f t="shared" si="41"/>
        <v>0</v>
      </c>
      <c r="O145" s="456"/>
      <c r="P145" s="456"/>
    </row>
    <row r="146" spans="1:16" ht="15.75" hidden="1" outlineLevel="1">
      <c r="A146" s="319">
        <f t="shared" si="35"/>
        <v>0</v>
      </c>
      <c r="B146" s="331" t="str">
        <f t="shared" ref="B146:B164" si="48">B93</f>
        <v>DPR-6</v>
      </c>
      <c r="C146" s="319">
        <f t="shared" si="45"/>
        <v>0</v>
      </c>
      <c r="D146" s="480" t="str">
        <f t="shared" si="45"/>
        <v>-</v>
      </c>
      <c r="E146" s="481">
        <f t="shared" si="45"/>
        <v>0</v>
      </c>
      <c r="F146" s="499">
        <f t="shared" si="37"/>
        <v>0</v>
      </c>
      <c r="G146" s="499">
        <f t="shared" si="38"/>
        <v>0</v>
      </c>
      <c r="H146" s="499">
        <f t="shared" si="39"/>
        <v>0</v>
      </c>
      <c r="I146" s="478">
        <f>'F4.2 SHPC Pune'!W40</f>
        <v>0</v>
      </c>
      <c r="J146" s="478">
        <f>'F4.2 SHPC Pune'!AQ40</f>
        <v>0</v>
      </c>
      <c r="K146" s="499"/>
      <c r="L146" s="499"/>
      <c r="M146" s="499">
        <f t="shared" si="47"/>
        <v>0</v>
      </c>
      <c r="N146" s="499">
        <f t="shared" si="41"/>
        <v>0</v>
      </c>
      <c r="O146" s="456"/>
      <c r="P146" s="456"/>
    </row>
    <row r="147" spans="1:16" ht="15.75" hidden="1" outlineLevel="1">
      <c r="A147" s="314">
        <f t="shared" si="35"/>
        <v>0</v>
      </c>
      <c r="B147" s="315" t="str">
        <f t="shared" si="48"/>
        <v>Synchronising &amp; Line Breakers at HPS under REC, Pune</v>
      </c>
      <c r="C147" s="319" t="str">
        <f t="shared" si="45"/>
        <v>(ii) Yet to be submitted to MERC</v>
      </c>
      <c r="D147" s="476" t="str">
        <f t="shared" si="45"/>
        <v>-</v>
      </c>
      <c r="E147" s="477">
        <f t="shared" si="45"/>
        <v>0</v>
      </c>
      <c r="F147" s="501">
        <f t="shared" si="37"/>
        <v>0</v>
      </c>
      <c r="G147" s="501">
        <f t="shared" si="38"/>
        <v>0</v>
      </c>
      <c r="H147" s="501">
        <f t="shared" si="39"/>
        <v>0</v>
      </c>
      <c r="I147" s="478">
        <f>'F4.2 SHPC Pune'!W41</f>
        <v>0</v>
      </c>
      <c r="J147" s="478">
        <f>'F4.2 SHPC Pune'!AQ41</f>
        <v>0</v>
      </c>
      <c r="K147" s="501"/>
      <c r="L147" s="501"/>
      <c r="M147" s="501">
        <f t="shared" si="47"/>
        <v>0</v>
      </c>
      <c r="N147" s="501">
        <f t="shared" si="41"/>
        <v>0</v>
      </c>
      <c r="O147" s="456"/>
      <c r="P147" s="456"/>
    </row>
    <row r="148" spans="1:16" ht="31.5" hidden="1" outlineLevel="1">
      <c r="A148" s="319">
        <f t="shared" si="35"/>
        <v>0</v>
      </c>
      <c r="B148" s="331" t="str">
        <f t="shared" si="48"/>
        <v>Digital Governor, Excitation (DAVR) with Auto sequencer at Ujjani HPS</v>
      </c>
      <c r="C148" s="319" t="str">
        <f t="shared" si="45"/>
        <v>(ii) Yet to be submitted to MERC</v>
      </c>
      <c r="D148" s="480" t="str">
        <f t="shared" si="45"/>
        <v>-</v>
      </c>
      <c r="E148" s="481">
        <f t="shared" si="45"/>
        <v>0</v>
      </c>
      <c r="F148" s="499">
        <f t="shared" si="37"/>
        <v>0</v>
      </c>
      <c r="G148" s="499">
        <f t="shared" si="38"/>
        <v>0</v>
      </c>
      <c r="H148" s="499">
        <f t="shared" si="39"/>
        <v>0</v>
      </c>
      <c r="I148" s="478">
        <f>'F4.2 SHPC Pune'!W42</f>
        <v>0</v>
      </c>
      <c r="J148" s="478">
        <f>'F4.2 SHPC Pune'!AQ42</f>
        <v>0</v>
      </c>
      <c r="K148" s="499"/>
      <c r="L148" s="499"/>
      <c r="M148" s="499">
        <f t="shared" si="47"/>
        <v>0</v>
      </c>
      <c r="N148" s="499">
        <f t="shared" si="41"/>
        <v>0</v>
      </c>
      <c r="O148" s="456"/>
      <c r="P148" s="456"/>
    </row>
    <row r="149" spans="1:16" ht="31.5" hidden="1" outlineLevel="1">
      <c r="A149" s="319">
        <f t="shared" si="35"/>
        <v>0</v>
      </c>
      <c r="B149" s="331" t="str">
        <f t="shared" si="48"/>
        <v>Supply of station battery sets at Panshet, Varasgaon, Pawana, Dhom, Terwanmedhe</v>
      </c>
      <c r="C149" s="319" t="str">
        <f t="shared" si="45"/>
        <v>(ii) Yet to be submitted to MERC</v>
      </c>
      <c r="D149" s="480" t="str">
        <f t="shared" si="45"/>
        <v>-</v>
      </c>
      <c r="E149" s="481">
        <f t="shared" si="45"/>
        <v>0</v>
      </c>
      <c r="F149" s="499">
        <f t="shared" si="37"/>
        <v>0</v>
      </c>
      <c r="G149" s="499">
        <f t="shared" si="38"/>
        <v>0</v>
      </c>
      <c r="H149" s="499">
        <f t="shared" si="39"/>
        <v>0</v>
      </c>
      <c r="I149" s="478">
        <f>'F4.2 SHPC Pune'!W43</f>
        <v>0</v>
      </c>
      <c r="J149" s="478">
        <f>'F4.2 SHPC Pune'!AQ43</f>
        <v>0</v>
      </c>
      <c r="K149" s="499"/>
      <c r="L149" s="499"/>
      <c r="M149" s="499">
        <f t="shared" si="47"/>
        <v>0</v>
      </c>
      <c r="N149" s="499">
        <f t="shared" si="41"/>
        <v>0</v>
      </c>
    </row>
    <row r="150" spans="1:16" ht="31.5" hidden="1" outlineLevel="1">
      <c r="A150" s="319">
        <f t="shared" si="35"/>
        <v>0</v>
      </c>
      <c r="B150" s="331" t="str">
        <f t="shared" si="48"/>
        <v>Digital Governor, Excitation (DAVR) with Auto sequencer at Dhom HPS</v>
      </c>
      <c r="C150" s="319" t="str">
        <f t="shared" si="45"/>
        <v>(ii) Yet to be submitted to MERC</v>
      </c>
      <c r="D150" s="480" t="str">
        <f t="shared" si="45"/>
        <v>-</v>
      </c>
      <c r="E150" s="481">
        <f t="shared" si="45"/>
        <v>0</v>
      </c>
      <c r="F150" s="499">
        <f t="shared" si="37"/>
        <v>0</v>
      </c>
      <c r="G150" s="499">
        <f t="shared" si="38"/>
        <v>0</v>
      </c>
      <c r="H150" s="499">
        <f t="shared" si="39"/>
        <v>0</v>
      </c>
      <c r="I150" s="478">
        <f>'F4.2 SHPC Pune'!W44</f>
        <v>0</v>
      </c>
      <c r="J150" s="478">
        <f>'F4.2 SHPC Pune'!AQ44</f>
        <v>0</v>
      </c>
      <c r="K150" s="499"/>
      <c r="L150" s="499"/>
      <c r="M150" s="499">
        <f t="shared" si="47"/>
        <v>0</v>
      </c>
      <c r="N150" s="499">
        <f t="shared" si="41"/>
        <v>0</v>
      </c>
    </row>
    <row r="151" spans="1:16" ht="15.75" hidden="1" outlineLevel="1">
      <c r="A151" s="319">
        <f t="shared" si="35"/>
        <v>0</v>
      </c>
      <c r="B151" s="331" t="str">
        <f t="shared" si="48"/>
        <v>R &amp; M of Bhatghar HPS</v>
      </c>
      <c r="C151" s="319" t="str">
        <f t="shared" si="45"/>
        <v>(ii) Yet to be submitted to MERC</v>
      </c>
      <c r="D151" s="480" t="str">
        <f t="shared" si="45"/>
        <v>-</v>
      </c>
      <c r="E151" s="481">
        <f t="shared" si="45"/>
        <v>0</v>
      </c>
      <c r="F151" s="499">
        <f t="shared" si="37"/>
        <v>0</v>
      </c>
      <c r="G151" s="499">
        <f t="shared" si="38"/>
        <v>0</v>
      </c>
      <c r="H151" s="499">
        <f t="shared" si="39"/>
        <v>0</v>
      </c>
      <c r="I151" s="478">
        <f>'F4.2 SHPC Pune'!W45</f>
        <v>0</v>
      </c>
      <c r="J151" s="478">
        <f>'F4.2 SHPC Pune'!AQ45</f>
        <v>0</v>
      </c>
      <c r="K151" s="499"/>
      <c r="L151" s="499"/>
      <c r="M151" s="499">
        <f t="shared" si="47"/>
        <v>0</v>
      </c>
      <c r="N151" s="499">
        <f t="shared" si="41"/>
        <v>0</v>
      </c>
    </row>
    <row r="152" spans="1:16" ht="15.75" hidden="1" outlineLevel="1">
      <c r="A152" s="319">
        <f t="shared" si="35"/>
        <v>1.7</v>
      </c>
      <c r="B152" s="331" t="str">
        <f t="shared" si="48"/>
        <v>DPR-8</v>
      </c>
      <c r="C152" s="319">
        <f t="shared" si="45"/>
        <v>0</v>
      </c>
      <c r="D152" s="480" t="str">
        <f t="shared" si="45"/>
        <v>-</v>
      </c>
      <c r="E152" s="481">
        <f t="shared" si="45"/>
        <v>0</v>
      </c>
      <c r="F152" s="499">
        <f t="shared" si="37"/>
        <v>0</v>
      </c>
      <c r="G152" s="499">
        <f t="shared" si="38"/>
        <v>0</v>
      </c>
      <c r="H152" s="499">
        <f t="shared" si="39"/>
        <v>0</v>
      </c>
      <c r="I152" s="478">
        <f>'F4.2 SHPC Pune'!W46</f>
        <v>0</v>
      </c>
      <c r="J152" s="478">
        <f>'F4.2 SHPC Pune'!AQ46</f>
        <v>0</v>
      </c>
      <c r="K152" s="499"/>
      <c r="L152" s="499"/>
      <c r="M152" s="499">
        <f t="shared" si="47"/>
        <v>0</v>
      </c>
      <c r="N152" s="499">
        <f t="shared" si="41"/>
        <v>0</v>
      </c>
    </row>
    <row r="153" spans="1:16" ht="31.5" hidden="1" outlineLevel="1">
      <c r="A153" s="319">
        <f t="shared" si="35"/>
        <v>0</v>
      </c>
      <c r="B153" s="331" t="str">
        <f t="shared" si="48"/>
        <v>Gen. transformers for Dudhganga, Warana, Ujjani, Panshet, Varasgaon &amp; Pawana HPS</v>
      </c>
      <c r="C153" s="319" t="str">
        <f t="shared" si="45"/>
        <v>(ii) Yet to be submitted to MERC</v>
      </c>
      <c r="D153" s="480" t="str">
        <f t="shared" si="45"/>
        <v>-</v>
      </c>
      <c r="E153" s="481">
        <f t="shared" si="45"/>
        <v>0</v>
      </c>
      <c r="F153" s="499">
        <f t="shared" si="37"/>
        <v>0</v>
      </c>
      <c r="G153" s="499">
        <f t="shared" si="38"/>
        <v>0</v>
      </c>
      <c r="H153" s="499">
        <f t="shared" si="39"/>
        <v>0</v>
      </c>
      <c r="I153" s="478">
        <f>'F4.2 SHPC Pune'!W47</f>
        <v>0</v>
      </c>
      <c r="J153" s="478">
        <f>'F4.2 SHPC Pune'!AQ47</f>
        <v>0</v>
      </c>
      <c r="K153" s="499"/>
      <c r="L153" s="499"/>
      <c r="M153" s="499">
        <f t="shared" si="47"/>
        <v>0</v>
      </c>
      <c r="N153" s="499">
        <f t="shared" si="41"/>
        <v>0</v>
      </c>
    </row>
    <row r="154" spans="1:16" ht="15.75" hidden="1" outlineLevel="1">
      <c r="A154" s="319">
        <f t="shared" si="35"/>
        <v>0</v>
      </c>
      <c r="B154" s="331">
        <f t="shared" si="48"/>
        <v>0</v>
      </c>
      <c r="C154" s="319">
        <f t="shared" si="45"/>
        <v>0</v>
      </c>
      <c r="D154" s="480" t="str">
        <f t="shared" si="45"/>
        <v>-</v>
      </c>
      <c r="E154" s="481">
        <f t="shared" si="45"/>
        <v>0</v>
      </c>
      <c r="F154" s="499">
        <f t="shared" si="37"/>
        <v>0</v>
      </c>
      <c r="G154" s="499">
        <f t="shared" si="38"/>
        <v>0</v>
      </c>
      <c r="H154" s="499">
        <f t="shared" si="39"/>
        <v>0</v>
      </c>
      <c r="I154" s="478">
        <f>'F4.2 SHPC Pune'!W48</f>
        <v>0</v>
      </c>
      <c r="J154" s="478">
        <f>'F4.2 SHPC Pune'!AQ48</f>
        <v>0</v>
      </c>
      <c r="K154" s="499"/>
      <c r="L154" s="499"/>
      <c r="M154" s="499">
        <f t="shared" si="47"/>
        <v>0</v>
      </c>
      <c r="N154" s="499">
        <f t="shared" si="41"/>
        <v>0</v>
      </c>
    </row>
    <row r="155" spans="1:16" ht="15.75" hidden="1" outlineLevel="1">
      <c r="A155" s="486">
        <f t="shared" si="35"/>
        <v>0</v>
      </c>
      <c r="B155" s="488" t="str">
        <f t="shared" si="48"/>
        <v>B) Non-DPR Schemes</v>
      </c>
      <c r="C155" s="486">
        <f t="shared" si="45"/>
        <v>0</v>
      </c>
      <c r="D155" s="484" t="str">
        <f t="shared" si="45"/>
        <v>-</v>
      </c>
      <c r="E155" s="485">
        <f t="shared" si="45"/>
        <v>0</v>
      </c>
      <c r="F155" s="500">
        <f t="shared" si="37"/>
        <v>0</v>
      </c>
      <c r="G155" s="500">
        <f t="shared" si="38"/>
        <v>0</v>
      </c>
      <c r="H155" s="500">
        <f t="shared" si="39"/>
        <v>0</v>
      </c>
      <c r="I155" s="478">
        <f>'F4.2 SHPC Pune'!W49</f>
        <v>0</v>
      </c>
      <c r="J155" s="478">
        <f>'F4.2 SHPC Pune'!AQ49</f>
        <v>0</v>
      </c>
      <c r="K155" s="500"/>
      <c r="L155" s="500"/>
      <c r="M155" s="500">
        <f t="shared" si="47"/>
        <v>0</v>
      </c>
      <c r="N155" s="500">
        <f t="shared" si="41"/>
        <v>0</v>
      </c>
    </row>
    <row r="156" spans="1:16" ht="31.5" hidden="1" outlineLevel="1">
      <c r="A156" s="319">
        <f t="shared" si="35"/>
        <v>1</v>
      </c>
      <c r="B156" s="331" t="str">
        <f t="shared" si="48"/>
        <v>Replacement of 220V/300 AH Tubular type Battery Set at Manikdoh HPS</v>
      </c>
      <c r="C156" s="319" t="str">
        <f t="shared" ref="C156:E163" si="49">C103</f>
        <v>N.A.</v>
      </c>
      <c r="D156" s="480" t="str">
        <f t="shared" si="49"/>
        <v>-</v>
      </c>
      <c r="E156" s="481">
        <f t="shared" si="49"/>
        <v>0</v>
      </c>
      <c r="F156" s="499">
        <f t="shared" si="37"/>
        <v>0.1138</v>
      </c>
      <c r="G156" s="499">
        <f t="shared" si="38"/>
        <v>0.1138</v>
      </c>
      <c r="H156" s="499">
        <f t="shared" si="39"/>
        <v>0</v>
      </c>
      <c r="I156" s="478">
        <f>'F4.2 SHPC Pune'!W50</f>
        <v>0</v>
      </c>
      <c r="J156" s="478">
        <f>'F4.2 SHPC Pune'!AQ50</f>
        <v>0</v>
      </c>
      <c r="K156" s="499"/>
      <c r="L156" s="499"/>
      <c r="M156" s="499">
        <f t="shared" si="47"/>
        <v>0</v>
      </c>
      <c r="N156" s="499">
        <f t="shared" si="41"/>
        <v>0</v>
      </c>
    </row>
    <row r="157" spans="1:16" ht="31.5" hidden="1" outlineLevel="1">
      <c r="A157" s="319">
        <f t="shared" si="35"/>
        <v>2</v>
      </c>
      <c r="B157" s="331" t="str">
        <f t="shared" si="48"/>
        <v>Replacement of existing AVR by DAVR for Static Excitation System at Pawana HPS.</v>
      </c>
      <c r="C157" s="319" t="str">
        <f t="shared" si="49"/>
        <v>N.A.</v>
      </c>
      <c r="D157" s="480" t="str">
        <f t="shared" si="49"/>
        <v>-</v>
      </c>
      <c r="E157" s="481">
        <f t="shared" si="49"/>
        <v>0</v>
      </c>
      <c r="F157" s="499">
        <f t="shared" si="37"/>
        <v>0</v>
      </c>
      <c r="G157" s="499">
        <f t="shared" si="38"/>
        <v>0</v>
      </c>
      <c r="H157" s="499">
        <f t="shared" si="39"/>
        <v>0</v>
      </c>
      <c r="I157" s="478">
        <f>'F4.2 SHPC Pune'!W51</f>
        <v>1.01</v>
      </c>
      <c r="J157" s="478">
        <f>'F4.2 SHPC Pune'!AQ51</f>
        <v>1.01</v>
      </c>
      <c r="K157" s="499"/>
      <c r="L157" s="499"/>
      <c r="M157" s="499">
        <f t="shared" si="47"/>
        <v>1.01</v>
      </c>
      <c r="N157" s="499">
        <f t="shared" si="41"/>
        <v>0</v>
      </c>
    </row>
    <row r="158" spans="1:16" ht="15.75" hidden="1" outlineLevel="1">
      <c r="A158" s="319">
        <f t="shared" si="35"/>
        <v>3</v>
      </c>
      <c r="B158" s="331" t="str">
        <f t="shared" si="48"/>
        <v>Retrofitting of 415 V LT Breakers at Kanher &amp; Dhom HPS.</v>
      </c>
      <c r="C158" s="319" t="str">
        <f t="shared" si="49"/>
        <v>N.A.</v>
      </c>
      <c r="D158" s="480" t="str">
        <f t="shared" si="49"/>
        <v>-</v>
      </c>
      <c r="E158" s="481">
        <f t="shared" si="49"/>
        <v>0</v>
      </c>
      <c r="F158" s="499">
        <f t="shared" si="37"/>
        <v>9.8743800000000007E-2</v>
      </c>
      <c r="G158" s="499">
        <f t="shared" si="38"/>
        <v>9.8743800000000007E-2</v>
      </c>
      <c r="H158" s="499">
        <f t="shared" si="39"/>
        <v>0</v>
      </c>
      <c r="I158" s="478">
        <f>'F4.2 SHPC Pune'!W52</f>
        <v>0</v>
      </c>
      <c r="J158" s="478">
        <f>'F4.2 SHPC Pune'!AQ52</f>
        <v>0</v>
      </c>
      <c r="K158" s="499"/>
      <c r="L158" s="499"/>
      <c r="M158" s="499">
        <f t="shared" si="47"/>
        <v>0</v>
      </c>
      <c r="N158" s="499">
        <f t="shared" si="41"/>
        <v>0</v>
      </c>
    </row>
    <row r="159" spans="1:16" ht="15.75" hidden="1" outlineLevel="1">
      <c r="A159" s="319">
        <f t="shared" si="35"/>
        <v>4</v>
      </c>
      <c r="B159" s="331" t="str">
        <f t="shared" si="48"/>
        <v>Furniture &amp; Fixture General Asset</v>
      </c>
      <c r="C159" s="319" t="str">
        <f t="shared" si="49"/>
        <v>N.A.</v>
      </c>
      <c r="D159" s="480" t="str">
        <f t="shared" si="49"/>
        <v>-</v>
      </c>
      <c r="E159" s="481">
        <f t="shared" si="49"/>
        <v>0</v>
      </c>
      <c r="F159" s="499">
        <f t="shared" si="37"/>
        <v>1.057653621</v>
      </c>
      <c r="G159" s="499">
        <f t="shared" si="38"/>
        <v>1.057653621</v>
      </c>
      <c r="H159" s="499">
        <f t="shared" si="39"/>
        <v>0</v>
      </c>
      <c r="I159" s="478">
        <f>'F4.2 SHPC Pune'!W53</f>
        <v>0.01</v>
      </c>
      <c r="J159" s="478">
        <f>'F4.2 SHPC Pune'!AQ53</f>
        <v>0.01</v>
      </c>
      <c r="K159" s="499"/>
      <c r="L159" s="499"/>
      <c r="M159" s="499">
        <f t="shared" si="47"/>
        <v>0.01</v>
      </c>
      <c r="N159" s="499">
        <f t="shared" si="41"/>
        <v>0</v>
      </c>
    </row>
    <row r="160" spans="1:16" ht="15.75" hidden="1" outlineLevel="1">
      <c r="A160" s="319">
        <f t="shared" si="35"/>
        <v>5</v>
      </c>
      <c r="B160" s="331" t="str">
        <f t="shared" si="48"/>
        <v>Electrical General Asset</v>
      </c>
      <c r="C160" s="319" t="str">
        <f t="shared" si="49"/>
        <v>N.A.</v>
      </c>
      <c r="D160" s="480" t="str">
        <f t="shared" si="49"/>
        <v>-</v>
      </c>
      <c r="E160" s="481">
        <f t="shared" si="49"/>
        <v>0</v>
      </c>
      <c r="F160" s="499">
        <f t="shared" si="37"/>
        <v>0.19467927899999998</v>
      </c>
      <c r="G160" s="499">
        <f t="shared" si="38"/>
        <v>0.19467927899999998</v>
      </c>
      <c r="H160" s="499">
        <f t="shared" si="39"/>
        <v>0</v>
      </c>
      <c r="I160" s="478">
        <f>'F4.2 SHPC Pune'!W54</f>
        <v>0</v>
      </c>
      <c r="J160" s="478">
        <f>'F4.2 SHPC Pune'!AQ54</f>
        <v>0</v>
      </c>
      <c r="K160" s="499"/>
      <c r="L160" s="499"/>
      <c r="M160" s="499">
        <f t="shared" si="47"/>
        <v>0</v>
      </c>
      <c r="N160" s="499">
        <f t="shared" si="41"/>
        <v>0</v>
      </c>
    </row>
    <row r="161" spans="1:17" ht="15.75" hidden="1" outlineLevel="1">
      <c r="A161" s="319">
        <f t="shared" si="35"/>
        <v>6</v>
      </c>
      <c r="B161" s="331" t="str">
        <f t="shared" si="48"/>
        <v>Electronics General Asset</v>
      </c>
      <c r="C161" s="319" t="str">
        <f t="shared" si="49"/>
        <v>N.A.</v>
      </c>
      <c r="D161" s="480" t="str">
        <f t="shared" si="49"/>
        <v>-</v>
      </c>
      <c r="E161" s="481">
        <f t="shared" si="49"/>
        <v>0</v>
      </c>
      <c r="F161" s="499">
        <f t="shared" si="37"/>
        <v>0.25661271499999999</v>
      </c>
      <c r="G161" s="499">
        <f t="shared" si="38"/>
        <v>0.25661271499999999</v>
      </c>
      <c r="H161" s="499">
        <f t="shared" si="39"/>
        <v>0</v>
      </c>
      <c r="I161" s="478">
        <f>'F4.2 SHPC Pune'!W55</f>
        <v>0.02</v>
      </c>
      <c r="J161" s="478">
        <f>'F4.2 SHPC Pune'!AQ55</f>
        <v>0.02</v>
      </c>
      <c r="K161" s="499"/>
      <c r="L161" s="499"/>
      <c r="M161" s="499">
        <f t="shared" si="47"/>
        <v>0.02</v>
      </c>
      <c r="N161" s="499">
        <f t="shared" si="41"/>
        <v>0</v>
      </c>
    </row>
    <row r="162" spans="1:17" ht="15.75" hidden="1" outlineLevel="1">
      <c r="A162" s="319">
        <f t="shared" si="35"/>
        <v>7</v>
      </c>
      <c r="B162" s="331" t="str">
        <f t="shared" si="48"/>
        <v>Vehicle General Asset</v>
      </c>
      <c r="C162" s="319" t="str">
        <f t="shared" si="49"/>
        <v>N.A.</v>
      </c>
      <c r="D162" s="480" t="str">
        <f t="shared" si="49"/>
        <v>-</v>
      </c>
      <c r="E162" s="481">
        <f t="shared" si="49"/>
        <v>0</v>
      </c>
      <c r="F162" s="499">
        <f t="shared" si="37"/>
        <v>0.17288522700000003</v>
      </c>
      <c r="G162" s="499">
        <f t="shared" si="38"/>
        <v>0.17288522700000003</v>
      </c>
      <c r="H162" s="499">
        <f t="shared" si="39"/>
        <v>0</v>
      </c>
      <c r="I162" s="478">
        <f>'F4.2 SHPC Pune'!W56</f>
        <v>0</v>
      </c>
      <c r="J162" s="478">
        <f>'F4.2 SHPC Pune'!AQ56</f>
        <v>0</v>
      </c>
      <c r="K162" s="499"/>
      <c r="L162" s="499"/>
      <c r="M162" s="499">
        <f t="shared" si="47"/>
        <v>0</v>
      </c>
      <c r="N162" s="499">
        <f t="shared" si="41"/>
        <v>0</v>
      </c>
    </row>
    <row r="163" spans="1:17" ht="32.25" hidden="1" outlineLevel="1" thickBot="1">
      <c r="A163" s="319">
        <f t="shared" si="35"/>
        <v>8</v>
      </c>
      <c r="B163" s="331" t="str">
        <f t="shared" si="48"/>
        <v>Numerical protection system at Pawana Hydro Power Station</v>
      </c>
      <c r="C163" s="319" t="str">
        <f t="shared" si="49"/>
        <v>N.A.</v>
      </c>
      <c r="D163" s="480" t="str">
        <f t="shared" si="49"/>
        <v>-</v>
      </c>
      <c r="E163" s="481">
        <f t="shared" si="49"/>
        <v>0</v>
      </c>
      <c r="F163" s="499">
        <f t="shared" si="37"/>
        <v>0.33023999999999998</v>
      </c>
      <c r="G163" s="499">
        <f t="shared" si="38"/>
        <v>0.33023999999999998</v>
      </c>
      <c r="H163" s="499">
        <f t="shared" si="39"/>
        <v>0</v>
      </c>
      <c r="I163" s="478">
        <f>'F4.2 SHPC Pune'!W57</f>
        <v>0</v>
      </c>
      <c r="J163" s="478">
        <f>'F4.2 SHPC Pune'!AQ57</f>
        <v>0</v>
      </c>
      <c r="K163" s="499"/>
      <c r="L163" s="499"/>
      <c r="M163" s="499">
        <f t="shared" si="47"/>
        <v>0</v>
      </c>
      <c r="N163" s="499">
        <f t="shared" si="41"/>
        <v>0</v>
      </c>
    </row>
    <row r="164" spans="1:17" ht="16.5" collapsed="1" thickBot="1">
      <c r="A164" s="489"/>
      <c r="B164" s="490" t="str">
        <f t="shared" si="48"/>
        <v>Total</v>
      </c>
      <c r="C164" s="491"/>
      <c r="D164" s="492"/>
      <c r="E164" s="493"/>
      <c r="F164" s="494">
        <f>SUM(F116:F163)</f>
        <v>32.700505661000001</v>
      </c>
      <c r="G164" s="494">
        <f>SUM(G116:G163)</f>
        <v>20.630950940999998</v>
      </c>
      <c r="H164" s="494">
        <f>SUM(H116:H163)</f>
        <v>12.069554720000001</v>
      </c>
      <c r="I164" s="494">
        <f>SUM(I116:I163)</f>
        <v>2.77</v>
      </c>
      <c r="J164" s="494">
        <f>SUM(J116:J163)</f>
        <v>2.77</v>
      </c>
      <c r="K164" s="494">
        <f t="shared" ref="K164" si="50">SUM(K116:K163)</f>
        <v>0</v>
      </c>
      <c r="L164" s="494">
        <f t="shared" ref="L164" si="51">SUM(L116:L163)</f>
        <v>0</v>
      </c>
      <c r="M164" s="494">
        <f t="shared" ref="M164" si="52">SUM(M116:M163)</f>
        <v>2.77</v>
      </c>
      <c r="N164" s="494">
        <f t="shared" ref="N164" si="53">SUM(N116:N163)</f>
        <v>12.069554720000001</v>
      </c>
    </row>
    <row r="165" spans="1:17" ht="15.75">
      <c r="A165" s="456"/>
      <c r="B165" s="457"/>
      <c r="C165" s="496"/>
      <c r="D165" s="458"/>
      <c r="E165" s="459"/>
      <c r="F165" s="497"/>
      <c r="G165" s="497"/>
      <c r="H165" s="497"/>
      <c r="I165" s="497"/>
      <c r="J165" s="497"/>
      <c r="K165" s="497"/>
      <c r="L165" s="497"/>
      <c r="M165" s="497"/>
      <c r="N165" s="497"/>
      <c r="O165" s="456"/>
      <c r="P165" s="456"/>
    </row>
    <row r="166" spans="1:17" s="473" customFormat="1" ht="16.5" thickBot="1">
      <c r="A166" s="468"/>
      <c r="B166" s="469" t="s">
        <v>505</v>
      </c>
      <c r="C166" s="470"/>
      <c r="D166" s="471"/>
      <c r="E166" s="472"/>
      <c r="F166" s="498"/>
      <c r="G166" s="498"/>
      <c r="H166" s="498"/>
      <c r="I166" s="498"/>
      <c r="J166" s="498"/>
      <c r="K166" s="498"/>
      <c r="L166" s="498"/>
      <c r="M166" s="498"/>
      <c r="N166" s="498"/>
    </row>
    <row r="167" spans="1:17" ht="15.75" hidden="1" outlineLevel="1">
      <c r="A167" s="468"/>
      <c r="B167" s="308" t="str">
        <f t="shared" ref="B167:B198" si="54">B114</f>
        <v>a) DPR Schemes</v>
      </c>
      <c r="C167" s="470"/>
      <c r="D167" s="471"/>
      <c r="E167" s="472"/>
      <c r="F167" s="498"/>
      <c r="G167" s="498"/>
      <c r="H167" s="498"/>
      <c r="I167" s="498"/>
      <c r="J167" s="498"/>
      <c r="K167" s="498"/>
      <c r="L167" s="498"/>
      <c r="M167" s="498"/>
      <c r="N167" s="498"/>
      <c r="O167" s="456"/>
      <c r="P167" s="456"/>
    </row>
    <row r="168" spans="1:17" ht="15.75" hidden="1" outlineLevel="1">
      <c r="A168" s="313"/>
      <c r="B168" s="313" t="str">
        <f t="shared" si="54"/>
        <v>(i) Submitted to MERC</v>
      </c>
      <c r="C168" s="474"/>
      <c r="D168" s="475"/>
      <c r="E168" s="472"/>
      <c r="F168" s="498"/>
      <c r="G168" s="498"/>
      <c r="H168" s="498"/>
      <c r="I168" s="498"/>
      <c r="J168" s="498"/>
      <c r="K168" s="498"/>
      <c r="L168" s="498"/>
      <c r="M168" s="498"/>
      <c r="N168" s="498"/>
      <c r="O168" s="456"/>
      <c r="P168" s="456"/>
    </row>
    <row r="169" spans="1:17" s="479" customFormat="1" ht="31.5" hidden="1" outlineLevel="1">
      <c r="A169" s="314">
        <f t="shared" ref="A169:A216" si="55">A116</f>
        <v>2</v>
      </c>
      <c r="B169" s="315" t="str">
        <f t="shared" si="54"/>
        <v>Various schemes of Hydro Power Stations at HPC Pune &amp; HPC Nasik</v>
      </c>
      <c r="C169" s="314" t="str">
        <f t="shared" ref="C169:E188" si="56">C116</f>
        <v>MERC/TECH 12/CAPEX/20142015/00876</v>
      </c>
      <c r="D169" s="476">
        <f t="shared" si="56"/>
        <v>41871</v>
      </c>
      <c r="E169" s="477">
        <f t="shared" si="56"/>
        <v>1.5511999999999999</v>
      </c>
      <c r="F169" s="478">
        <f t="shared" ref="F169:F216" si="57">F116+I116</f>
        <v>0</v>
      </c>
      <c r="G169" s="478">
        <f t="shared" ref="G169:G216" si="58">G116+M116</f>
        <v>0</v>
      </c>
      <c r="H169" s="478">
        <f t="shared" ref="H169:H216" si="59">F169-G169</f>
        <v>0</v>
      </c>
      <c r="I169" s="478">
        <f>'F4.2 SHPC Pune'!X10</f>
        <v>0</v>
      </c>
      <c r="J169" s="478">
        <f>'F4.2 SHPC Pune'!AR10</f>
        <v>0</v>
      </c>
      <c r="K169" s="478"/>
      <c r="L169" s="478"/>
      <c r="M169" s="478">
        <f t="shared" ref="M169" si="60">SUM(J169:L169)</f>
        <v>0</v>
      </c>
      <c r="N169" s="478">
        <f t="shared" ref="N169:N216" si="61">H169+I169-M169</f>
        <v>0</v>
      </c>
      <c r="O169" s="209">
        <f t="shared" ref="O169:O191" si="62">MAX(0,IF(M169=0,0,IF(G169+M169&lt;E169,M169,E169-G169)))</f>
        <v>0</v>
      </c>
      <c r="P169" s="210">
        <f t="shared" ref="P169:P191" si="63">M169-O169</f>
        <v>0</v>
      </c>
    </row>
    <row r="170" spans="1:17" ht="31.5" hidden="1" outlineLevel="1">
      <c r="A170" s="319">
        <f t="shared" si="55"/>
        <v>2.4</v>
      </c>
      <c r="B170" s="331" t="str">
        <f t="shared" si="54"/>
        <v>Replacement of existing AVR by SEE DVR system for Varasgaon Hydro Power Station.</v>
      </c>
      <c r="C170" s="319" t="str">
        <f t="shared" si="56"/>
        <v>MERC/TECH 12/CAPEX/20142015/00876</v>
      </c>
      <c r="D170" s="480">
        <f t="shared" si="56"/>
        <v>41871</v>
      </c>
      <c r="E170" s="481">
        <f t="shared" si="56"/>
        <v>0.52</v>
      </c>
      <c r="F170" s="499">
        <f t="shared" si="57"/>
        <v>0.30932749999999998</v>
      </c>
      <c r="G170" s="499">
        <f t="shared" si="58"/>
        <v>0.30932749999999998</v>
      </c>
      <c r="H170" s="499">
        <f t="shared" si="59"/>
        <v>0</v>
      </c>
      <c r="I170" s="478">
        <f>'F4.2 SHPC Pune'!X11</f>
        <v>0</v>
      </c>
      <c r="J170" s="478">
        <f>'F4.2 SHPC Pune'!AR11</f>
        <v>0</v>
      </c>
      <c r="K170" s="499"/>
      <c r="L170" s="499"/>
      <c r="M170" s="499">
        <f t="shared" ref="M170:M190" si="64">SUM(J170:L170)</f>
        <v>0</v>
      </c>
      <c r="N170" s="499">
        <f t="shared" si="61"/>
        <v>0</v>
      </c>
      <c r="O170" s="209">
        <f t="shared" si="62"/>
        <v>0</v>
      </c>
      <c r="P170" s="210">
        <f t="shared" si="63"/>
        <v>0</v>
      </c>
    </row>
    <row r="171" spans="1:17" ht="31.5" hidden="1" outlineLevel="1">
      <c r="A171" s="319">
        <f t="shared" si="55"/>
        <v>2.5</v>
      </c>
      <c r="B171" s="331" t="str">
        <f t="shared" si="54"/>
        <v xml:space="preserve"> Construction of Resthouse at Dimbhe HPS</v>
      </c>
      <c r="C171" s="319" t="str">
        <f t="shared" si="56"/>
        <v>MERC/TECH 12/CAPEX/20142015/00876</v>
      </c>
      <c r="D171" s="480">
        <f t="shared" si="56"/>
        <v>41871</v>
      </c>
      <c r="E171" s="481">
        <f t="shared" si="56"/>
        <v>0.7</v>
      </c>
      <c r="F171" s="499">
        <f t="shared" si="57"/>
        <v>0.73791230399999996</v>
      </c>
      <c r="G171" s="499">
        <f t="shared" si="58"/>
        <v>0.73791230399999996</v>
      </c>
      <c r="H171" s="499">
        <f t="shared" si="59"/>
        <v>0</v>
      </c>
      <c r="I171" s="478">
        <f>'F4.2 SHPC Pune'!X12</f>
        <v>0</v>
      </c>
      <c r="J171" s="478">
        <f>'F4.2 SHPC Pune'!AR12</f>
        <v>0</v>
      </c>
      <c r="K171" s="499"/>
      <c r="L171" s="499"/>
      <c r="M171" s="499">
        <f t="shared" si="64"/>
        <v>0</v>
      </c>
      <c r="N171" s="499">
        <f t="shared" si="61"/>
        <v>0</v>
      </c>
      <c r="O171" s="209">
        <f t="shared" si="62"/>
        <v>0</v>
      </c>
      <c r="P171" s="210">
        <f t="shared" si="63"/>
        <v>0</v>
      </c>
      <c r="Q171" s="456"/>
    </row>
    <row r="172" spans="1:17" ht="31.5" hidden="1" outlineLevel="1">
      <c r="A172" s="319">
        <f t="shared" si="55"/>
        <v>0</v>
      </c>
      <c r="B172" s="331" t="str">
        <f t="shared" si="54"/>
        <v>IDC</v>
      </c>
      <c r="C172" s="319" t="str">
        <f t="shared" si="56"/>
        <v>MERC/TECH 12/CAPEX/20142015/00876</v>
      </c>
      <c r="D172" s="480">
        <f t="shared" si="56"/>
        <v>41871</v>
      </c>
      <c r="E172" s="481">
        <f t="shared" si="56"/>
        <v>0.33119999999999999</v>
      </c>
      <c r="F172" s="499">
        <f t="shared" si="57"/>
        <v>0</v>
      </c>
      <c r="G172" s="499">
        <f t="shared" si="58"/>
        <v>0</v>
      </c>
      <c r="H172" s="499">
        <f t="shared" si="59"/>
        <v>0</v>
      </c>
      <c r="I172" s="478">
        <f>'F4.2 SHPC Pune'!X13</f>
        <v>0</v>
      </c>
      <c r="J172" s="478">
        <f>'F4.2 SHPC Pune'!AR13</f>
        <v>0</v>
      </c>
      <c r="K172" s="499"/>
      <c r="L172" s="499"/>
      <c r="M172" s="499">
        <f t="shared" si="64"/>
        <v>0</v>
      </c>
      <c r="N172" s="499">
        <f t="shared" si="61"/>
        <v>0</v>
      </c>
      <c r="O172" s="209">
        <f t="shared" si="62"/>
        <v>0</v>
      </c>
      <c r="P172" s="210">
        <f t="shared" si="63"/>
        <v>0</v>
      </c>
      <c r="Q172" s="456"/>
    </row>
    <row r="173" spans="1:17" s="479" customFormat="1" ht="31.5" hidden="1" outlineLevel="1">
      <c r="A173" s="314">
        <f t="shared" si="55"/>
        <v>5</v>
      </c>
      <c r="B173" s="315" t="str">
        <f t="shared" si="54"/>
        <v>Various Civil schemes for Modernisations of colonies at Various Locations under Pune HPC</v>
      </c>
      <c r="C173" s="314" t="str">
        <f t="shared" si="56"/>
        <v>MERC/CAPEX/20162017/01745</v>
      </c>
      <c r="D173" s="476">
        <f t="shared" si="56"/>
        <v>42825</v>
      </c>
      <c r="E173" s="477">
        <f t="shared" si="56"/>
        <v>12.812999999999999</v>
      </c>
      <c r="F173" s="478">
        <f t="shared" si="57"/>
        <v>0</v>
      </c>
      <c r="G173" s="478">
        <f t="shared" si="58"/>
        <v>0</v>
      </c>
      <c r="H173" s="478">
        <f t="shared" si="59"/>
        <v>0</v>
      </c>
      <c r="I173" s="478">
        <f>'F4.2 SHPC Pune'!X14</f>
        <v>0</v>
      </c>
      <c r="J173" s="478">
        <f>'F4.2 SHPC Pune'!AR14</f>
        <v>0</v>
      </c>
      <c r="K173" s="478"/>
      <c r="L173" s="478"/>
      <c r="M173" s="478">
        <f t="shared" si="64"/>
        <v>0</v>
      </c>
      <c r="N173" s="478">
        <f t="shared" si="61"/>
        <v>0</v>
      </c>
      <c r="O173" s="209">
        <f t="shared" si="62"/>
        <v>0</v>
      </c>
      <c r="P173" s="210">
        <f t="shared" si="63"/>
        <v>0</v>
      </c>
    </row>
    <row r="174" spans="1:17" ht="15.75" hidden="1" outlineLevel="1">
      <c r="A174" s="319">
        <f t="shared" si="55"/>
        <v>5.0999999999999996</v>
      </c>
      <c r="B174" s="331" t="str">
        <f t="shared" si="54"/>
        <v>Refurbishing of Residential complex</v>
      </c>
      <c r="C174" s="319" t="str">
        <f t="shared" si="56"/>
        <v>MERC/CAPEX/20162017/01745</v>
      </c>
      <c r="D174" s="480">
        <f t="shared" si="56"/>
        <v>42825</v>
      </c>
      <c r="E174" s="481">
        <f t="shared" si="56"/>
        <v>2.415</v>
      </c>
      <c r="F174" s="499">
        <f t="shared" si="57"/>
        <v>1.2675034840000001</v>
      </c>
      <c r="G174" s="499">
        <f t="shared" si="58"/>
        <v>1.2675034840000001</v>
      </c>
      <c r="H174" s="499">
        <f t="shared" si="59"/>
        <v>0</v>
      </c>
      <c r="I174" s="478">
        <f>'F4.2 SHPC Pune'!X15</f>
        <v>0</v>
      </c>
      <c r="J174" s="478">
        <f>'F4.2 SHPC Pune'!AR15</f>
        <v>0</v>
      </c>
      <c r="K174" s="499"/>
      <c r="L174" s="499"/>
      <c r="M174" s="499">
        <f t="shared" si="64"/>
        <v>0</v>
      </c>
      <c r="N174" s="499">
        <f t="shared" si="61"/>
        <v>0</v>
      </c>
      <c r="O174" s="209">
        <f t="shared" si="62"/>
        <v>0</v>
      </c>
      <c r="P174" s="210">
        <f t="shared" si="63"/>
        <v>0</v>
      </c>
      <c r="Q174" s="456"/>
    </row>
    <row r="175" spans="1:17" ht="15.75" hidden="1" outlineLevel="1">
      <c r="A175" s="319">
        <f t="shared" si="55"/>
        <v>5.2</v>
      </c>
      <c r="B175" s="331" t="str">
        <f t="shared" si="54"/>
        <v>Internal Roads</v>
      </c>
      <c r="C175" s="319" t="str">
        <f t="shared" si="56"/>
        <v>MERC/CAPEX/20162017/01745</v>
      </c>
      <c r="D175" s="480">
        <f t="shared" si="56"/>
        <v>42825</v>
      </c>
      <c r="E175" s="481">
        <f t="shared" si="56"/>
        <v>2.29</v>
      </c>
      <c r="F175" s="499">
        <f t="shared" si="57"/>
        <v>1.6182413759999996</v>
      </c>
      <c r="G175" s="499">
        <f t="shared" si="58"/>
        <v>1.6182413759999998</v>
      </c>
      <c r="H175" s="499">
        <f t="shared" si="59"/>
        <v>0</v>
      </c>
      <c r="I175" s="478">
        <f>'F4.2 SHPC Pune'!X16</f>
        <v>0</v>
      </c>
      <c r="J175" s="478">
        <f>'F4.2 SHPC Pune'!AR16</f>
        <v>0</v>
      </c>
      <c r="K175" s="499"/>
      <c r="L175" s="499"/>
      <c r="M175" s="499">
        <f t="shared" si="64"/>
        <v>0</v>
      </c>
      <c r="N175" s="499">
        <f t="shared" si="61"/>
        <v>0</v>
      </c>
      <c r="O175" s="209">
        <f t="shared" si="62"/>
        <v>0</v>
      </c>
      <c r="P175" s="210">
        <f t="shared" si="63"/>
        <v>0</v>
      </c>
      <c r="Q175" s="456"/>
    </row>
    <row r="176" spans="1:17" ht="15.75" hidden="1" outlineLevel="1">
      <c r="A176" s="319">
        <f t="shared" si="55"/>
        <v>5.3</v>
      </c>
      <c r="B176" s="331" t="str">
        <f t="shared" si="54"/>
        <v>Water supply, filteration &amp;  Sanitary works</v>
      </c>
      <c r="C176" s="319" t="str">
        <f t="shared" si="56"/>
        <v>MERC/CAPEX/20162017/01745</v>
      </c>
      <c r="D176" s="480">
        <f t="shared" si="56"/>
        <v>42825</v>
      </c>
      <c r="E176" s="481">
        <f t="shared" si="56"/>
        <v>1.427</v>
      </c>
      <c r="F176" s="499">
        <f t="shared" si="57"/>
        <v>0.57282329500000007</v>
      </c>
      <c r="G176" s="499">
        <f t="shared" si="58"/>
        <v>0.57282329500000007</v>
      </c>
      <c r="H176" s="499">
        <f t="shared" si="59"/>
        <v>0</v>
      </c>
      <c r="I176" s="478">
        <f>'F4.2 SHPC Pune'!X17</f>
        <v>0</v>
      </c>
      <c r="J176" s="478">
        <f>'F4.2 SHPC Pune'!AR17</f>
        <v>0</v>
      </c>
      <c r="K176" s="499"/>
      <c r="L176" s="499"/>
      <c r="M176" s="499">
        <f t="shared" si="64"/>
        <v>0</v>
      </c>
      <c r="N176" s="499">
        <f t="shared" si="61"/>
        <v>0</v>
      </c>
      <c r="O176" s="209">
        <f t="shared" si="62"/>
        <v>0</v>
      </c>
      <c r="P176" s="210">
        <f t="shared" si="63"/>
        <v>0</v>
      </c>
      <c r="Q176" s="456"/>
    </row>
    <row r="177" spans="1:17" ht="15.75" hidden="1" outlineLevel="1">
      <c r="A177" s="319">
        <f t="shared" si="55"/>
        <v>5.4</v>
      </c>
      <c r="B177" s="331" t="str">
        <f t="shared" si="54"/>
        <v>Compound walls</v>
      </c>
      <c r="C177" s="319" t="str">
        <f t="shared" si="56"/>
        <v>MERC/CAPEX/20162017/01745</v>
      </c>
      <c r="D177" s="480">
        <f t="shared" si="56"/>
        <v>42825</v>
      </c>
      <c r="E177" s="481">
        <f t="shared" si="56"/>
        <v>6.681</v>
      </c>
      <c r="F177" s="499">
        <f t="shared" si="57"/>
        <v>7.5560763239999993</v>
      </c>
      <c r="G177" s="499">
        <f t="shared" si="58"/>
        <v>7.5560763239999993</v>
      </c>
      <c r="H177" s="499">
        <f t="shared" si="59"/>
        <v>0</v>
      </c>
      <c r="I177" s="478">
        <f>'F4.2 SHPC Pune'!X18</f>
        <v>0</v>
      </c>
      <c r="J177" s="478">
        <f>'F4.2 SHPC Pune'!AR18</f>
        <v>0</v>
      </c>
      <c r="K177" s="499"/>
      <c r="L177" s="499"/>
      <c r="M177" s="499">
        <f t="shared" si="64"/>
        <v>0</v>
      </c>
      <c r="N177" s="499">
        <f t="shared" si="61"/>
        <v>0</v>
      </c>
      <c r="O177" s="209">
        <f t="shared" si="62"/>
        <v>0</v>
      </c>
      <c r="P177" s="210">
        <f t="shared" si="63"/>
        <v>0</v>
      </c>
      <c r="Q177" s="456">
        <v>-2.3408937000000074E-2</v>
      </c>
    </row>
    <row r="178" spans="1:17" s="479" customFormat="1" ht="31.5" hidden="1" outlineLevel="1">
      <c r="A178" s="314">
        <f t="shared" si="55"/>
        <v>14</v>
      </c>
      <c r="B178" s="315" t="str">
        <f t="shared" si="54"/>
        <v>Various 14 Nos. of schemes for Hydro Power Stations under Renewable Energy Circle, Pune &amp; Nasik</v>
      </c>
      <c r="C178" s="314" t="str">
        <f t="shared" si="56"/>
        <v>MERC/CAPEX/2020-21/WFH/SBR/ 19</v>
      </c>
      <c r="D178" s="476">
        <f t="shared" si="56"/>
        <v>44029</v>
      </c>
      <c r="E178" s="477">
        <f t="shared" si="56"/>
        <v>1.9079999999999999</v>
      </c>
      <c r="F178" s="478">
        <f t="shared" si="57"/>
        <v>0</v>
      </c>
      <c r="G178" s="478">
        <f t="shared" si="58"/>
        <v>0</v>
      </c>
      <c r="H178" s="478">
        <f t="shared" si="59"/>
        <v>0</v>
      </c>
      <c r="I178" s="478">
        <f>'F4.2 SHPC Pune'!X19</f>
        <v>0</v>
      </c>
      <c r="J178" s="478">
        <f>'F4.2 SHPC Pune'!AR19</f>
        <v>0</v>
      </c>
      <c r="K178" s="478"/>
      <c r="L178" s="478"/>
      <c r="M178" s="478">
        <f t="shared" si="64"/>
        <v>0</v>
      </c>
      <c r="N178" s="478">
        <f t="shared" si="61"/>
        <v>0</v>
      </c>
      <c r="O178" s="209">
        <f t="shared" si="62"/>
        <v>0</v>
      </c>
      <c r="P178" s="210">
        <f t="shared" si="63"/>
        <v>0</v>
      </c>
    </row>
    <row r="179" spans="1:17" ht="31.5" hidden="1" outlineLevel="1">
      <c r="A179" s="319">
        <f t="shared" si="55"/>
        <v>14.1</v>
      </c>
      <c r="B179" s="331" t="str">
        <f t="shared" si="54"/>
        <v>Schme-A: Retrofitting of 12 KV Breakers at Ujjani Hydro Power Station</v>
      </c>
      <c r="C179" s="319" t="str">
        <f t="shared" si="56"/>
        <v>MERC/CAPEX/2020-21/WFH/SBR/ 19</v>
      </c>
      <c r="D179" s="480">
        <f t="shared" si="56"/>
        <v>44029</v>
      </c>
      <c r="E179" s="481">
        <f t="shared" si="56"/>
        <v>0.39500000000000002</v>
      </c>
      <c r="F179" s="499">
        <f t="shared" si="57"/>
        <v>0.26762399999999997</v>
      </c>
      <c r="G179" s="499">
        <f t="shared" si="58"/>
        <v>0.26762399999999997</v>
      </c>
      <c r="H179" s="499">
        <f t="shared" si="59"/>
        <v>0</v>
      </c>
      <c r="I179" s="478">
        <f>'F4.2 SHPC Pune'!X20</f>
        <v>0</v>
      </c>
      <c r="J179" s="478">
        <f>'F4.2 SHPC Pune'!AR20</f>
        <v>0</v>
      </c>
      <c r="K179" s="499"/>
      <c r="L179" s="499"/>
      <c r="M179" s="499">
        <f t="shared" si="64"/>
        <v>0</v>
      </c>
      <c r="N179" s="499">
        <f t="shared" si="61"/>
        <v>0</v>
      </c>
      <c r="O179" s="209">
        <f t="shared" si="62"/>
        <v>0</v>
      </c>
      <c r="P179" s="210">
        <f t="shared" si="63"/>
        <v>0</v>
      </c>
      <c r="Q179" s="456"/>
    </row>
    <row r="180" spans="1:17" ht="31.5" hidden="1" outlineLevel="1">
      <c r="A180" s="319">
        <f t="shared" si="55"/>
        <v>14.3</v>
      </c>
      <c r="B180" s="331" t="str">
        <f t="shared" si="54"/>
        <v>Schme-C :Replacement of existing Energy meters by 0.2S Class Energy meters at various HPS.</v>
      </c>
      <c r="C180" s="319" t="str">
        <f t="shared" si="56"/>
        <v>MERC/CAPEX/2020-21/WFH/SBR/ 19</v>
      </c>
      <c r="D180" s="480">
        <f t="shared" si="56"/>
        <v>44029</v>
      </c>
      <c r="E180" s="481">
        <f t="shared" si="56"/>
        <v>0.10199999999999999</v>
      </c>
      <c r="F180" s="499">
        <f t="shared" si="57"/>
        <v>9.6156000000000005E-2</v>
      </c>
      <c r="G180" s="499">
        <f t="shared" si="58"/>
        <v>7.969248000000001E-2</v>
      </c>
      <c r="H180" s="499">
        <f t="shared" si="59"/>
        <v>1.6463519999999995E-2</v>
      </c>
      <c r="I180" s="478">
        <f>'F4.2 SHPC Pune'!X21</f>
        <v>0</v>
      </c>
      <c r="J180" s="478">
        <f>'F4.2 SHPC Pune'!AR21</f>
        <v>0</v>
      </c>
      <c r="K180" s="499"/>
      <c r="L180" s="499"/>
      <c r="M180" s="499">
        <f t="shared" si="64"/>
        <v>0</v>
      </c>
      <c r="N180" s="499">
        <f t="shared" si="61"/>
        <v>1.6463519999999995E-2</v>
      </c>
      <c r="O180" s="209">
        <f t="shared" si="62"/>
        <v>0</v>
      </c>
      <c r="P180" s="210">
        <f t="shared" si="63"/>
        <v>0</v>
      </c>
      <c r="Q180" s="456"/>
    </row>
    <row r="181" spans="1:17" ht="31.5" hidden="1" outlineLevel="1">
      <c r="A181" s="319">
        <f t="shared" si="55"/>
        <v>14.4</v>
      </c>
      <c r="B181" s="331" t="str">
        <f t="shared" si="54"/>
        <v>Schme-D: Providing Oil Filtration Machines for all Divisions of REC, Pune</v>
      </c>
      <c r="C181" s="319" t="str">
        <f t="shared" si="56"/>
        <v>MERC/CAPEX/2020-21/WFH/SBR/ 19</v>
      </c>
      <c r="D181" s="480">
        <f t="shared" si="56"/>
        <v>44029</v>
      </c>
      <c r="E181" s="481">
        <f t="shared" si="56"/>
        <v>0.56100000000000005</v>
      </c>
      <c r="F181" s="499">
        <f t="shared" si="57"/>
        <v>0.2723912</v>
      </c>
      <c r="G181" s="499">
        <f t="shared" si="58"/>
        <v>0.2723912</v>
      </c>
      <c r="H181" s="499">
        <f t="shared" si="59"/>
        <v>0</v>
      </c>
      <c r="I181" s="478">
        <f>'F4.2 SHPC Pune'!X22</f>
        <v>0</v>
      </c>
      <c r="J181" s="478">
        <f>'F4.2 SHPC Pune'!AR22</f>
        <v>0</v>
      </c>
      <c r="K181" s="499"/>
      <c r="L181" s="499"/>
      <c r="M181" s="499">
        <f t="shared" si="64"/>
        <v>0</v>
      </c>
      <c r="N181" s="499">
        <f t="shared" si="61"/>
        <v>0</v>
      </c>
      <c r="O181" s="209">
        <f t="shared" si="62"/>
        <v>0</v>
      </c>
      <c r="P181" s="210">
        <f t="shared" si="63"/>
        <v>0</v>
      </c>
      <c r="Q181" s="456"/>
    </row>
    <row r="182" spans="1:17" ht="31.5" hidden="1" outlineLevel="1">
      <c r="A182" s="319">
        <f t="shared" si="55"/>
        <v>0</v>
      </c>
      <c r="B182" s="331" t="str">
        <f t="shared" si="54"/>
        <v>IDC</v>
      </c>
      <c r="C182" s="319" t="str">
        <f t="shared" si="56"/>
        <v>MERC/CAPEX/2020-21/WFH/SBR/ 19</v>
      </c>
      <c r="D182" s="480">
        <f t="shared" si="56"/>
        <v>44029</v>
      </c>
      <c r="E182" s="481">
        <f t="shared" si="56"/>
        <v>0.85</v>
      </c>
      <c r="F182" s="499">
        <f t="shared" si="57"/>
        <v>0</v>
      </c>
      <c r="G182" s="499">
        <f t="shared" si="58"/>
        <v>0</v>
      </c>
      <c r="H182" s="499">
        <f t="shared" si="59"/>
        <v>0</v>
      </c>
      <c r="I182" s="478">
        <f>'F4.2 SHPC Pune'!X23</f>
        <v>0</v>
      </c>
      <c r="J182" s="478">
        <f>'F4.2 SHPC Pune'!AR23</f>
        <v>0</v>
      </c>
      <c r="K182" s="499"/>
      <c r="L182" s="499"/>
      <c r="M182" s="499">
        <f t="shared" si="64"/>
        <v>0</v>
      </c>
      <c r="N182" s="499">
        <f t="shared" si="61"/>
        <v>0</v>
      </c>
      <c r="O182" s="209">
        <f t="shared" si="62"/>
        <v>0</v>
      </c>
      <c r="P182" s="210">
        <f t="shared" si="63"/>
        <v>0</v>
      </c>
      <c r="Q182" s="456"/>
    </row>
    <row r="183" spans="1:17" s="479" customFormat="1" ht="31.5" hidden="1" outlineLevel="1">
      <c r="A183" s="314">
        <f t="shared" si="55"/>
        <v>16</v>
      </c>
      <c r="B183" s="315" t="str">
        <f t="shared" si="54"/>
        <v>Various 6 Nos. Schemes for Hydro Power Stations under Renewable Energy Circle, Pune</v>
      </c>
      <c r="C183" s="314" t="str">
        <f t="shared" si="56"/>
        <v>MERC/CAPEX/2020-2021/WFH/ SBR/22</v>
      </c>
      <c r="D183" s="476">
        <f t="shared" si="56"/>
        <v>44037</v>
      </c>
      <c r="E183" s="477">
        <f t="shared" si="56"/>
        <v>10.861000000000001</v>
      </c>
      <c r="F183" s="478">
        <f t="shared" si="57"/>
        <v>0</v>
      </c>
      <c r="G183" s="478">
        <f t="shared" si="58"/>
        <v>0</v>
      </c>
      <c r="H183" s="478">
        <f t="shared" si="59"/>
        <v>0</v>
      </c>
      <c r="I183" s="478">
        <f>'F4.2 SHPC Pune'!X24</f>
        <v>0</v>
      </c>
      <c r="J183" s="478">
        <f>'F4.2 SHPC Pune'!AR24</f>
        <v>0</v>
      </c>
      <c r="K183" s="478"/>
      <c r="L183" s="478"/>
      <c r="M183" s="478">
        <f t="shared" si="64"/>
        <v>0</v>
      </c>
      <c r="N183" s="478">
        <f t="shared" si="61"/>
        <v>0</v>
      </c>
      <c r="O183" s="209">
        <f t="shared" si="62"/>
        <v>0</v>
      </c>
      <c r="P183" s="210">
        <f t="shared" si="63"/>
        <v>0</v>
      </c>
    </row>
    <row r="184" spans="1:17" ht="31.5" hidden="1" outlineLevel="1">
      <c r="A184" s="319">
        <f t="shared" si="55"/>
        <v>16.100000000000001</v>
      </c>
      <c r="B184" s="331" t="str">
        <f t="shared" si="54"/>
        <v>Replacement of existing Air Compressors at Bhira, Tilari, Pawana and Ujjani Hydro Power Stations under REC, Pune</v>
      </c>
      <c r="C184" s="319" t="str">
        <f t="shared" si="56"/>
        <v>MERC/CAPEX/2020-2021/WFH/ SBR/22</v>
      </c>
      <c r="D184" s="480">
        <f t="shared" si="56"/>
        <v>44037</v>
      </c>
      <c r="E184" s="481">
        <f t="shared" si="56"/>
        <v>0.95099999999999996</v>
      </c>
      <c r="F184" s="499">
        <f t="shared" si="57"/>
        <v>0.13</v>
      </c>
      <c r="G184" s="499">
        <f t="shared" si="58"/>
        <v>0.13</v>
      </c>
      <c r="H184" s="499">
        <f t="shared" si="59"/>
        <v>0</v>
      </c>
      <c r="I184" s="478">
        <f>'F4.2 SHPC Pune'!X25</f>
        <v>0.48</v>
      </c>
      <c r="J184" s="478">
        <f>'F4.2 SHPC Pune'!AR25</f>
        <v>0.48</v>
      </c>
      <c r="K184" s="499"/>
      <c r="L184" s="499"/>
      <c r="M184" s="499">
        <f t="shared" si="64"/>
        <v>0.48</v>
      </c>
      <c r="N184" s="499">
        <f t="shared" si="61"/>
        <v>0</v>
      </c>
      <c r="O184" s="209">
        <f t="shared" si="62"/>
        <v>0.48</v>
      </c>
      <c r="P184" s="210">
        <f t="shared" si="63"/>
        <v>0</v>
      </c>
      <c r="Q184" s="456"/>
    </row>
    <row r="185" spans="1:17" ht="63" hidden="1" outlineLevel="1">
      <c r="A185" s="319">
        <f t="shared" si="55"/>
        <v>16.2</v>
      </c>
      <c r="B185" s="331" t="str">
        <f t="shared" si="54"/>
        <v>Replacement of existing Air conditioners of Plant Control Rooms at Ujjani, Warna, Kanher, Dhom, Dimbhe &amp; Dudhganga
HPS.</v>
      </c>
      <c r="C185" s="319" t="str">
        <f t="shared" si="56"/>
        <v>MERC/CAPEX/2020-2021/WFH/ SBR/22</v>
      </c>
      <c r="D185" s="480">
        <f t="shared" si="56"/>
        <v>44037</v>
      </c>
      <c r="E185" s="481">
        <f t="shared" si="56"/>
        <v>0.29199999999999998</v>
      </c>
      <c r="F185" s="499">
        <f t="shared" si="57"/>
        <v>0.25256440000000002</v>
      </c>
      <c r="G185" s="499">
        <f t="shared" si="58"/>
        <v>0.25256440000000002</v>
      </c>
      <c r="H185" s="499">
        <f t="shared" si="59"/>
        <v>0</v>
      </c>
      <c r="I185" s="478">
        <f>'F4.2 SHPC Pune'!X26</f>
        <v>0</v>
      </c>
      <c r="J185" s="478">
        <f>'F4.2 SHPC Pune'!AR26</f>
        <v>0</v>
      </c>
      <c r="K185" s="499"/>
      <c r="L185" s="499"/>
      <c r="M185" s="499">
        <f t="shared" si="64"/>
        <v>0</v>
      </c>
      <c r="N185" s="499">
        <f t="shared" si="61"/>
        <v>0</v>
      </c>
      <c r="O185" s="209">
        <f t="shared" si="62"/>
        <v>0</v>
      </c>
      <c r="P185" s="210">
        <f t="shared" si="63"/>
        <v>0</v>
      </c>
      <c r="Q185" s="456"/>
    </row>
    <row r="186" spans="1:17" ht="47.25" hidden="1" outlineLevel="1">
      <c r="A186" s="319">
        <f t="shared" si="55"/>
        <v>16.399999999999999</v>
      </c>
      <c r="B186" s="331" t="str">
        <f t="shared" si="54"/>
        <v>Replacement of 220 V, 400/300 AH Battery set with Tubular type Battery Banks at Bhira, Tilari, Kanher, Dimbhe and Ujani Hydro Power Stations.</v>
      </c>
      <c r="C186" s="319" t="str">
        <f t="shared" si="56"/>
        <v>MERC/CAPEX/2020-2021/WFH/ SBR/22</v>
      </c>
      <c r="D186" s="480">
        <f t="shared" si="56"/>
        <v>44037</v>
      </c>
      <c r="E186" s="481">
        <f t="shared" si="56"/>
        <v>0.89999999999999991</v>
      </c>
      <c r="F186" s="499">
        <f t="shared" si="57"/>
        <v>0.35828399999999999</v>
      </c>
      <c r="G186" s="499">
        <f t="shared" si="58"/>
        <v>0.35828399999999999</v>
      </c>
      <c r="H186" s="499">
        <f t="shared" si="59"/>
        <v>0</v>
      </c>
      <c r="I186" s="478">
        <f>'F4.2 SHPC Pune'!X27</f>
        <v>0</v>
      </c>
      <c r="J186" s="478">
        <f>'F4.2 SHPC Pune'!AR27</f>
        <v>0</v>
      </c>
      <c r="K186" s="499"/>
      <c r="L186" s="499"/>
      <c r="M186" s="499">
        <f t="shared" si="64"/>
        <v>0</v>
      </c>
      <c r="N186" s="499">
        <f t="shared" si="61"/>
        <v>0</v>
      </c>
      <c r="O186" s="209">
        <f t="shared" si="62"/>
        <v>0</v>
      </c>
      <c r="P186" s="210">
        <f t="shared" si="63"/>
        <v>0</v>
      </c>
      <c r="Q186" s="456"/>
    </row>
    <row r="187" spans="1:17" ht="31.5" hidden="1" outlineLevel="1">
      <c r="A187" s="319">
        <f t="shared" si="55"/>
        <v>16.5</v>
      </c>
      <c r="B187" s="331" t="str">
        <f t="shared" si="54"/>
        <v>Supply, installation and commissioning of Kaplan Turbine Runner Blades from BHEL (OEM) for Dudhganga U#1.</v>
      </c>
      <c r="C187" s="319" t="str">
        <f t="shared" si="56"/>
        <v>MERC/CAPEX/2020-2021/WFH/ SBR/22</v>
      </c>
      <c r="D187" s="480">
        <f t="shared" si="56"/>
        <v>44037</v>
      </c>
      <c r="E187" s="481">
        <f t="shared" si="56"/>
        <v>4.657</v>
      </c>
      <c r="F187" s="499">
        <f t="shared" si="57"/>
        <v>4.5730371359999999</v>
      </c>
      <c r="G187" s="499">
        <f t="shared" si="58"/>
        <v>4.5799459359999997</v>
      </c>
      <c r="H187" s="499">
        <f t="shared" si="59"/>
        <v>-6.9087999999997152E-3</v>
      </c>
      <c r="I187" s="478">
        <f>'F4.2 SHPC Pune'!X28</f>
        <v>0</v>
      </c>
      <c r="J187" s="478">
        <f>'F4.2 SHPC Pune'!AR28</f>
        <v>0</v>
      </c>
      <c r="K187" s="499"/>
      <c r="L187" s="499"/>
      <c r="M187" s="499">
        <f t="shared" si="64"/>
        <v>0</v>
      </c>
      <c r="N187" s="499">
        <f t="shared" si="61"/>
        <v>-6.9087999999997152E-3</v>
      </c>
      <c r="O187" s="209">
        <f t="shared" si="62"/>
        <v>0</v>
      </c>
      <c r="P187" s="210">
        <f t="shared" si="63"/>
        <v>0</v>
      </c>
    </row>
    <row r="188" spans="1:17" ht="47.25" hidden="1" outlineLevel="1">
      <c r="A188" s="319">
        <f t="shared" si="55"/>
        <v>16.600000000000001</v>
      </c>
      <c r="B188" s="331" t="str">
        <f t="shared" si="54"/>
        <v>Replacement of existing Protection Systems with Numerical Protection system at Bhira, Panshet, Varasgaon, Dimbhe &amp; Manikdoh HPS.</v>
      </c>
      <c r="C188" s="319" t="str">
        <f t="shared" si="56"/>
        <v>MERC/CAPEX/2020-2021/WFH/ SBR/22</v>
      </c>
      <c r="D188" s="480">
        <f t="shared" si="56"/>
        <v>44037</v>
      </c>
      <c r="E188" s="481">
        <f t="shared" si="56"/>
        <v>3.6220000000000003</v>
      </c>
      <c r="F188" s="499">
        <f t="shared" si="57"/>
        <v>2.13395</v>
      </c>
      <c r="G188" s="499">
        <f t="shared" si="58"/>
        <v>2.13395</v>
      </c>
      <c r="H188" s="499">
        <f t="shared" si="59"/>
        <v>0</v>
      </c>
      <c r="I188" s="478">
        <f>'F4.2 SHPC Pune'!X29</f>
        <v>0</v>
      </c>
      <c r="J188" s="478">
        <f>'F4.2 SHPC Pune'!AR29</f>
        <v>0</v>
      </c>
      <c r="K188" s="499"/>
      <c r="L188" s="499"/>
      <c r="M188" s="499">
        <f t="shared" si="64"/>
        <v>0</v>
      </c>
      <c r="N188" s="499">
        <f t="shared" si="61"/>
        <v>0</v>
      </c>
      <c r="O188" s="209">
        <f t="shared" si="62"/>
        <v>0</v>
      </c>
      <c r="P188" s="210">
        <f t="shared" si="63"/>
        <v>0</v>
      </c>
    </row>
    <row r="189" spans="1:17" ht="31.5" hidden="1" outlineLevel="1">
      <c r="A189" s="319">
        <f t="shared" si="55"/>
        <v>0</v>
      </c>
      <c r="B189" s="331" t="str">
        <f t="shared" si="54"/>
        <v>IDC</v>
      </c>
      <c r="C189" s="319" t="str">
        <f t="shared" ref="C189:E208" si="65">C136</f>
        <v>MERC/CAPEX/2020-2021/WFH/ SBR/22</v>
      </c>
      <c r="D189" s="480">
        <f t="shared" si="65"/>
        <v>44037</v>
      </c>
      <c r="E189" s="481">
        <f t="shared" si="65"/>
        <v>0.439</v>
      </c>
      <c r="F189" s="499">
        <f t="shared" si="57"/>
        <v>0</v>
      </c>
      <c r="G189" s="499">
        <f t="shared" si="58"/>
        <v>0</v>
      </c>
      <c r="H189" s="499">
        <f t="shared" si="59"/>
        <v>0</v>
      </c>
      <c r="I189" s="478">
        <f>'F4.2 SHPC Pune'!X30</f>
        <v>0</v>
      </c>
      <c r="J189" s="478">
        <f>'F4.2 SHPC Pune'!AR30</f>
        <v>0</v>
      </c>
      <c r="K189" s="499"/>
      <c r="L189" s="499"/>
      <c r="M189" s="499">
        <f t="shared" si="64"/>
        <v>0</v>
      </c>
      <c r="N189" s="499">
        <f t="shared" si="61"/>
        <v>0</v>
      </c>
      <c r="O189" s="209">
        <f t="shared" si="62"/>
        <v>0</v>
      </c>
      <c r="P189" s="210">
        <f t="shared" si="63"/>
        <v>0</v>
      </c>
    </row>
    <row r="190" spans="1:17" ht="31.5" hidden="1" outlineLevel="1">
      <c r="A190" s="482">
        <f t="shared" si="55"/>
        <v>17</v>
      </c>
      <c r="B190" s="483" t="str">
        <f t="shared" si="54"/>
        <v xml:space="preserve">Fortification near Panshet hydro power station for arresting rock falling on HPS Building at panshet . </v>
      </c>
      <c r="C190" s="482" t="str">
        <f t="shared" si="65"/>
        <v xml:space="preserve">Not approved </v>
      </c>
      <c r="D190" s="484" t="str">
        <f t="shared" si="65"/>
        <v>-</v>
      </c>
      <c r="E190" s="485">
        <f t="shared" si="65"/>
        <v>0</v>
      </c>
      <c r="F190" s="485">
        <f t="shared" si="57"/>
        <v>0</v>
      </c>
      <c r="G190" s="485">
        <f t="shared" si="58"/>
        <v>0</v>
      </c>
      <c r="H190" s="485">
        <f t="shared" si="59"/>
        <v>0</v>
      </c>
      <c r="I190" s="478">
        <f>'F4.2 SHPC Pune'!X31</f>
        <v>0</v>
      </c>
      <c r="J190" s="478">
        <f>'F4.2 SHPC Pune'!AR31</f>
        <v>0</v>
      </c>
      <c r="K190" s="485"/>
      <c r="L190" s="485"/>
      <c r="M190" s="485">
        <f t="shared" si="64"/>
        <v>0</v>
      </c>
      <c r="N190" s="485">
        <f t="shared" si="61"/>
        <v>0</v>
      </c>
      <c r="O190" s="209">
        <f t="shared" si="62"/>
        <v>0</v>
      </c>
      <c r="P190" s="210">
        <f t="shared" si="63"/>
        <v>0</v>
      </c>
    </row>
    <row r="191" spans="1:17" ht="31.5" hidden="1" outlineLevel="1">
      <c r="A191" s="482">
        <f t="shared" si="55"/>
        <v>17.100000000000001</v>
      </c>
      <c r="B191" s="483" t="str">
        <f t="shared" si="54"/>
        <v xml:space="preserve">Fortification near Panshet hydro power station for arresting rock falling on HPS Building at panshet . </v>
      </c>
      <c r="C191" s="482" t="str">
        <f t="shared" si="65"/>
        <v xml:space="preserve">Not approved </v>
      </c>
      <c r="D191" s="484" t="str">
        <f t="shared" si="65"/>
        <v>-</v>
      </c>
      <c r="E191" s="485">
        <f t="shared" si="65"/>
        <v>0</v>
      </c>
      <c r="F191" s="485">
        <f t="shared" si="57"/>
        <v>12.06</v>
      </c>
      <c r="G191" s="485">
        <f t="shared" si="58"/>
        <v>0</v>
      </c>
      <c r="H191" s="485">
        <f t="shared" si="59"/>
        <v>12.06</v>
      </c>
      <c r="I191" s="478">
        <f>'F4.2 SHPC Pune'!X32</f>
        <v>0</v>
      </c>
      <c r="J191" s="478">
        <f>'F4.2 SHPC Pune'!AR32</f>
        <v>0</v>
      </c>
      <c r="K191" s="485"/>
      <c r="L191" s="485"/>
      <c r="M191" s="485">
        <f t="shared" ref="M191" si="66">SUM(J191:L191)</f>
        <v>0</v>
      </c>
      <c r="N191" s="485">
        <f t="shared" si="61"/>
        <v>12.06</v>
      </c>
      <c r="O191" s="209">
        <f t="shared" si="62"/>
        <v>0</v>
      </c>
      <c r="P191" s="210">
        <f t="shared" si="63"/>
        <v>0</v>
      </c>
    </row>
    <row r="192" spans="1:17" ht="15.75" hidden="1" outlineLevel="1">
      <c r="A192" s="486">
        <f t="shared" si="55"/>
        <v>0</v>
      </c>
      <c r="B192" s="313" t="str">
        <f t="shared" si="54"/>
        <v>(ii) Yet to be submitted to MERC</v>
      </c>
      <c r="C192" s="486">
        <f t="shared" si="65"/>
        <v>0</v>
      </c>
      <c r="D192" s="484" t="str">
        <f t="shared" si="65"/>
        <v>-</v>
      </c>
      <c r="E192" s="485">
        <f t="shared" si="65"/>
        <v>0</v>
      </c>
      <c r="F192" s="500">
        <f t="shared" si="57"/>
        <v>0</v>
      </c>
      <c r="G192" s="500">
        <f t="shared" si="58"/>
        <v>0</v>
      </c>
      <c r="H192" s="500">
        <f t="shared" si="59"/>
        <v>0</v>
      </c>
      <c r="I192" s="478">
        <f>'F4.2 SHPC Pune'!X33</f>
        <v>0</v>
      </c>
      <c r="J192" s="478">
        <f>'F4.2 SHPC Pune'!AR33</f>
        <v>0</v>
      </c>
      <c r="K192" s="500"/>
      <c r="L192" s="500"/>
      <c r="M192" s="500">
        <f t="shared" ref="M192:M216" si="67">SUM(J192:L192)</f>
        <v>0</v>
      </c>
      <c r="N192" s="500">
        <f t="shared" si="61"/>
        <v>0</v>
      </c>
      <c r="O192" s="456"/>
      <c r="P192" s="456"/>
    </row>
    <row r="193" spans="1:16" ht="15.75" hidden="1" outlineLevel="1">
      <c r="A193" s="314">
        <f t="shared" si="55"/>
        <v>1</v>
      </c>
      <c r="B193" s="315" t="str">
        <f t="shared" si="54"/>
        <v>DPR-5</v>
      </c>
      <c r="C193" s="314" t="str">
        <f t="shared" si="65"/>
        <v>(ii) Yet to be submitted to MERC</v>
      </c>
      <c r="D193" s="476" t="str">
        <f t="shared" si="65"/>
        <v>-</v>
      </c>
      <c r="E193" s="477">
        <f t="shared" si="65"/>
        <v>0</v>
      </c>
      <c r="F193" s="501">
        <f t="shared" si="57"/>
        <v>0</v>
      </c>
      <c r="G193" s="501">
        <f t="shared" si="58"/>
        <v>0</v>
      </c>
      <c r="H193" s="501">
        <f t="shared" si="59"/>
        <v>0</v>
      </c>
      <c r="I193" s="478">
        <f>'F4.2 SHPC Pune'!X34</f>
        <v>0</v>
      </c>
      <c r="J193" s="478">
        <f>'F4.2 SHPC Pune'!AR34</f>
        <v>0</v>
      </c>
      <c r="K193" s="501"/>
      <c r="L193" s="501"/>
      <c r="M193" s="501">
        <f t="shared" si="67"/>
        <v>0</v>
      </c>
      <c r="N193" s="501">
        <f t="shared" si="61"/>
        <v>0</v>
      </c>
      <c r="O193" s="456"/>
      <c r="P193" s="456"/>
    </row>
    <row r="194" spans="1:16" ht="31.5" hidden="1" outlineLevel="1">
      <c r="A194" s="319">
        <f t="shared" si="55"/>
        <v>1.1000000000000001</v>
      </c>
      <c r="B194" s="331" t="str">
        <f t="shared" si="54"/>
        <v>Supply, erection &amp; commissioning of Digital Governor and DAVR for Panshet HPS under REC, Pune</v>
      </c>
      <c r="C194" s="319" t="str">
        <f t="shared" si="65"/>
        <v>(ii) Yet to be submitted to MERC</v>
      </c>
      <c r="D194" s="480" t="str">
        <f t="shared" si="65"/>
        <v>-</v>
      </c>
      <c r="E194" s="481">
        <f t="shared" si="65"/>
        <v>0</v>
      </c>
      <c r="F194" s="499">
        <f t="shared" si="57"/>
        <v>0</v>
      </c>
      <c r="G194" s="499">
        <f t="shared" si="58"/>
        <v>0</v>
      </c>
      <c r="H194" s="499">
        <f t="shared" si="59"/>
        <v>0</v>
      </c>
      <c r="I194" s="478">
        <f>'F4.2 SHPC Pune'!X35</f>
        <v>4.5</v>
      </c>
      <c r="J194" s="478">
        <f>'F4.2 SHPC Pune'!AR35</f>
        <v>4.5</v>
      </c>
      <c r="K194" s="499"/>
      <c r="L194" s="499"/>
      <c r="M194" s="499">
        <f t="shared" si="67"/>
        <v>4.5</v>
      </c>
      <c r="N194" s="499">
        <f t="shared" si="61"/>
        <v>0</v>
      </c>
      <c r="O194" s="456"/>
      <c r="P194" s="456"/>
    </row>
    <row r="195" spans="1:16" ht="31.5" hidden="1" outlineLevel="1">
      <c r="A195" s="319">
        <f t="shared" si="55"/>
        <v>1.2</v>
      </c>
      <c r="B195" s="331" t="str">
        <f t="shared" si="54"/>
        <v xml:space="preserve">Supply, erection &amp; commissioning of Digital Governor, Excitation system (DAVR) at Warana &amp; Dudhganga HPS </v>
      </c>
      <c r="C195" s="319" t="str">
        <f t="shared" si="65"/>
        <v>(ii) Yet to be submitted to MERC</v>
      </c>
      <c r="D195" s="480" t="str">
        <f t="shared" si="65"/>
        <v>-</v>
      </c>
      <c r="E195" s="481">
        <f t="shared" si="65"/>
        <v>0</v>
      </c>
      <c r="F195" s="499">
        <f t="shared" si="57"/>
        <v>0</v>
      </c>
      <c r="G195" s="499">
        <f t="shared" si="58"/>
        <v>0</v>
      </c>
      <c r="H195" s="499">
        <f t="shared" si="59"/>
        <v>0</v>
      </c>
      <c r="I195" s="478">
        <f>'F4.2 SHPC Pune'!X36</f>
        <v>0</v>
      </c>
      <c r="J195" s="478">
        <f>'F4.2 SHPC Pune'!AR36</f>
        <v>0</v>
      </c>
      <c r="K195" s="499"/>
      <c r="L195" s="499"/>
      <c r="M195" s="499">
        <f t="shared" si="67"/>
        <v>0</v>
      </c>
      <c r="N195" s="499">
        <f t="shared" si="61"/>
        <v>0</v>
      </c>
      <c r="O195" s="456"/>
      <c r="P195" s="456"/>
    </row>
    <row r="196" spans="1:16" ht="47.25" hidden="1" outlineLevel="1">
      <c r="A196" s="319">
        <f t="shared" si="55"/>
        <v>1.3</v>
      </c>
      <c r="B196" s="331" t="str">
        <f t="shared" si="54"/>
        <v>Supply,erection &amp; commissioningof Governor, Excitation System (DAVR) and Autosequencer for Manikdoh, Kanher &amp; Dimbhe HPS.</v>
      </c>
      <c r="C196" s="319" t="str">
        <f t="shared" si="65"/>
        <v>(ii) Yet to be submitted to MERC</v>
      </c>
      <c r="D196" s="480" t="str">
        <f t="shared" si="65"/>
        <v>-</v>
      </c>
      <c r="E196" s="481">
        <f t="shared" si="65"/>
        <v>0</v>
      </c>
      <c r="F196" s="499">
        <f t="shared" si="57"/>
        <v>0</v>
      </c>
      <c r="G196" s="499">
        <f t="shared" si="58"/>
        <v>0</v>
      </c>
      <c r="H196" s="499">
        <f t="shared" si="59"/>
        <v>0</v>
      </c>
      <c r="I196" s="478">
        <f>'F4.2 SHPC Pune'!X37</f>
        <v>0</v>
      </c>
      <c r="J196" s="478">
        <f>'F4.2 SHPC Pune'!AR37</f>
        <v>0</v>
      </c>
      <c r="K196" s="499"/>
      <c r="L196" s="499"/>
      <c r="M196" s="499">
        <f t="shared" si="67"/>
        <v>0</v>
      </c>
      <c r="N196" s="499">
        <f t="shared" si="61"/>
        <v>0</v>
      </c>
      <c r="O196" s="456"/>
      <c r="P196" s="456"/>
    </row>
    <row r="197" spans="1:16" ht="31.5" hidden="1" outlineLevel="1">
      <c r="A197" s="319">
        <f t="shared" si="55"/>
        <v>1.4</v>
      </c>
      <c r="B197" s="331" t="str">
        <f t="shared" si="54"/>
        <v>Supply, erection &amp; commissioning of Digital Governor Pawana &amp; Varasgaon HPS</v>
      </c>
      <c r="C197" s="319" t="str">
        <f t="shared" si="65"/>
        <v>(ii) Yet to be submitted to MERC</v>
      </c>
      <c r="D197" s="480" t="str">
        <f t="shared" si="65"/>
        <v>-</v>
      </c>
      <c r="E197" s="481">
        <f t="shared" si="65"/>
        <v>0</v>
      </c>
      <c r="F197" s="499">
        <f t="shared" si="57"/>
        <v>0</v>
      </c>
      <c r="G197" s="499">
        <f t="shared" si="58"/>
        <v>0</v>
      </c>
      <c r="H197" s="499">
        <f t="shared" si="59"/>
        <v>0</v>
      </c>
      <c r="I197" s="478">
        <f>'F4.2 SHPC Pune'!X38</f>
        <v>6.74</v>
      </c>
      <c r="J197" s="478">
        <f>'F4.2 SHPC Pune'!AR38</f>
        <v>6.74</v>
      </c>
      <c r="K197" s="499"/>
      <c r="L197" s="499"/>
      <c r="M197" s="499">
        <f t="shared" si="67"/>
        <v>6.74</v>
      </c>
      <c r="N197" s="499">
        <f t="shared" si="61"/>
        <v>0</v>
      </c>
      <c r="O197" s="456"/>
      <c r="P197" s="456"/>
    </row>
    <row r="198" spans="1:16" ht="47.25" hidden="1" outlineLevel="1">
      <c r="A198" s="319">
        <f t="shared" si="55"/>
        <v>1.5</v>
      </c>
      <c r="B198" s="331" t="str">
        <f t="shared" si="54"/>
        <v>Upgradation of Protection system for Generator and Generator transformer at bhatghar,Dudhganga,Ujani,Warana,Kanher &amp; Dhom</v>
      </c>
      <c r="C198" s="319" t="str">
        <f t="shared" si="65"/>
        <v>(ii) Yet to be submitted to MERC</v>
      </c>
      <c r="D198" s="480" t="str">
        <f t="shared" si="65"/>
        <v>-</v>
      </c>
      <c r="E198" s="481">
        <f t="shared" si="65"/>
        <v>0</v>
      </c>
      <c r="F198" s="499">
        <f t="shared" si="57"/>
        <v>0</v>
      </c>
      <c r="G198" s="499">
        <f t="shared" si="58"/>
        <v>0</v>
      </c>
      <c r="H198" s="499">
        <f t="shared" si="59"/>
        <v>0</v>
      </c>
      <c r="I198" s="478">
        <f>'F4.2 SHPC Pune'!X39</f>
        <v>7.22</v>
      </c>
      <c r="J198" s="478">
        <f>'F4.2 SHPC Pune'!AR39</f>
        <v>7.22</v>
      </c>
      <c r="K198" s="499"/>
      <c r="L198" s="499"/>
      <c r="M198" s="499">
        <f t="shared" si="67"/>
        <v>7.22</v>
      </c>
      <c r="N198" s="499">
        <f t="shared" si="61"/>
        <v>0</v>
      </c>
      <c r="O198" s="456"/>
      <c r="P198" s="456"/>
    </row>
    <row r="199" spans="1:16" ht="15.75" hidden="1" outlineLevel="1">
      <c r="A199" s="319">
        <f t="shared" si="55"/>
        <v>0</v>
      </c>
      <c r="B199" s="331" t="str">
        <f t="shared" ref="B199:B217" si="68">B146</f>
        <v>DPR-6</v>
      </c>
      <c r="C199" s="319">
        <f t="shared" si="65"/>
        <v>0</v>
      </c>
      <c r="D199" s="480" t="str">
        <f t="shared" si="65"/>
        <v>-</v>
      </c>
      <c r="E199" s="481">
        <f t="shared" si="65"/>
        <v>0</v>
      </c>
      <c r="F199" s="499">
        <f t="shared" si="57"/>
        <v>0</v>
      </c>
      <c r="G199" s="499">
        <f t="shared" si="58"/>
        <v>0</v>
      </c>
      <c r="H199" s="499">
        <f t="shared" si="59"/>
        <v>0</v>
      </c>
      <c r="I199" s="478">
        <f>'F4.2 SHPC Pune'!X40</f>
        <v>0</v>
      </c>
      <c r="J199" s="478">
        <f>'F4.2 SHPC Pune'!AR40</f>
        <v>0</v>
      </c>
      <c r="K199" s="499"/>
      <c r="L199" s="499"/>
      <c r="M199" s="499">
        <f t="shared" si="67"/>
        <v>0</v>
      </c>
      <c r="N199" s="499">
        <f t="shared" si="61"/>
        <v>0</v>
      </c>
      <c r="O199" s="456"/>
      <c r="P199" s="456"/>
    </row>
    <row r="200" spans="1:16" ht="15.75" hidden="1" outlineLevel="1">
      <c r="A200" s="314">
        <f t="shared" si="55"/>
        <v>0</v>
      </c>
      <c r="B200" s="315" t="str">
        <f t="shared" si="68"/>
        <v>Synchronising &amp; Line Breakers at HPS under REC, Pune</v>
      </c>
      <c r="C200" s="319" t="str">
        <f t="shared" si="65"/>
        <v>(ii) Yet to be submitted to MERC</v>
      </c>
      <c r="D200" s="476" t="str">
        <f t="shared" si="65"/>
        <v>-</v>
      </c>
      <c r="E200" s="477">
        <f t="shared" si="65"/>
        <v>0</v>
      </c>
      <c r="F200" s="501">
        <f t="shared" si="57"/>
        <v>0</v>
      </c>
      <c r="G200" s="501">
        <f t="shared" si="58"/>
        <v>0</v>
      </c>
      <c r="H200" s="501">
        <f t="shared" si="59"/>
        <v>0</v>
      </c>
      <c r="I200" s="478">
        <f>'F4.2 SHPC Pune'!X41</f>
        <v>0</v>
      </c>
      <c r="J200" s="478">
        <f>'F4.2 SHPC Pune'!AR41</f>
        <v>0</v>
      </c>
      <c r="K200" s="501"/>
      <c r="L200" s="501"/>
      <c r="M200" s="501">
        <f t="shared" si="67"/>
        <v>0</v>
      </c>
      <c r="N200" s="501">
        <f t="shared" si="61"/>
        <v>0</v>
      </c>
      <c r="O200" s="456"/>
      <c r="P200" s="456"/>
    </row>
    <row r="201" spans="1:16" ht="31.5" hidden="1" outlineLevel="1">
      <c r="A201" s="319">
        <f t="shared" si="55"/>
        <v>0</v>
      </c>
      <c r="B201" s="331" t="str">
        <f t="shared" si="68"/>
        <v>Digital Governor, Excitation (DAVR) with Auto sequencer at Ujjani HPS</v>
      </c>
      <c r="C201" s="319" t="str">
        <f t="shared" si="65"/>
        <v>(ii) Yet to be submitted to MERC</v>
      </c>
      <c r="D201" s="480" t="str">
        <f t="shared" si="65"/>
        <v>-</v>
      </c>
      <c r="E201" s="481">
        <f t="shared" si="65"/>
        <v>0</v>
      </c>
      <c r="F201" s="499">
        <f t="shared" si="57"/>
        <v>0</v>
      </c>
      <c r="G201" s="499">
        <f t="shared" si="58"/>
        <v>0</v>
      </c>
      <c r="H201" s="499">
        <f t="shared" si="59"/>
        <v>0</v>
      </c>
      <c r="I201" s="478">
        <f>'F4.2 SHPC Pune'!X42</f>
        <v>0</v>
      </c>
      <c r="J201" s="478">
        <f>'F4.2 SHPC Pune'!AR42</f>
        <v>0</v>
      </c>
      <c r="K201" s="499"/>
      <c r="L201" s="499"/>
      <c r="M201" s="499">
        <f t="shared" si="67"/>
        <v>0</v>
      </c>
      <c r="N201" s="499">
        <f t="shared" si="61"/>
        <v>0</v>
      </c>
      <c r="O201" s="456"/>
      <c r="P201" s="456"/>
    </row>
    <row r="202" spans="1:16" ht="31.5" hidden="1" outlineLevel="1">
      <c r="A202" s="319">
        <f t="shared" si="55"/>
        <v>0</v>
      </c>
      <c r="B202" s="331" t="str">
        <f t="shared" si="68"/>
        <v>Supply of station battery sets at Panshet, Varasgaon, Pawana, Dhom, Terwanmedhe</v>
      </c>
      <c r="C202" s="319" t="str">
        <f t="shared" si="65"/>
        <v>(ii) Yet to be submitted to MERC</v>
      </c>
      <c r="D202" s="480" t="str">
        <f t="shared" si="65"/>
        <v>-</v>
      </c>
      <c r="E202" s="481">
        <f t="shared" si="65"/>
        <v>0</v>
      </c>
      <c r="F202" s="499">
        <f t="shared" si="57"/>
        <v>0</v>
      </c>
      <c r="G202" s="499">
        <f t="shared" si="58"/>
        <v>0</v>
      </c>
      <c r="H202" s="499">
        <f t="shared" si="59"/>
        <v>0</v>
      </c>
      <c r="I202" s="478">
        <f>'F4.2 SHPC Pune'!X43</f>
        <v>0</v>
      </c>
      <c r="J202" s="478">
        <f>'F4.2 SHPC Pune'!AR43</f>
        <v>0</v>
      </c>
      <c r="K202" s="499"/>
      <c r="L202" s="499"/>
      <c r="M202" s="499">
        <f t="shared" si="67"/>
        <v>0</v>
      </c>
      <c r="N202" s="499">
        <f t="shared" si="61"/>
        <v>0</v>
      </c>
    </row>
    <row r="203" spans="1:16" ht="31.5" hidden="1" outlineLevel="1">
      <c r="A203" s="319">
        <f t="shared" si="55"/>
        <v>0</v>
      </c>
      <c r="B203" s="331" t="str">
        <f t="shared" si="68"/>
        <v>Digital Governor, Excitation (DAVR) with Auto sequencer at Dhom HPS</v>
      </c>
      <c r="C203" s="319" t="str">
        <f t="shared" si="65"/>
        <v>(ii) Yet to be submitted to MERC</v>
      </c>
      <c r="D203" s="480" t="str">
        <f t="shared" si="65"/>
        <v>-</v>
      </c>
      <c r="E203" s="481">
        <f t="shared" si="65"/>
        <v>0</v>
      </c>
      <c r="F203" s="499">
        <f t="shared" si="57"/>
        <v>0</v>
      </c>
      <c r="G203" s="499">
        <f t="shared" si="58"/>
        <v>0</v>
      </c>
      <c r="H203" s="499">
        <f t="shared" si="59"/>
        <v>0</v>
      </c>
      <c r="I203" s="478">
        <f>'F4.2 SHPC Pune'!X44</f>
        <v>0</v>
      </c>
      <c r="J203" s="478">
        <f>'F4.2 SHPC Pune'!AR44</f>
        <v>0</v>
      </c>
      <c r="K203" s="499"/>
      <c r="L203" s="499"/>
      <c r="M203" s="499">
        <f t="shared" si="67"/>
        <v>0</v>
      </c>
      <c r="N203" s="499">
        <f t="shared" si="61"/>
        <v>0</v>
      </c>
    </row>
    <row r="204" spans="1:16" ht="15.75" hidden="1" outlineLevel="1">
      <c r="A204" s="319">
        <f t="shared" si="55"/>
        <v>0</v>
      </c>
      <c r="B204" s="331" t="str">
        <f t="shared" si="68"/>
        <v>R &amp; M of Bhatghar HPS</v>
      </c>
      <c r="C204" s="319" t="str">
        <f t="shared" si="65"/>
        <v>(ii) Yet to be submitted to MERC</v>
      </c>
      <c r="D204" s="480" t="str">
        <f t="shared" si="65"/>
        <v>-</v>
      </c>
      <c r="E204" s="481">
        <f t="shared" si="65"/>
        <v>0</v>
      </c>
      <c r="F204" s="499">
        <f t="shared" si="57"/>
        <v>0</v>
      </c>
      <c r="G204" s="499">
        <f t="shared" si="58"/>
        <v>0</v>
      </c>
      <c r="H204" s="499">
        <f t="shared" si="59"/>
        <v>0</v>
      </c>
      <c r="I204" s="478">
        <f>'F4.2 SHPC Pune'!X45</f>
        <v>0</v>
      </c>
      <c r="J204" s="478">
        <f>'F4.2 SHPC Pune'!AR45</f>
        <v>0</v>
      </c>
      <c r="K204" s="499"/>
      <c r="L204" s="499"/>
      <c r="M204" s="499">
        <f t="shared" si="67"/>
        <v>0</v>
      </c>
      <c r="N204" s="499">
        <f t="shared" si="61"/>
        <v>0</v>
      </c>
    </row>
    <row r="205" spans="1:16" ht="15.75" hidden="1" outlineLevel="1">
      <c r="A205" s="319">
        <f t="shared" si="55"/>
        <v>1.7</v>
      </c>
      <c r="B205" s="331" t="str">
        <f t="shared" si="68"/>
        <v>DPR-8</v>
      </c>
      <c r="C205" s="319">
        <f t="shared" si="65"/>
        <v>0</v>
      </c>
      <c r="D205" s="480" t="str">
        <f t="shared" si="65"/>
        <v>-</v>
      </c>
      <c r="E205" s="481">
        <f t="shared" si="65"/>
        <v>0</v>
      </c>
      <c r="F205" s="499">
        <f t="shared" si="57"/>
        <v>0</v>
      </c>
      <c r="G205" s="499">
        <f t="shared" si="58"/>
        <v>0</v>
      </c>
      <c r="H205" s="499">
        <f t="shared" si="59"/>
        <v>0</v>
      </c>
      <c r="I205" s="478">
        <f>'F4.2 SHPC Pune'!X46</f>
        <v>0</v>
      </c>
      <c r="J205" s="478">
        <f>'F4.2 SHPC Pune'!AR46</f>
        <v>0</v>
      </c>
      <c r="K205" s="499"/>
      <c r="L205" s="499"/>
      <c r="M205" s="499">
        <f t="shared" si="67"/>
        <v>0</v>
      </c>
      <c r="N205" s="499">
        <f t="shared" si="61"/>
        <v>0</v>
      </c>
    </row>
    <row r="206" spans="1:16" ht="31.5" hidden="1" outlineLevel="1">
      <c r="A206" s="319">
        <f t="shared" si="55"/>
        <v>0</v>
      </c>
      <c r="B206" s="331" t="str">
        <f t="shared" si="68"/>
        <v>Gen. transformers for Dudhganga, Warana, Ujjani, Panshet, Varasgaon &amp; Pawana HPS</v>
      </c>
      <c r="C206" s="319" t="str">
        <f t="shared" si="65"/>
        <v>(ii) Yet to be submitted to MERC</v>
      </c>
      <c r="D206" s="480" t="str">
        <f t="shared" si="65"/>
        <v>-</v>
      </c>
      <c r="E206" s="481">
        <f t="shared" si="65"/>
        <v>0</v>
      </c>
      <c r="F206" s="499">
        <f t="shared" si="57"/>
        <v>0</v>
      </c>
      <c r="G206" s="499">
        <f t="shared" si="58"/>
        <v>0</v>
      </c>
      <c r="H206" s="499">
        <f t="shared" si="59"/>
        <v>0</v>
      </c>
      <c r="I206" s="478">
        <f>'F4.2 SHPC Pune'!X47</f>
        <v>0</v>
      </c>
      <c r="J206" s="478">
        <f>'F4.2 SHPC Pune'!AR47</f>
        <v>0</v>
      </c>
      <c r="K206" s="499"/>
      <c r="L206" s="499"/>
      <c r="M206" s="499">
        <f t="shared" si="67"/>
        <v>0</v>
      </c>
      <c r="N206" s="499">
        <f t="shared" si="61"/>
        <v>0</v>
      </c>
    </row>
    <row r="207" spans="1:16" ht="15.75" hidden="1" outlineLevel="1">
      <c r="A207" s="319">
        <f t="shared" si="55"/>
        <v>0</v>
      </c>
      <c r="B207" s="331">
        <f t="shared" si="68"/>
        <v>0</v>
      </c>
      <c r="C207" s="319">
        <f t="shared" si="65"/>
        <v>0</v>
      </c>
      <c r="D207" s="480" t="str">
        <f t="shared" si="65"/>
        <v>-</v>
      </c>
      <c r="E207" s="481">
        <f t="shared" si="65"/>
        <v>0</v>
      </c>
      <c r="F207" s="499">
        <f t="shared" si="57"/>
        <v>0</v>
      </c>
      <c r="G207" s="499">
        <f t="shared" si="58"/>
        <v>0</v>
      </c>
      <c r="H207" s="499">
        <f t="shared" si="59"/>
        <v>0</v>
      </c>
      <c r="I207" s="478">
        <f>'F4.2 SHPC Pune'!X48</f>
        <v>0</v>
      </c>
      <c r="J207" s="478">
        <f>'F4.2 SHPC Pune'!AR48</f>
        <v>0</v>
      </c>
      <c r="K207" s="499"/>
      <c r="L207" s="499"/>
      <c r="M207" s="499">
        <f t="shared" si="67"/>
        <v>0</v>
      </c>
      <c r="N207" s="499">
        <f t="shared" si="61"/>
        <v>0</v>
      </c>
    </row>
    <row r="208" spans="1:16" ht="15.75" hidden="1" outlineLevel="1">
      <c r="A208" s="486">
        <f t="shared" si="55"/>
        <v>0</v>
      </c>
      <c r="B208" s="488" t="str">
        <f t="shared" si="68"/>
        <v>B) Non-DPR Schemes</v>
      </c>
      <c r="C208" s="486">
        <f t="shared" si="65"/>
        <v>0</v>
      </c>
      <c r="D208" s="484" t="str">
        <f t="shared" si="65"/>
        <v>-</v>
      </c>
      <c r="E208" s="485">
        <f t="shared" si="65"/>
        <v>0</v>
      </c>
      <c r="F208" s="500">
        <f t="shared" si="57"/>
        <v>0</v>
      </c>
      <c r="G208" s="500">
        <f t="shared" si="58"/>
        <v>0</v>
      </c>
      <c r="H208" s="500">
        <f t="shared" si="59"/>
        <v>0</v>
      </c>
      <c r="I208" s="478">
        <f>'F4.2 SHPC Pune'!X49</f>
        <v>0</v>
      </c>
      <c r="J208" s="478">
        <f>'F4.2 SHPC Pune'!AR49</f>
        <v>0</v>
      </c>
      <c r="K208" s="500"/>
      <c r="L208" s="500"/>
      <c r="M208" s="500">
        <f t="shared" si="67"/>
        <v>0</v>
      </c>
      <c r="N208" s="500">
        <f t="shared" si="61"/>
        <v>0</v>
      </c>
    </row>
    <row r="209" spans="1:17" ht="31.5" hidden="1" outlineLevel="1">
      <c r="A209" s="319">
        <f t="shared" si="55"/>
        <v>1</v>
      </c>
      <c r="B209" s="331" t="str">
        <f t="shared" si="68"/>
        <v>Replacement of 220V/300 AH Tubular type Battery Set at Manikdoh HPS</v>
      </c>
      <c r="C209" s="319" t="str">
        <f t="shared" ref="C209:E216" si="69">C156</f>
        <v>N.A.</v>
      </c>
      <c r="D209" s="480" t="str">
        <f t="shared" si="69"/>
        <v>-</v>
      </c>
      <c r="E209" s="481">
        <f t="shared" si="69"/>
        <v>0</v>
      </c>
      <c r="F209" s="499">
        <f t="shared" si="57"/>
        <v>0.1138</v>
      </c>
      <c r="G209" s="499">
        <f t="shared" si="58"/>
        <v>0.1138</v>
      </c>
      <c r="H209" s="499">
        <f t="shared" si="59"/>
        <v>0</v>
      </c>
      <c r="I209" s="478">
        <f>'F4.2 SHPC Pune'!X50</f>
        <v>0</v>
      </c>
      <c r="J209" s="478">
        <f>'F4.2 SHPC Pune'!AR50</f>
        <v>0</v>
      </c>
      <c r="K209" s="499"/>
      <c r="L209" s="499"/>
      <c r="M209" s="499">
        <f t="shared" si="67"/>
        <v>0</v>
      </c>
      <c r="N209" s="499">
        <f t="shared" si="61"/>
        <v>0</v>
      </c>
    </row>
    <row r="210" spans="1:17" ht="31.5" hidden="1" outlineLevel="1">
      <c r="A210" s="319">
        <f t="shared" si="55"/>
        <v>2</v>
      </c>
      <c r="B210" s="331" t="str">
        <f t="shared" si="68"/>
        <v>Replacement of existing AVR by DAVR for Static Excitation System at Pawana HPS.</v>
      </c>
      <c r="C210" s="319" t="str">
        <f t="shared" si="69"/>
        <v>N.A.</v>
      </c>
      <c r="D210" s="480" t="str">
        <f t="shared" si="69"/>
        <v>-</v>
      </c>
      <c r="E210" s="481">
        <f t="shared" si="69"/>
        <v>0</v>
      </c>
      <c r="F210" s="499">
        <f t="shared" si="57"/>
        <v>1.01</v>
      </c>
      <c r="G210" s="499">
        <f t="shared" si="58"/>
        <v>1.01</v>
      </c>
      <c r="H210" s="499">
        <f t="shared" si="59"/>
        <v>0</v>
      </c>
      <c r="I210" s="478">
        <f>'F4.2 SHPC Pune'!X51</f>
        <v>0</v>
      </c>
      <c r="J210" s="478">
        <f>'F4.2 SHPC Pune'!AR51</f>
        <v>0</v>
      </c>
      <c r="K210" s="499"/>
      <c r="L210" s="499"/>
      <c r="M210" s="499">
        <f t="shared" si="67"/>
        <v>0</v>
      </c>
      <c r="N210" s="499">
        <f t="shared" si="61"/>
        <v>0</v>
      </c>
    </row>
    <row r="211" spans="1:17" ht="15.75" hidden="1" outlineLevel="1">
      <c r="A211" s="319">
        <f t="shared" si="55"/>
        <v>3</v>
      </c>
      <c r="B211" s="331" t="str">
        <f t="shared" si="68"/>
        <v>Retrofitting of 415 V LT Breakers at Kanher &amp; Dhom HPS.</v>
      </c>
      <c r="C211" s="319" t="str">
        <f t="shared" si="69"/>
        <v>N.A.</v>
      </c>
      <c r="D211" s="480" t="str">
        <f t="shared" si="69"/>
        <v>-</v>
      </c>
      <c r="E211" s="481">
        <f t="shared" si="69"/>
        <v>0</v>
      </c>
      <c r="F211" s="499">
        <f t="shared" si="57"/>
        <v>9.8743800000000007E-2</v>
      </c>
      <c r="G211" s="499">
        <f t="shared" si="58"/>
        <v>9.8743800000000007E-2</v>
      </c>
      <c r="H211" s="499">
        <f t="shared" si="59"/>
        <v>0</v>
      </c>
      <c r="I211" s="478">
        <f>'F4.2 SHPC Pune'!X52</f>
        <v>0</v>
      </c>
      <c r="J211" s="478">
        <f>'F4.2 SHPC Pune'!AR52</f>
        <v>0</v>
      </c>
      <c r="K211" s="499"/>
      <c r="L211" s="499"/>
      <c r="M211" s="499">
        <f t="shared" si="67"/>
        <v>0</v>
      </c>
      <c r="N211" s="499">
        <f t="shared" si="61"/>
        <v>0</v>
      </c>
    </row>
    <row r="212" spans="1:17" ht="15.75" hidden="1" outlineLevel="1">
      <c r="A212" s="319">
        <f t="shared" si="55"/>
        <v>4</v>
      </c>
      <c r="B212" s="331" t="str">
        <f t="shared" si="68"/>
        <v>Furniture &amp; Fixture General Asset</v>
      </c>
      <c r="C212" s="319" t="str">
        <f t="shared" si="69"/>
        <v>N.A.</v>
      </c>
      <c r="D212" s="480" t="str">
        <f t="shared" si="69"/>
        <v>-</v>
      </c>
      <c r="E212" s="481">
        <f t="shared" si="69"/>
        <v>0</v>
      </c>
      <c r="F212" s="499">
        <f t="shared" si="57"/>
        <v>1.0676536210000001</v>
      </c>
      <c r="G212" s="499">
        <f t="shared" si="58"/>
        <v>1.0676536210000001</v>
      </c>
      <c r="H212" s="499">
        <f t="shared" si="59"/>
        <v>0</v>
      </c>
      <c r="I212" s="478">
        <f>'F4.2 SHPC Pune'!X53</f>
        <v>0</v>
      </c>
      <c r="J212" s="478">
        <f>'F4.2 SHPC Pune'!AR53</f>
        <v>0</v>
      </c>
      <c r="K212" s="499"/>
      <c r="L212" s="499"/>
      <c r="M212" s="499">
        <f t="shared" si="67"/>
        <v>0</v>
      </c>
      <c r="N212" s="499">
        <f t="shared" si="61"/>
        <v>0</v>
      </c>
    </row>
    <row r="213" spans="1:17" ht="15.75" hidden="1" outlineLevel="1">
      <c r="A213" s="319">
        <f t="shared" si="55"/>
        <v>5</v>
      </c>
      <c r="B213" s="331" t="str">
        <f t="shared" si="68"/>
        <v>Electrical General Asset</v>
      </c>
      <c r="C213" s="319" t="str">
        <f t="shared" si="69"/>
        <v>N.A.</v>
      </c>
      <c r="D213" s="480" t="str">
        <f t="shared" si="69"/>
        <v>-</v>
      </c>
      <c r="E213" s="481">
        <f t="shared" si="69"/>
        <v>0</v>
      </c>
      <c r="F213" s="499">
        <f t="shared" si="57"/>
        <v>0.19467927899999998</v>
      </c>
      <c r="G213" s="499">
        <f t="shared" si="58"/>
        <v>0.19467927899999998</v>
      </c>
      <c r="H213" s="499">
        <f t="shared" si="59"/>
        <v>0</v>
      </c>
      <c r="I213" s="478">
        <f>'F4.2 SHPC Pune'!X54</f>
        <v>0</v>
      </c>
      <c r="J213" s="478">
        <f>'F4.2 SHPC Pune'!AR54</f>
        <v>0</v>
      </c>
      <c r="K213" s="499"/>
      <c r="L213" s="499"/>
      <c r="M213" s="499">
        <f t="shared" si="67"/>
        <v>0</v>
      </c>
      <c r="N213" s="499">
        <f t="shared" si="61"/>
        <v>0</v>
      </c>
    </row>
    <row r="214" spans="1:17" ht="15.75" hidden="1" outlineLevel="1">
      <c r="A214" s="319">
        <f t="shared" si="55"/>
        <v>6</v>
      </c>
      <c r="B214" s="331" t="str">
        <f t="shared" si="68"/>
        <v>Electronics General Asset</v>
      </c>
      <c r="C214" s="319" t="str">
        <f t="shared" si="69"/>
        <v>N.A.</v>
      </c>
      <c r="D214" s="480" t="str">
        <f t="shared" si="69"/>
        <v>-</v>
      </c>
      <c r="E214" s="481">
        <f t="shared" si="69"/>
        <v>0</v>
      </c>
      <c r="F214" s="499">
        <f t="shared" si="57"/>
        <v>0.27661271500000001</v>
      </c>
      <c r="G214" s="499">
        <f t="shared" si="58"/>
        <v>0.27661271500000001</v>
      </c>
      <c r="H214" s="499">
        <f t="shared" si="59"/>
        <v>0</v>
      </c>
      <c r="I214" s="478">
        <f>'F4.2 SHPC Pune'!X55</f>
        <v>0</v>
      </c>
      <c r="J214" s="478">
        <f>'F4.2 SHPC Pune'!AR55</f>
        <v>0</v>
      </c>
      <c r="K214" s="499"/>
      <c r="L214" s="499"/>
      <c r="M214" s="499">
        <f t="shared" si="67"/>
        <v>0</v>
      </c>
      <c r="N214" s="499">
        <f t="shared" si="61"/>
        <v>0</v>
      </c>
    </row>
    <row r="215" spans="1:17" ht="15.75" hidden="1" outlineLevel="1">
      <c r="A215" s="319">
        <f t="shared" si="55"/>
        <v>7</v>
      </c>
      <c r="B215" s="331" t="str">
        <f t="shared" si="68"/>
        <v>Vehicle General Asset</v>
      </c>
      <c r="C215" s="319" t="str">
        <f t="shared" si="69"/>
        <v>N.A.</v>
      </c>
      <c r="D215" s="480" t="str">
        <f t="shared" si="69"/>
        <v>-</v>
      </c>
      <c r="E215" s="481">
        <f t="shared" si="69"/>
        <v>0</v>
      </c>
      <c r="F215" s="499">
        <f t="shared" si="57"/>
        <v>0.17288522700000003</v>
      </c>
      <c r="G215" s="499">
        <f t="shared" si="58"/>
        <v>0.17288522700000003</v>
      </c>
      <c r="H215" s="499">
        <f t="shared" si="59"/>
        <v>0</v>
      </c>
      <c r="I215" s="478">
        <f>'F4.2 SHPC Pune'!X56</f>
        <v>0</v>
      </c>
      <c r="J215" s="478">
        <f>'F4.2 SHPC Pune'!AR56</f>
        <v>0</v>
      </c>
      <c r="K215" s="499"/>
      <c r="L215" s="499"/>
      <c r="M215" s="499">
        <f t="shared" si="67"/>
        <v>0</v>
      </c>
      <c r="N215" s="499">
        <f t="shared" si="61"/>
        <v>0</v>
      </c>
    </row>
    <row r="216" spans="1:17" ht="32.25" hidden="1" outlineLevel="1" thickBot="1">
      <c r="A216" s="319">
        <f t="shared" si="55"/>
        <v>8</v>
      </c>
      <c r="B216" s="331" t="str">
        <f t="shared" si="68"/>
        <v>Numerical protection system at Pawana Hydro Power Station</v>
      </c>
      <c r="C216" s="319" t="str">
        <f t="shared" si="69"/>
        <v>N.A.</v>
      </c>
      <c r="D216" s="480" t="str">
        <f t="shared" si="69"/>
        <v>-</v>
      </c>
      <c r="E216" s="481">
        <f t="shared" si="69"/>
        <v>0</v>
      </c>
      <c r="F216" s="499">
        <f t="shared" si="57"/>
        <v>0.33023999999999998</v>
      </c>
      <c r="G216" s="499">
        <f t="shared" si="58"/>
        <v>0.33023999999999998</v>
      </c>
      <c r="H216" s="499">
        <f t="shared" si="59"/>
        <v>0</v>
      </c>
      <c r="I216" s="478">
        <f>'F4.2 SHPC Pune'!X57</f>
        <v>0</v>
      </c>
      <c r="J216" s="478">
        <f>'F4.2 SHPC Pune'!AR57</f>
        <v>0</v>
      </c>
      <c r="K216" s="499"/>
      <c r="L216" s="499"/>
      <c r="M216" s="499">
        <f t="shared" si="67"/>
        <v>0</v>
      </c>
      <c r="N216" s="499">
        <f t="shared" si="61"/>
        <v>0</v>
      </c>
    </row>
    <row r="217" spans="1:17" ht="16.5" collapsed="1" thickBot="1">
      <c r="A217" s="489"/>
      <c r="B217" s="490" t="str">
        <f t="shared" si="68"/>
        <v>Total</v>
      </c>
      <c r="C217" s="491"/>
      <c r="D217" s="492"/>
      <c r="E217" s="493"/>
      <c r="F217" s="494">
        <f>SUM(F169:F216)</f>
        <v>35.470505660999997</v>
      </c>
      <c r="G217" s="494">
        <f>SUM(G169:G216)</f>
        <v>23.400950941000001</v>
      </c>
      <c r="H217" s="494">
        <f>SUM(H169:H216)</f>
        <v>12.069554720000001</v>
      </c>
      <c r="I217" s="494">
        <f>SUM(I169:I216)</f>
        <v>18.940000000000001</v>
      </c>
      <c r="J217" s="494">
        <f>SUM(J169:J216)</f>
        <v>18.940000000000001</v>
      </c>
      <c r="K217" s="494">
        <f t="shared" ref="K217" si="70">SUM(K169:K216)</f>
        <v>0</v>
      </c>
      <c r="L217" s="494">
        <f t="shared" ref="L217" si="71">SUM(L169:L216)</f>
        <v>0</v>
      </c>
      <c r="M217" s="494">
        <f t="shared" ref="M217" si="72">SUM(M169:M216)</f>
        <v>18.940000000000001</v>
      </c>
      <c r="N217" s="494">
        <f t="shared" ref="N217" si="73">SUM(N169:N216)</f>
        <v>12.069554720000001</v>
      </c>
    </row>
    <row r="218" spans="1:17" ht="15.75">
      <c r="A218" s="456"/>
      <c r="B218" s="457"/>
      <c r="C218" s="496"/>
      <c r="D218" s="458"/>
      <c r="E218" s="459"/>
      <c r="F218" s="497"/>
      <c r="G218" s="497"/>
      <c r="H218" s="497"/>
      <c r="I218" s="497"/>
      <c r="J218" s="497"/>
      <c r="K218" s="497"/>
      <c r="L218" s="497"/>
      <c r="M218" s="497"/>
      <c r="N218" s="497"/>
    </row>
    <row r="219" spans="1:17" s="473" customFormat="1" ht="16.5" thickBot="1">
      <c r="A219" s="468"/>
      <c r="B219" s="469" t="s">
        <v>506</v>
      </c>
      <c r="C219" s="470"/>
      <c r="D219" s="471"/>
      <c r="E219" s="472"/>
      <c r="F219" s="498"/>
      <c r="G219" s="498"/>
      <c r="H219" s="498"/>
      <c r="I219" s="498"/>
      <c r="J219" s="498"/>
      <c r="K219" s="498"/>
      <c r="L219" s="498"/>
      <c r="M219" s="498"/>
      <c r="N219" s="498"/>
    </row>
    <row r="220" spans="1:17" ht="15.75" hidden="1" outlineLevel="1">
      <c r="A220" s="468"/>
      <c r="B220" s="308" t="str">
        <f t="shared" ref="B220:B251" si="74">B167</f>
        <v>a) DPR Schemes</v>
      </c>
      <c r="C220" s="470"/>
      <c r="D220" s="471"/>
      <c r="E220" s="472"/>
      <c r="F220" s="498"/>
      <c r="G220" s="498"/>
      <c r="H220" s="498"/>
      <c r="I220" s="498"/>
      <c r="J220" s="498"/>
      <c r="K220" s="498"/>
      <c r="L220" s="498"/>
      <c r="M220" s="498"/>
      <c r="N220" s="498"/>
      <c r="O220" s="456"/>
      <c r="P220" s="456"/>
    </row>
    <row r="221" spans="1:17" ht="15.75" hidden="1" outlineLevel="1">
      <c r="A221" s="313"/>
      <c r="B221" s="313" t="str">
        <f t="shared" si="74"/>
        <v>(i) Submitted to MERC</v>
      </c>
      <c r="C221" s="474"/>
      <c r="D221" s="475"/>
      <c r="E221" s="472"/>
      <c r="F221" s="498"/>
      <c r="G221" s="498"/>
      <c r="H221" s="498"/>
      <c r="I221" s="498"/>
      <c r="J221" s="498"/>
      <c r="K221" s="498"/>
      <c r="L221" s="498"/>
      <c r="M221" s="498"/>
      <c r="N221" s="498"/>
      <c r="O221" s="456"/>
      <c r="P221" s="456"/>
    </row>
    <row r="222" spans="1:17" s="479" customFormat="1" ht="31.5" hidden="1" outlineLevel="1">
      <c r="A222" s="314">
        <f t="shared" ref="A222:A269" si="75">A169</f>
        <v>2</v>
      </c>
      <c r="B222" s="315" t="str">
        <f t="shared" si="74"/>
        <v>Various schemes of Hydro Power Stations at HPC Pune &amp; HPC Nasik</v>
      </c>
      <c r="C222" s="314" t="str">
        <f t="shared" ref="C222:E241" si="76">C169</f>
        <v>MERC/TECH 12/CAPEX/20142015/00876</v>
      </c>
      <c r="D222" s="476">
        <f t="shared" si="76"/>
        <v>41871</v>
      </c>
      <c r="E222" s="477">
        <f t="shared" si="76"/>
        <v>1.5511999999999999</v>
      </c>
      <c r="F222" s="478">
        <f t="shared" ref="F222:F269" si="77">F169+I169</f>
        <v>0</v>
      </c>
      <c r="G222" s="478">
        <f t="shared" ref="G222:G269" si="78">G169+M169</f>
        <v>0</v>
      </c>
      <c r="H222" s="478">
        <f t="shared" ref="H222:H269" si="79">F222-G222</f>
        <v>0</v>
      </c>
      <c r="I222" s="478">
        <f>'F4.2 SHPC Pune'!Y10</f>
        <v>0</v>
      </c>
      <c r="J222" s="478">
        <f>'F4.2 SHPC Pune'!AS10</f>
        <v>0</v>
      </c>
      <c r="K222" s="478"/>
      <c r="L222" s="478"/>
      <c r="M222" s="478">
        <f t="shared" ref="M222" si="80">SUM(J222:L222)</f>
        <v>0</v>
      </c>
      <c r="N222" s="478">
        <f t="shared" ref="N222:N269" si="81">H222+I222-M222</f>
        <v>0</v>
      </c>
      <c r="O222" s="209">
        <f t="shared" ref="O222:O244" si="82">MAX(0,IF(M222=0,0,IF(G222+M222&lt;E222,M222,E222-G222)))</f>
        <v>0</v>
      </c>
      <c r="P222" s="210">
        <f t="shared" ref="P222:P244" si="83">M222-O222</f>
        <v>0</v>
      </c>
    </row>
    <row r="223" spans="1:17" ht="31.5" hidden="1" outlineLevel="1">
      <c r="A223" s="319">
        <f t="shared" si="75"/>
        <v>2.4</v>
      </c>
      <c r="B223" s="331" t="str">
        <f t="shared" si="74"/>
        <v>Replacement of existing AVR by SEE DVR system for Varasgaon Hydro Power Station.</v>
      </c>
      <c r="C223" s="319" t="str">
        <f t="shared" si="76"/>
        <v>MERC/TECH 12/CAPEX/20142015/00876</v>
      </c>
      <c r="D223" s="480">
        <f t="shared" si="76"/>
        <v>41871</v>
      </c>
      <c r="E223" s="481">
        <f t="shared" si="76"/>
        <v>0.52</v>
      </c>
      <c r="F223" s="499">
        <f t="shared" si="77"/>
        <v>0.30932749999999998</v>
      </c>
      <c r="G223" s="499">
        <f t="shared" si="78"/>
        <v>0.30932749999999998</v>
      </c>
      <c r="H223" s="499">
        <f t="shared" si="79"/>
        <v>0</v>
      </c>
      <c r="I223" s="478">
        <f>'F4.2 SHPC Pune'!Y11</f>
        <v>0</v>
      </c>
      <c r="J223" s="478">
        <f>'F4.2 SHPC Pune'!AS11</f>
        <v>0</v>
      </c>
      <c r="K223" s="499"/>
      <c r="L223" s="499"/>
      <c r="M223" s="499">
        <f t="shared" ref="M223:M243" si="84">SUM(J223:L223)</f>
        <v>0</v>
      </c>
      <c r="N223" s="499">
        <f t="shared" si="81"/>
        <v>0</v>
      </c>
      <c r="O223" s="209">
        <f t="shared" si="82"/>
        <v>0</v>
      </c>
      <c r="P223" s="210">
        <f t="shared" si="83"/>
        <v>0</v>
      </c>
    </row>
    <row r="224" spans="1:17" ht="31.5" hidden="1" outlineLevel="1">
      <c r="A224" s="319">
        <f t="shared" si="75"/>
        <v>2.5</v>
      </c>
      <c r="B224" s="331" t="str">
        <f t="shared" si="74"/>
        <v xml:space="preserve"> Construction of Resthouse at Dimbhe HPS</v>
      </c>
      <c r="C224" s="319" t="str">
        <f t="shared" si="76"/>
        <v>MERC/TECH 12/CAPEX/20142015/00876</v>
      </c>
      <c r="D224" s="480">
        <f t="shared" si="76"/>
        <v>41871</v>
      </c>
      <c r="E224" s="481">
        <f t="shared" si="76"/>
        <v>0.7</v>
      </c>
      <c r="F224" s="499">
        <f t="shared" si="77"/>
        <v>0.73791230399999996</v>
      </c>
      <c r="G224" s="499">
        <f t="shared" si="78"/>
        <v>0.73791230399999996</v>
      </c>
      <c r="H224" s="499">
        <f t="shared" si="79"/>
        <v>0</v>
      </c>
      <c r="I224" s="478">
        <f>'F4.2 SHPC Pune'!Y12</f>
        <v>0</v>
      </c>
      <c r="J224" s="478">
        <f>'F4.2 SHPC Pune'!AS12</f>
        <v>0</v>
      </c>
      <c r="K224" s="499"/>
      <c r="L224" s="499"/>
      <c r="M224" s="499">
        <f t="shared" si="84"/>
        <v>0</v>
      </c>
      <c r="N224" s="499">
        <f t="shared" si="81"/>
        <v>0</v>
      </c>
      <c r="O224" s="209">
        <f t="shared" si="82"/>
        <v>0</v>
      </c>
      <c r="P224" s="210">
        <f t="shared" si="83"/>
        <v>0</v>
      </c>
      <c r="Q224" s="456"/>
    </row>
    <row r="225" spans="1:17" ht="31.5" hidden="1" outlineLevel="1">
      <c r="A225" s="319">
        <f t="shared" si="75"/>
        <v>0</v>
      </c>
      <c r="B225" s="331" t="str">
        <f t="shared" si="74"/>
        <v>IDC</v>
      </c>
      <c r="C225" s="319" t="str">
        <f t="shared" si="76"/>
        <v>MERC/TECH 12/CAPEX/20142015/00876</v>
      </c>
      <c r="D225" s="480">
        <f t="shared" si="76"/>
        <v>41871</v>
      </c>
      <c r="E225" s="481">
        <f t="shared" si="76"/>
        <v>0.33119999999999999</v>
      </c>
      <c r="F225" s="499">
        <f t="shared" si="77"/>
        <v>0</v>
      </c>
      <c r="G225" s="499">
        <f t="shared" si="78"/>
        <v>0</v>
      </c>
      <c r="H225" s="499">
        <f t="shared" si="79"/>
        <v>0</v>
      </c>
      <c r="I225" s="478">
        <f>'F4.2 SHPC Pune'!Y13</f>
        <v>0</v>
      </c>
      <c r="J225" s="478">
        <f>'F4.2 SHPC Pune'!AS13</f>
        <v>0</v>
      </c>
      <c r="K225" s="499"/>
      <c r="L225" s="499"/>
      <c r="M225" s="499">
        <f t="shared" si="84"/>
        <v>0</v>
      </c>
      <c r="N225" s="499">
        <f t="shared" si="81"/>
        <v>0</v>
      </c>
      <c r="O225" s="209">
        <f t="shared" si="82"/>
        <v>0</v>
      </c>
      <c r="P225" s="210">
        <f t="shared" si="83"/>
        <v>0</v>
      </c>
      <c r="Q225" s="456"/>
    </row>
    <row r="226" spans="1:17" s="479" customFormat="1" ht="31.5" hidden="1" outlineLevel="1">
      <c r="A226" s="314">
        <f t="shared" si="75"/>
        <v>5</v>
      </c>
      <c r="B226" s="315" t="str">
        <f t="shared" si="74"/>
        <v>Various Civil schemes for Modernisations of colonies at Various Locations under Pune HPC</v>
      </c>
      <c r="C226" s="314" t="str">
        <f t="shared" si="76"/>
        <v>MERC/CAPEX/20162017/01745</v>
      </c>
      <c r="D226" s="476">
        <f t="shared" si="76"/>
        <v>42825</v>
      </c>
      <c r="E226" s="477">
        <f t="shared" si="76"/>
        <v>12.812999999999999</v>
      </c>
      <c r="F226" s="478">
        <f t="shared" si="77"/>
        <v>0</v>
      </c>
      <c r="G226" s="478">
        <f t="shared" si="78"/>
        <v>0</v>
      </c>
      <c r="H226" s="478">
        <f t="shared" si="79"/>
        <v>0</v>
      </c>
      <c r="I226" s="478">
        <f>'F4.2 SHPC Pune'!Y14</f>
        <v>0</v>
      </c>
      <c r="J226" s="478">
        <f>'F4.2 SHPC Pune'!AS14</f>
        <v>0</v>
      </c>
      <c r="K226" s="478"/>
      <c r="L226" s="478"/>
      <c r="M226" s="478">
        <f t="shared" si="84"/>
        <v>0</v>
      </c>
      <c r="N226" s="478">
        <f t="shared" si="81"/>
        <v>0</v>
      </c>
      <c r="O226" s="209">
        <f t="shared" si="82"/>
        <v>0</v>
      </c>
      <c r="P226" s="210">
        <f t="shared" si="83"/>
        <v>0</v>
      </c>
    </row>
    <row r="227" spans="1:17" ht="15.75" hidden="1" outlineLevel="1">
      <c r="A227" s="319">
        <f t="shared" si="75"/>
        <v>5.0999999999999996</v>
      </c>
      <c r="B227" s="331" t="str">
        <f t="shared" si="74"/>
        <v>Refurbishing of Residential complex</v>
      </c>
      <c r="C227" s="319" t="str">
        <f t="shared" si="76"/>
        <v>MERC/CAPEX/20162017/01745</v>
      </c>
      <c r="D227" s="480">
        <f t="shared" si="76"/>
        <v>42825</v>
      </c>
      <c r="E227" s="481">
        <f t="shared" si="76"/>
        <v>2.415</v>
      </c>
      <c r="F227" s="499">
        <f t="shared" si="77"/>
        <v>1.2675034840000001</v>
      </c>
      <c r="G227" s="499">
        <f t="shared" si="78"/>
        <v>1.2675034840000001</v>
      </c>
      <c r="H227" s="499">
        <f t="shared" si="79"/>
        <v>0</v>
      </c>
      <c r="I227" s="478">
        <f>'F4.2 SHPC Pune'!Y15</f>
        <v>0</v>
      </c>
      <c r="J227" s="478">
        <f>'F4.2 SHPC Pune'!AS15</f>
        <v>0</v>
      </c>
      <c r="K227" s="499"/>
      <c r="L227" s="499"/>
      <c r="M227" s="499">
        <f t="shared" si="84"/>
        <v>0</v>
      </c>
      <c r="N227" s="499">
        <f t="shared" si="81"/>
        <v>0</v>
      </c>
      <c r="O227" s="209">
        <f t="shared" si="82"/>
        <v>0</v>
      </c>
      <c r="P227" s="210">
        <f t="shared" si="83"/>
        <v>0</v>
      </c>
      <c r="Q227" s="456"/>
    </row>
    <row r="228" spans="1:17" ht="15.75" hidden="1" outlineLevel="1">
      <c r="A228" s="319">
        <f t="shared" si="75"/>
        <v>5.2</v>
      </c>
      <c r="B228" s="331" t="str">
        <f t="shared" si="74"/>
        <v>Internal Roads</v>
      </c>
      <c r="C228" s="319" t="str">
        <f t="shared" si="76"/>
        <v>MERC/CAPEX/20162017/01745</v>
      </c>
      <c r="D228" s="480">
        <f t="shared" si="76"/>
        <v>42825</v>
      </c>
      <c r="E228" s="481">
        <f t="shared" si="76"/>
        <v>2.29</v>
      </c>
      <c r="F228" s="499">
        <f t="shared" si="77"/>
        <v>1.6182413759999996</v>
      </c>
      <c r="G228" s="499">
        <f t="shared" si="78"/>
        <v>1.6182413759999998</v>
      </c>
      <c r="H228" s="499">
        <f t="shared" si="79"/>
        <v>0</v>
      </c>
      <c r="I228" s="478">
        <f>'F4.2 SHPC Pune'!Y16</f>
        <v>0</v>
      </c>
      <c r="J228" s="478">
        <f>'F4.2 SHPC Pune'!AS16</f>
        <v>0</v>
      </c>
      <c r="K228" s="499"/>
      <c r="L228" s="499"/>
      <c r="M228" s="499">
        <f t="shared" si="84"/>
        <v>0</v>
      </c>
      <c r="N228" s="499">
        <f t="shared" si="81"/>
        <v>0</v>
      </c>
      <c r="O228" s="209">
        <f t="shared" si="82"/>
        <v>0</v>
      </c>
      <c r="P228" s="210">
        <f t="shared" si="83"/>
        <v>0</v>
      </c>
      <c r="Q228" s="456"/>
    </row>
    <row r="229" spans="1:17" ht="15.75" hidden="1" outlineLevel="1">
      <c r="A229" s="319">
        <f t="shared" si="75"/>
        <v>5.3</v>
      </c>
      <c r="B229" s="331" t="str">
        <f t="shared" si="74"/>
        <v>Water supply, filteration &amp;  Sanitary works</v>
      </c>
      <c r="C229" s="319" t="str">
        <f t="shared" si="76"/>
        <v>MERC/CAPEX/20162017/01745</v>
      </c>
      <c r="D229" s="480">
        <f t="shared" si="76"/>
        <v>42825</v>
      </c>
      <c r="E229" s="481">
        <f t="shared" si="76"/>
        <v>1.427</v>
      </c>
      <c r="F229" s="499">
        <f t="shared" si="77"/>
        <v>0.57282329500000007</v>
      </c>
      <c r="G229" s="499">
        <f t="shared" si="78"/>
        <v>0.57282329500000007</v>
      </c>
      <c r="H229" s="499">
        <f t="shared" si="79"/>
        <v>0</v>
      </c>
      <c r="I229" s="478">
        <f>'F4.2 SHPC Pune'!Y17</f>
        <v>0</v>
      </c>
      <c r="J229" s="478">
        <f>'F4.2 SHPC Pune'!AS17</f>
        <v>0</v>
      </c>
      <c r="K229" s="499"/>
      <c r="L229" s="499"/>
      <c r="M229" s="499">
        <f t="shared" si="84"/>
        <v>0</v>
      </c>
      <c r="N229" s="499">
        <f t="shared" si="81"/>
        <v>0</v>
      </c>
      <c r="O229" s="209">
        <f t="shared" si="82"/>
        <v>0</v>
      </c>
      <c r="P229" s="210">
        <f t="shared" si="83"/>
        <v>0</v>
      </c>
      <c r="Q229" s="456"/>
    </row>
    <row r="230" spans="1:17" ht="15.75" hidden="1" outlineLevel="1">
      <c r="A230" s="319">
        <f t="shared" si="75"/>
        <v>5.4</v>
      </c>
      <c r="B230" s="331" t="str">
        <f t="shared" si="74"/>
        <v>Compound walls</v>
      </c>
      <c r="C230" s="319" t="str">
        <f t="shared" si="76"/>
        <v>MERC/CAPEX/20162017/01745</v>
      </c>
      <c r="D230" s="480">
        <f t="shared" si="76"/>
        <v>42825</v>
      </c>
      <c r="E230" s="481">
        <f t="shared" si="76"/>
        <v>6.681</v>
      </c>
      <c r="F230" s="499">
        <f t="shared" si="77"/>
        <v>7.5560763239999993</v>
      </c>
      <c r="G230" s="499">
        <f t="shared" si="78"/>
        <v>7.5560763239999993</v>
      </c>
      <c r="H230" s="499">
        <f t="shared" si="79"/>
        <v>0</v>
      </c>
      <c r="I230" s="478">
        <f>'F4.2 SHPC Pune'!Y18</f>
        <v>0</v>
      </c>
      <c r="J230" s="478">
        <f>'F4.2 SHPC Pune'!AS18</f>
        <v>0</v>
      </c>
      <c r="K230" s="499"/>
      <c r="L230" s="499"/>
      <c r="M230" s="499">
        <f t="shared" si="84"/>
        <v>0</v>
      </c>
      <c r="N230" s="499">
        <f t="shared" si="81"/>
        <v>0</v>
      </c>
      <c r="O230" s="209">
        <f t="shared" si="82"/>
        <v>0</v>
      </c>
      <c r="P230" s="210">
        <f t="shared" si="83"/>
        <v>0</v>
      </c>
      <c r="Q230" s="456">
        <v>-2.3408937000000074E-2</v>
      </c>
    </row>
    <row r="231" spans="1:17" s="479" customFormat="1" ht="31.5" hidden="1" outlineLevel="1">
      <c r="A231" s="314">
        <f t="shared" si="75"/>
        <v>14</v>
      </c>
      <c r="B231" s="315" t="str">
        <f t="shared" si="74"/>
        <v>Various 14 Nos. of schemes for Hydro Power Stations under Renewable Energy Circle, Pune &amp; Nasik</v>
      </c>
      <c r="C231" s="314" t="str">
        <f t="shared" si="76"/>
        <v>MERC/CAPEX/2020-21/WFH/SBR/ 19</v>
      </c>
      <c r="D231" s="476">
        <f t="shared" si="76"/>
        <v>44029</v>
      </c>
      <c r="E231" s="477">
        <f t="shared" si="76"/>
        <v>1.9079999999999999</v>
      </c>
      <c r="F231" s="478">
        <f t="shared" si="77"/>
        <v>0</v>
      </c>
      <c r="G231" s="478">
        <f t="shared" si="78"/>
        <v>0</v>
      </c>
      <c r="H231" s="478">
        <f t="shared" si="79"/>
        <v>0</v>
      </c>
      <c r="I231" s="478">
        <f>'F4.2 SHPC Pune'!Y19</f>
        <v>0</v>
      </c>
      <c r="J231" s="478">
        <f>'F4.2 SHPC Pune'!AS19</f>
        <v>0</v>
      </c>
      <c r="K231" s="478"/>
      <c r="L231" s="478"/>
      <c r="M231" s="478">
        <f t="shared" si="84"/>
        <v>0</v>
      </c>
      <c r="N231" s="478">
        <f t="shared" si="81"/>
        <v>0</v>
      </c>
      <c r="O231" s="209">
        <f t="shared" si="82"/>
        <v>0</v>
      </c>
      <c r="P231" s="210">
        <f t="shared" si="83"/>
        <v>0</v>
      </c>
    </row>
    <row r="232" spans="1:17" ht="31.5" hidden="1" outlineLevel="1">
      <c r="A232" s="319">
        <f t="shared" si="75"/>
        <v>14.1</v>
      </c>
      <c r="B232" s="331" t="str">
        <f t="shared" si="74"/>
        <v>Schme-A: Retrofitting of 12 KV Breakers at Ujjani Hydro Power Station</v>
      </c>
      <c r="C232" s="319" t="str">
        <f t="shared" si="76"/>
        <v>MERC/CAPEX/2020-21/WFH/SBR/ 19</v>
      </c>
      <c r="D232" s="480">
        <f t="shared" si="76"/>
        <v>44029</v>
      </c>
      <c r="E232" s="481">
        <f t="shared" si="76"/>
        <v>0.39500000000000002</v>
      </c>
      <c r="F232" s="499">
        <f t="shared" si="77"/>
        <v>0.26762399999999997</v>
      </c>
      <c r="G232" s="499">
        <f t="shared" si="78"/>
        <v>0.26762399999999997</v>
      </c>
      <c r="H232" s="499">
        <f t="shared" si="79"/>
        <v>0</v>
      </c>
      <c r="I232" s="478">
        <f>'F4.2 SHPC Pune'!Y20</f>
        <v>0</v>
      </c>
      <c r="J232" s="478">
        <f>'F4.2 SHPC Pune'!AS20</f>
        <v>0</v>
      </c>
      <c r="K232" s="499"/>
      <c r="L232" s="499"/>
      <c r="M232" s="499">
        <f t="shared" si="84"/>
        <v>0</v>
      </c>
      <c r="N232" s="499">
        <f t="shared" si="81"/>
        <v>0</v>
      </c>
      <c r="O232" s="209">
        <f t="shared" si="82"/>
        <v>0</v>
      </c>
      <c r="P232" s="210">
        <f t="shared" si="83"/>
        <v>0</v>
      </c>
      <c r="Q232" s="456"/>
    </row>
    <row r="233" spans="1:17" ht="31.5" hidden="1" outlineLevel="1">
      <c r="A233" s="319">
        <f t="shared" si="75"/>
        <v>14.3</v>
      </c>
      <c r="B233" s="331" t="str">
        <f t="shared" si="74"/>
        <v>Schme-C :Replacement of existing Energy meters by 0.2S Class Energy meters at various HPS.</v>
      </c>
      <c r="C233" s="319" t="str">
        <f t="shared" si="76"/>
        <v>MERC/CAPEX/2020-21/WFH/SBR/ 19</v>
      </c>
      <c r="D233" s="480">
        <f t="shared" si="76"/>
        <v>44029</v>
      </c>
      <c r="E233" s="481">
        <f t="shared" si="76"/>
        <v>0.10199999999999999</v>
      </c>
      <c r="F233" s="499">
        <f t="shared" si="77"/>
        <v>9.6156000000000005E-2</v>
      </c>
      <c r="G233" s="499">
        <f t="shared" si="78"/>
        <v>7.969248000000001E-2</v>
      </c>
      <c r="H233" s="499">
        <f t="shared" si="79"/>
        <v>1.6463519999999995E-2</v>
      </c>
      <c r="I233" s="478">
        <f>'F4.2 SHPC Pune'!Y21</f>
        <v>0</v>
      </c>
      <c r="J233" s="478">
        <f>'F4.2 SHPC Pune'!AS21</f>
        <v>0</v>
      </c>
      <c r="K233" s="499"/>
      <c r="L233" s="499"/>
      <c r="M233" s="499">
        <f t="shared" si="84"/>
        <v>0</v>
      </c>
      <c r="N233" s="499">
        <f t="shared" si="81"/>
        <v>1.6463519999999995E-2</v>
      </c>
      <c r="O233" s="209">
        <f t="shared" si="82"/>
        <v>0</v>
      </c>
      <c r="P233" s="210">
        <f t="shared" si="83"/>
        <v>0</v>
      </c>
      <c r="Q233" s="456"/>
    </row>
    <row r="234" spans="1:17" ht="31.5" hidden="1" outlineLevel="1">
      <c r="A234" s="319">
        <f t="shared" si="75"/>
        <v>14.4</v>
      </c>
      <c r="B234" s="331" t="str">
        <f t="shared" si="74"/>
        <v>Schme-D: Providing Oil Filtration Machines for all Divisions of REC, Pune</v>
      </c>
      <c r="C234" s="319" t="str">
        <f t="shared" si="76"/>
        <v>MERC/CAPEX/2020-21/WFH/SBR/ 19</v>
      </c>
      <c r="D234" s="480">
        <f t="shared" si="76"/>
        <v>44029</v>
      </c>
      <c r="E234" s="481">
        <f t="shared" si="76"/>
        <v>0.56100000000000005</v>
      </c>
      <c r="F234" s="499">
        <f t="shared" si="77"/>
        <v>0.2723912</v>
      </c>
      <c r="G234" s="499">
        <f t="shared" si="78"/>
        <v>0.2723912</v>
      </c>
      <c r="H234" s="499">
        <f t="shared" si="79"/>
        <v>0</v>
      </c>
      <c r="I234" s="478">
        <f>'F4.2 SHPC Pune'!Y22</f>
        <v>0</v>
      </c>
      <c r="J234" s="478">
        <f>'F4.2 SHPC Pune'!AS22</f>
        <v>0</v>
      </c>
      <c r="K234" s="499"/>
      <c r="L234" s="499"/>
      <c r="M234" s="499">
        <f t="shared" si="84"/>
        <v>0</v>
      </c>
      <c r="N234" s="499">
        <f t="shared" si="81"/>
        <v>0</v>
      </c>
      <c r="O234" s="209">
        <f t="shared" si="82"/>
        <v>0</v>
      </c>
      <c r="P234" s="210">
        <f t="shared" si="83"/>
        <v>0</v>
      </c>
      <c r="Q234" s="456"/>
    </row>
    <row r="235" spans="1:17" ht="31.5" hidden="1" outlineLevel="1">
      <c r="A235" s="319">
        <f t="shared" si="75"/>
        <v>0</v>
      </c>
      <c r="B235" s="331" t="str">
        <f t="shared" si="74"/>
        <v>IDC</v>
      </c>
      <c r="C235" s="319" t="str">
        <f t="shared" si="76"/>
        <v>MERC/CAPEX/2020-21/WFH/SBR/ 19</v>
      </c>
      <c r="D235" s="480">
        <f t="shared" si="76"/>
        <v>44029</v>
      </c>
      <c r="E235" s="481">
        <f t="shared" si="76"/>
        <v>0.85</v>
      </c>
      <c r="F235" s="499">
        <f t="shared" si="77"/>
        <v>0</v>
      </c>
      <c r="G235" s="499">
        <f t="shared" si="78"/>
        <v>0</v>
      </c>
      <c r="H235" s="499">
        <f t="shared" si="79"/>
        <v>0</v>
      </c>
      <c r="I235" s="478">
        <f>'F4.2 SHPC Pune'!Y23</f>
        <v>0</v>
      </c>
      <c r="J235" s="478">
        <f>'F4.2 SHPC Pune'!AS23</f>
        <v>0</v>
      </c>
      <c r="K235" s="499"/>
      <c r="L235" s="499"/>
      <c r="M235" s="499">
        <f t="shared" si="84"/>
        <v>0</v>
      </c>
      <c r="N235" s="499">
        <f t="shared" si="81"/>
        <v>0</v>
      </c>
      <c r="O235" s="209">
        <f t="shared" si="82"/>
        <v>0</v>
      </c>
      <c r="P235" s="210">
        <f t="shared" si="83"/>
        <v>0</v>
      </c>
      <c r="Q235" s="456"/>
    </row>
    <row r="236" spans="1:17" s="479" customFormat="1" ht="31.5" hidden="1" outlineLevel="1">
      <c r="A236" s="314">
        <f t="shared" si="75"/>
        <v>16</v>
      </c>
      <c r="B236" s="315" t="str">
        <f t="shared" si="74"/>
        <v>Various 6 Nos. Schemes for Hydro Power Stations under Renewable Energy Circle, Pune</v>
      </c>
      <c r="C236" s="314" t="str">
        <f t="shared" si="76"/>
        <v>MERC/CAPEX/2020-2021/WFH/ SBR/22</v>
      </c>
      <c r="D236" s="476">
        <f t="shared" si="76"/>
        <v>44037</v>
      </c>
      <c r="E236" s="477">
        <f t="shared" si="76"/>
        <v>10.861000000000001</v>
      </c>
      <c r="F236" s="478">
        <f t="shared" si="77"/>
        <v>0</v>
      </c>
      <c r="G236" s="478">
        <f t="shared" si="78"/>
        <v>0</v>
      </c>
      <c r="H236" s="478">
        <f t="shared" si="79"/>
        <v>0</v>
      </c>
      <c r="I236" s="478">
        <f>'F4.2 SHPC Pune'!Y24</f>
        <v>0</v>
      </c>
      <c r="J236" s="478">
        <f>'F4.2 SHPC Pune'!AS24</f>
        <v>0</v>
      </c>
      <c r="K236" s="478"/>
      <c r="L236" s="478"/>
      <c r="M236" s="478">
        <f t="shared" si="84"/>
        <v>0</v>
      </c>
      <c r="N236" s="478">
        <f t="shared" si="81"/>
        <v>0</v>
      </c>
      <c r="O236" s="209">
        <f t="shared" si="82"/>
        <v>0</v>
      </c>
      <c r="P236" s="210">
        <f t="shared" si="83"/>
        <v>0</v>
      </c>
    </row>
    <row r="237" spans="1:17" ht="31.5" hidden="1" outlineLevel="1">
      <c r="A237" s="319">
        <f t="shared" si="75"/>
        <v>16.100000000000001</v>
      </c>
      <c r="B237" s="331" t="str">
        <f t="shared" si="74"/>
        <v>Replacement of existing Air Compressors at Bhira, Tilari, Pawana and Ujjani Hydro Power Stations under REC, Pune</v>
      </c>
      <c r="C237" s="319" t="str">
        <f t="shared" si="76"/>
        <v>MERC/CAPEX/2020-2021/WFH/ SBR/22</v>
      </c>
      <c r="D237" s="480">
        <f t="shared" si="76"/>
        <v>44037</v>
      </c>
      <c r="E237" s="481">
        <f t="shared" si="76"/>
        <v>0.95099999999999996</v>
      </c>
      <c r="F237" s="499">
        <f t="shared" si="77"/>
        <v>0.61</v>
      </c>
      <c r="G237" s="499">
        <f t="shared" si="78"/>
        <v>0.61</v>
      </c>
      <c r="H237" s="499">
        <f t="shared" si="79"/>
        <v>0</v>
      </c>
      <c r="I237" s="478">
        <f>'F4.2 SHPC Pune'!Y25</f>
        <v>0</v>
      </c>
      <c r="J237" s="478">
        <f>'F4.2 SHPC Pune'!AS25</f>
        <v>0</v>
      </c>
      <c r="K237" s="499"/>
      <c r="L237" s="499"/>
      <c r="M237" s="499">
        <f t="shared" si="84"/>
        <v>0</v>
      </c>
      <c r="N237" s="499">
        <f t="shared" si="81"/>
        <v>0</v>
      </c>
      <c r="O237" s="209">
        <f t="shared" si="82"/>
        <v>0</v>
      </c>
      <c r="P237" s="210">
        <f t="shared" si="83"/>
        <v>0</v>
      </c>
      <c r="Q237" s="456"/>
    </row>
    <row r="238" spans="1:17" ht="63" hidden="1" outlineLevel="1">
      <c r="A238" s="319">
        <f t="shared" si="75"/>
        <v>16.2</v>
      </c>
      <c r="B238" s="331" t="str">
        <f t="shared" si="74"/>
        <v>Replacement of existing Air conditioners of Plant Control Rooms at Ujjani, Warna, Kanher, Dhom, Dimbhe &amp; Dudhganga
HPS.</v>
      </c>
      <c r="C238" s="319" t="str">
        <f t="shared" si="76"/>
        <v>MERC/CAPEX/2020-2021/WFH/ SBR/22</v>
      </c>
      <c r="D238" s="480">
        <f t="shared" si="76"/>
        <v>44037</v>
      </c>
      <c r="E238" s="481">
        <f t="shared" si="76"/>
        <v>0.29199999999999998</v>
      </c>
      <c r="F238" s="499">
        <f t="shared" si="77"/>
        <v>0.25256440000000002</v>
      </c>
      <c r="G238" s="499">
        <f t="shared" si="78"/>
        <v>0.25256440000000002</v>
      </c>
      <c r="H238" s="499">
        <f t="shared" si="79"/>
        <v>0</v>
      </c>
      <c r="I238" s="478">
        <f>'F4.2 SHPC Pune'!Y26</f>
        <v>0</v>
      </c>
      <c r="J238" s="478">
        <f>'F4.2 SHPC Pune'!AS26</f>
        <v>0</v>
      </c>
      <c r="K238" s="499"/>
      <c r="L238" s="499"/>
      <c r="M238" s="499">
        <f t="shared" si="84"/>
        <v>0</v>
      </c>
      <c r="N238" s="499">
        <f t="shared" si="81"/>
        <v>0</v>
      </c>
      <c r="O238" s="209">
        <f t="shared" si="82"/>
        <v>0</v>
      </c>
      <c r="P238" s="210">
        <f t="shared" si="83"/>
        <v>0</v>
      </c>
      <c r="Q238" s="456"/>
    </row>
    <row r="239" spans="1:17" ht="47.25" hidden="1" outlineLevel="1">
      <c r="A239" s="319">
        <f t="shared" si="75"/>
        <v>16.399999999999999</v>
      </c>
      <c r="B239" s="331" t="str">
        <f t="shared" si="74"/>
        <v>Replacement of 220 V, 400/300 AH Battery set with Tubular type Battery Banks at Bhira, Tilari, Kanher, Dimbhe and Ujani Hydro Power Stations.</v>
      </c>
      <c r="C239" s="319" t="str">
        <f t="shared" si="76"/>
        <v>MERC/CAPEX/2020-2021/WFH/ SBR/22</v>
      </c>
      <c r="D239" s="480">
        <f t="shared" si="76"/>
        <v>44037</v>
      </c>
      <c r="E239" s="481">
        <f t="shared" si="76"/>
        <v>0.89999999999999991</v>
      </c>
      <c r="F239" s="499">
        <f t="shared" si="77"/>
        <v>0.35828399999999999</v>
      </c>
      <c r="G239" s="499">
        <f t="shared" si="78"/>
        <v>0.35828399999999999</v>
      </c>
      <c r="H239" s="499">
        <f t="shared" si="79"/>
        <v>0</v>
      </c>
      <c r="I239" s="478">
        <f>'F4.2 SHPC Pune'!Y27</f>
        <v>0</v>
      </c>
      <c r="J239" s="478">
        <f>'F4.2 SHPC Pune'!AS27</f>
        <v>0</v>
      </c>
      <c r="K239" s="499"/>
      <c r="L239" s="499"/>
      <c r="M239" s="499">
        <f t="shared" si="84"/>
        <v>0</v>
      </c>
      <c r="N239" s="499">
        <f t="shared" si="81"/>
        <v>0</v>
      </c>
      <c r="O239" s="209">
        <f t="shared" si="82"/>
        <v>0</v>
      </c>
      <c r="P239" s="210">
        <f t="shared" si="83"/>
        <v>0</v>
      </c>
      <c r="Q239" s="456"/>
    </row>
    <row r="240" spans="1:17" ht="31.5" hidden="1" outlineLevel="1">
      <c r="A240" s="319">
        <f t="shared" si="75"/>
        <v>16.5</v>
      </c>
      <c r="B240" s="331" t="str">
        <f t="shared" si="74"/>
        <v>Supply, installation and commissioning of Kaplan Turbine Runner Blades from BHEL (OEM) for Dudhganga U#1.</v>
      </c>
      <c r="C240" s="319" t="str">
        <f t="shared" si="76"/>
        <v>MERC/CAPEX/2020-2021/WFH/ SBR/22</v>
      </c>
      <c r="D240" s="480">
        <f t="shared" si="76"/>
        <v>44037</v>
      </c>
      <c r="E240" s="481">
        <f t="shared" si="76"/>
        <v>4.657</v>
      </c>
      <c r="F240" s="499">
        <f t="shared" si="77"/>
        <v>4.5730371359999999</v>
      </c>
      <c r="G240" s="499">
        <f t="shared" si="78"/>
        <v>4.5799459359999997</v>
      </c>
      <c r="H240" s="499">
        <f t="shared" si="79"/>
        <v>-6.9087999999997152E-3</v>
      </c>
      <c r="I240" s="478">
        <f>'F4.2 SHPC Pune'!Y28</f>
        <v>0</v>
      </c>
      <c r="J240" s="478">
        <f>'F4.2 SHPC Pune'!AS28</f>
        <v>0</v>
      </c>
      <c r="K240" s="499"/>
      <c r="L240" s="499"/>
      <c r="M240" s="499">
        <f t="shared" si="84"/>
        <v>0</v>
      </c>
      <c r="N240" s="499">
        <f t="shared" si="81"/>
        <v>-6.9087999999997152E-3</v>
      </c>
      <c r="O240" s="209">
        <f t="shared" si="82"/>
        <v>0</v>
      </c>
      <c r="P240" s="210">
        <f t="shared" si="83"/>
        <v>0</v>
      </c>
    </row>
    <row r="241" spans="1:16" ht="47.25" hidden="1" outlineLevel="1">
      <c r="A241" s="319">
        <f t="shared" si="75"/>
        <v>16.600000000000001</v>
      </c>
      <c r="B241" s="331" t="str">
        <f t="shared" si="74"/>
        <v>Replacement of existing Protection Systems with Numerical Protection system at Bhira, Panshet, Varasgaon, Dimbhe &amp; Manikdoh HPS.</v>
      </c>
      <c r="C241" s="319" t="str">
        <f t="shared" si="76"/>
        <v>MERC/CAPEX/2020-2021/WFH/ SBR/22</v>
      </c>
      <c r="D241" s="480">
        <f t="shared" si="76"/>
        <v>44037</v>
      </c>
      <c r="E241" s="481">
        <f t="shared" si="76"/>
        <v>3.6220000000000003</v>
      </c>
      <c r="F241" s="499">
        <f t="shared" si="77"/>
        <v>2.13395</v>
      </c>
      <c r="G241" s="499">
        <f t="shared" si="78"/>
        <v>2.13395</v>
      </c>
      <c r="H241" s="499">
        <f t="shared" si="79"/>
        <v>0</v>
      </c>
      <c r="I241" s="478">
        <f>'F4.2 SHPC Pune'!Y29</f>
        <v>0</v>
      </c>
      <c r="J241" s="478">
        <f>'F4.2 SHPC Pune'!AS29</f>
        <v>0</v>
      </c>
      <c r="K241" s="499"/>
      <c r="L241" s="499"/>
      <c r="M241" s="499">
        <f t="shared" si="84"/>
        <v>0</v>
      </c>
      <c r="N241" s="499">
        <f t="shared" si="81"/>
        <v>0</v>
      </c>
      <c r="O241" s="209">
        <f t="shared" si="82"/>
        <v>0</v>
      </c>
      <c r="P241" s="210">
        <f t="shared" si="83"/>
        <v>0</v>
      </c>
    </row>
    <row r="242" spans="1:16" ht="31.5" hidden="1" outlineLevel="1">
      <c r="A242" s="319">
        <f t="shared" si="75"/>
        <v>0</v>
      </c>
      <c r="B242" s="331" t="str">
        <f t="shared" si="74"/>
        <v>IDC</v>
      </c>
      <c r="C242" s="319" t="str">
        <f t="shared" ref="C242:E261" si="85">C189</f>
        <v>MERC/CAPEX/2020-2021/WFH/ SBR/22</v>
      </c>
      <c r="D242" s="480">
        <f t="shared" si="85"/>
        <v>44037</v>
      </c>
      <c r="E242" s="481">
        <f t="shared" si="85"/>
        <v>0.439</v>
      </c>
      <c r="F242" s="499">
        <f t="shared" si="77"/>
        <v>0</v>
      </c>
      <c r="G242" s="499">
        <f t="shared" si="78"/>
        <v>0</v>
      </c>
      <c r="H242" s="499">
        <f t="shared" si="79"/>
        <v>0</v>
      </c>
      <c r="I242" s="478">
        <f>'F4.2 SHPC Pune'!Y30</f>
        <v>0</v>
      </c>
      <c r="J242" s="478">
        <f>'F4.2 SHPC Pune'!AS30</f>
        <v>0</v>
      </c>
      <c r="K242" s="499"/>
      <c r="L242" s="499"/>
      <c r="M242" s="499">
        <f t="shared" si="84"/>
        <v>0</v>
      </c>
      <c r="N242" s="499">
        <f t="shared" si="81"/>
        <v>0</v>
      </c>
      <c r="O242" s="209">
        <f t="shared" si="82"/>
        <v>0</v>
      </c>
      <c r="P242" s="210">
        <f t="shared" si="83"/>
        <v>0</v>
      </c>
    </row>
    <row r="243" spans="1:16" ht="31.5" hidden="1" outlineLevel="1">
      <c r="A243" s="482">
        <f t="shared" si="75"/>
        <v>17</v>
      </c>
      <c r="B243" s="483" t="str">
        <f t="shared" si="74"/>
        <v xml:space="preserve">Fortification near Panshet hydro power station for arresting rock falling on HPS Building at panshet . </v>
      </c>
      <c r="C243" s="482" t="str">
        <f t="shared" si="85"/>
        <v xml:space="preserve">Not approved </v>
      </c>
      <c r="D243" s="484" t="str">
        <f t="shared" si="85"/>
        <v>-</v>
      </c>
      <c r="E243" s="485">
        <f t="shared" si="85"/>
        <v>0</v>
      </c>
      <c r="F243" s="485">
        <f t="shared" si="77"/>
        <v>0</v>
      </c>
      <c r="G243" s="485">
        <f t="shared" si="78"/>
        <v>0</v>
      </c>
      <c r="H243" s="485">
        <f t="shared" si="79"/>
        <v>0</v>
      </c>
      <c r="I243" s="478">
        <f>'F4.2 SHPC Pune'!Y31</f>
        <v>0</v>
      </c>
      <c r="J243" s="478">
        <f>'F4.2 SHPC Pune'!AS31</f>
        <v>0</v>
      </c>
      <c r="K243" s="485"/>
      <c r="L243" s="485"/>
      <c r="M243" s="485">
        <f t="shared" si="84"/>
        <v>0</v>
      </c>
      <c r="N243" s="485">
        <f t="shared" si="81"/>
        <v>0</v>
      </c>
      <c r="O243" s="209">
        <f t="shared" si="82"/>
        <v>0</v>
      </c>
      <c r="P243" s="210">
        <f t="shared" si="83"/>
        <v>0</v>
      </c>
    </row>
    <row r="244" spans="1:16" ht="31.5" hidden="1" outlineLevel="1">
      <c r="A244" s="482">
        <f t="shared" si="75"/>
        <v>17.100000000000001</v>
      </c>
      <c r="B244" s="483" t="str">
        <f t="shared" si="74"/>
        <v xml:space="preserve">Fortification near Panshet hydro power station for arresting rock falling on HPS Building at panshet . </v>
      </c>
      <c r="C244" s="482" t="str">
        <f t="shared" si="85"/>
        <v xml:space="preserve">Not approved </v>
      </c>
      <c r="D244" s="484" t="str">
        <f t="shared" si="85"/>
        <v>-</v>
      </c>
      <c r="E244" s="485">
        <f t="shared" si="85"/>
        <v>0</v>
      </c>
      <c r="F244" s="485">
        <f t="shared" si="77"/>
        <v>12.06</v>
      </c>
      <c r="G244" s="485">
        <f t="shared" si="78"/>
        <v>0</v>
      </c>
      <c r="H244" s="485">
        <f t="shared" si="79"/>
        <v>12.06</v>
      </c>
      <c r="I244" s="478">
        <f>'F4.2 SHPC Pune'!Y32</f>
        <v>0</v>
      </c>
      <c r="J244" s="478">
        <f>'F4.2 SHPC Pune'!AS32</f>
        <v>0</v>
      </c>
      <c r="K244" s="485"/>
      <c r="L244" s="485"/>
      <c r="M244" s="485">
        <f t="shared" ref="M244" si="86">SUM(J244:L244)</f>
        <v>0</v>
      </c>
      <c r="N244" s="485">
        <f t="shared" si="81"/>
        <v>12.06</v>
      </c>
      <c r="O244" s="209">
        <f t="shared" si="82"/>
        <v>0</v>
      </c>
      <c r="P244" s="210">
        <f t="shared" si="83"/>
        <v>0</v>
      </c>
    </row>
    <row r="245" spans="1:16" ht="15.75" hidden="1" outlineLevel="1">
      <c r="A245" s="486">
        <f t="shared" si="75"/>
        <v>0</v>
      </c>
      <c r="B245" s="313" t="str">
        <f t="shared" si="74"/>
        <v>(ii) Yet to be submitted to MERC</v>
      </c>
      <c r="C245" s="486">
        <f t="shared" si="85"/>
        <v>0</v>
      </c>
      <c r="D245" s="484" t="str">
        <f t="shared" si="85"/>
        <v>-</v>
      </c>
      <c r="E245" s="485">
        <f t="shared" si="85"/>
        <v>0</v>
      </c>
      <c r="F245" s="500">
        <f t="shared" si="77"/>
        <v>0</v>
      </c>
      <c r="G245" s="500">
        <f t="shared" si="78"/>
        <v>0</v>
      </c>
      <c r="H245" s="500">
        <f t="shared" si="79"/>
        <v>0</v>
      </c>
      <c r="I245" s="478">
        <f>'F4.2 SHPC Pune'!Y33</f>
        <v>0</v>
      </c>
      <c r="J245" s="478">
        <f>'F4.2 SHPC Pune'!AS33</f>
        <v>0</v>
      </c>
      <c r="K245" s="500"/>
      <c r="L245" s="500"/>
      <c r="M245" s="500">
        <f t="shared" ref="M245:M269" si="87">SUM(J245:L245)</f>
        <v>0</v>
      </c>
      <c r="N245" s="500">
        <f t="shared" si="81"/>
        <v>0</v>
      </c>
      <c r="O245" s="456"/>
      <c r="P245" s="456"/>
    </row>
    <row r="246" spans="1:16" ht="15.75" hidden="1" outlineLevel="1">
      <c r="A246" s="314">
        <f t="shared" si="75"/>
        <v>1</v>
      </c>
      <c r="B246" s="315" t="str">
        <f t="shared" si="74"/>
        <v>DPR-5</v>
      </c>
      <c r="C246" s="314" t="str">
        <f t="shared" si="85"/>
        <v>(ii) Yet to be submitted to MERC</v>
      </c>
      <c r="D246" s="476" t="str">
        <f t="shared" si="85"/>
        <v>-</v>
      </c>
      <c r="E246" s="477">
        <f t="shared" si="85"/>
        <v>0</v>
      </c>
      <c r="F246" s="501">
        <f t="shared" si="77"/>
        <v>0</v>
      </c>
      <c r="G246" s="501">
        <f t="shared" si="78"/>
        <v>0</v>
      </c>
      <c r="H246" s="501">
        <f t="shared" si="79"/>
        <v>0</v>
      </c>
      <c r="I246" s="478">
        <f>'F4.2 SHPC Pune'!Y34</f>
        <v>0</v>
      </c>
      <c r="J246" s="478">
        <f>'F4.2 SHPC Pune'!AS34</f>
        <v>0</v>
      </c>
      <c r="K246" s="501"/>
      <c r="L246" s="501"/>
      <c r="M246" s="501">
        <f t="shared" si="87"/>
        <v>0</v>
      </c>
      <c r="N246" s="501">
        <f t="shared" si="81"/>
        <v>0</v>
      </c>
      <c r="O246" s="456"/>
      <c r="P246" s="456"/>
    </row>
    <row r="247" spans="1:16" ht="31.5" hidden="1" outlineLevel="1">
      <c r="A247" s="319">
        <f t="shared" si="75"/>
        <v>1.1000000000000001</v>
      </c>
      <c r="B247" s="331" t="str">
        <f t="shared" si="74"/>
        <v>Supply, erection &amp; commissioning of Digital Governor and DAVR for Panshet HPS under REC, Pune</v>
      </c>
      <c r="C247" s="319" t="str">
        <f t="shared" si="85"/>
        <v>(ii) Yet to be submitted to MERC</v>
      </c>
      <c r="D247" s="480" t="str">
        <f t="shared" si="85"/>
        <v>-</v>
      </c>
      <c r="E247" s="481">
        <f t="shared" si="85"/>
        <v>0</v>
      </c>
      <c r="F247" s="499">
        <f t="shared" si="77"/>
        <v>4.5</v>
      </c>
      <c r="G247" s="499">
        <f t="shared" si="78"/>
        <v>4.5</v>
      </c>
      <c r="H247" s="499">
        <f t="shared" si="79"/>
        <v>0</v>
      </c>
      <c r="I247" s="478">
        <f>'F4.2 SHPC Pune'!Y35</f>
        <v>0</v>
      </c>
      <c r="J247" s="478">
        <f>'F4.2 SHPC Pune'!AS35</f>
        <v>0</v>
      </c>
      <c r="K247" s="499"/>
      <c r="L247" s="499"/>
      <c r="M247" s="499">
        <f t="shared" si="87"/>
        <v>0</v>
      </c>
      <c r="N247" s="499">
        <f t="shared" si="81"/>
        <v>0</v>
      </c>
      <c r="O247" s="456"/>
      <c r="P247" s="456"/>
    </row>
    <row r="248" spans="1:16" ht="31.5" hidden="1" outlineLevel="1">
      <c r="A248" s="319">
        <f t="shared" si="75"/>
        <v>1.2</v>
      </c>
      <c r="B248" s="331" t="str">
        <f t="shared" si="74"/>
        <v xml:space="preserve">Supply, erection &amp; commissioning of Digital Governor, Excitation system (DAVR) at Warana &amp; Dudhganga HPS </v>
      </c>
      <c r="C248" s="319" t="str">
        <f t="shared" si="85"/>
        <v>(ii) Yet to be submitted to MERC</v>
      </c>
      <c r="D248" s="480" t="str">
        <f t="shared" si="85"/>
        <v>-</v>
      </c>
      <c r="E248" s="481">
        <f t="shared" si="85"/>
        <v>0</v>
      </c>
      <c r="F248" s="499">
        <f t="shared" si="77"/>
        <v>0</v>
      </c>
      <c r="G248" s="499">
        <f t="shared" si="78"/>
        <v>0</v>
      </c>
      <c r="H248" s="499">
        <f t="shared" si="79"/>
        <v>0</v>
      </c>
      <c r="I248" s="478">
        <f>'F4.2 SHPC Pune'!Y36</f>
        <v>18.79</v>
      </c>
      <c r="J248" s="478">
        <f>'F4.2 SHPC Pune'!AS36</f>
        <v>18.79</v>
      </c>
      <c r="K248" s="499"/>
      <c r="L248" s="499"/>
      <c r="M248" s="499">
        <f t="shared" si="87"/>
        <v>18.79</v>
      </c>
      <c r="N248" s="499">
        <f t="shared" si="81"/>
        <v>0</v>
      </c>
      <c r="O248" s="456"/>
      <c r="P248" s="456"/>
    </row>
    <row r="249" spans="1:16" ht="47.25" hidden="1" outlineLevel="1">
      <c r="A249" s="319">
        <f t="shared" si="75"/>
        <v>1.3</v>
      </c>
      <c r="B249" s="331" t="str">
        <f t="shared" si="74"/>
        <v>Supply,erection &amp; commissioningof Governor, Excitation System (DAVR) and Autosequencer for Manikdoh, Kanher &amp; Dimbhe HPS.</v>
      </c>
      <c r="C249" s="319" t="str">
        <f t="shared" si="85"/>
        <v>(ii) Yet to be submitted to MERC</v>
      </c>
      <c r="D249" s="480" t="str">
        <f t="shared" si="85"/>
        <v>-</v>
      </c>
      <c r="E249" s="481">
        <f t="shared" si="85"/>
        <v>0</v>
      </c>
      <c r="F249" s="499">
        <f t="shared" si="77"/>
        <v>0</v>
      </c>
      <c r="G249" s="499">
        <f t="shared" si="78"/>
        <v>0</v>
      </c>
      <c r="H249" s="499">
        <f t="shared" si="79"/>
        <v>0</v>
      </c>
      <c r="I249" s="478">
        <f>'F4.2 SHPC Pune'!Y37</f>
        <v>14.35</v>
      </c>
      <c r="J249" s="478">
        <f>'F4.2 SHPC Pune'!AS37</f>
        <v>14.35</v>
      </c>
      <c r="K249" s="499"/>
      <c r="L249" s="499"/>
      <c r="M249" s="499">
        <f t="shared" si="87"/>
        <v>14.35</v>
      </c>
      <c r="N249" s="499">
        <f t="shared" si="81"/>
        <v>0</v>
      </c>
      <c r="O249" s="456"/>
      <c r="P249" s="456"/>
    </row>
    <row r="250" spans="1:16" ht="31.5" hidden="1" outlineLevel="1">
      <c r="A250" s="319">
        <f t="shared" si="75"/>
        <v>1.4</v>
      </c>
      <c r="B250" s="331" t="str">
        <f t="shared" si="74"/>
        <v>Supply, erection &amp; commissioning of Digital Governor Pawana &amp; Varasgaon HPS</v>
      </c>
      <c r="C250" s="319" t="str">
        <f t="shared" si="85"/>
        <v>(ii) Yet to be submitted to MERC</v>
      </c>
      <c r="D250" s="480" t="str">
        <f t="shared" si="85"/>
        <v>-</v>
      </c>
      <c r="E250" s="481">
        <f t="shared" si="85"/>
        <v>0</v>
      </c>
      <c r="F250" s="499">
        <f t="shared" si="77"/>
        <v>6.74</v>
      </c>
      <c r="G250" s="499">
        <f t="shared" si="78"/>
        <v>6.74</v>
      </c>
      <c r="H250" s="499">
        <f t="shared" si="79"/>
        <v>0</v>
      </c>
      <c r="I250" s="478">
        <f>'F4.2 SHPC Pune'!Y38</f>
        <v>0</v>
      </c>
      <c r="J250" s="478">
        <f>'F4.2 SHPC Pune'!AS38</f>
        <v>0</v>
      </c>
      <c r="K250" s="499"/>
      <c r="L250" s="499"/>
      <c r="M250" s="499">
        <f t="shared" si="87"/>
        <v>0</v>
      </c>
      <c r="N250" s="499">
        <f t="shared" si="81"/>
        <v>0</v>
      </c>
      <c r="O250" s="456"/>
      <c r="P250" s="456"/>
    </row>
    <row r="251" spans="1:16" ht="47.25" hidden="1" outlineLevel="1">
      <c r="A251" s="319">
        <f t="shared" si="75"/>
        <v>1.5</v>
      </c>
      <c r="B251" s="331" t="str">
        <f t="shared" si="74"/>
        <v>Upgradation of Protection system for Generator and Generator transformer at bhatghar,Dudhganga,Ujani,Warana,Kanher &amp; Dhom</v>
      </c>
      <c r="C251" s="319" t="str">
        <f t="shared" si="85"/>
        <v>(ii) Yet to be submitted to MERC</v>
      </c>
      <c r="D251" s="480" t="str">
        <f t="shared" si="85"/>
        <v>-</v>
      </c>
      <c r="E251" s="481">
        <f t="shared" si="85"/>
        <v>0</v>
      </c>
      <c r="F251" s="499">
        <f t="shared" si="77"/>
        <v>7.22</v>
      </c>
      <c r="G251" s="499">
        <f t="shared" si="78"/>
        <v>7.22</v>
      </c>
      <c r="H251" s="499">
        <f t="shared" si="79"/>
        <v>0</v>
      </c>
      <c r="I251" s="478">
        <f>'F4.2 SHPC Pune'!Y39</f>
        <v>0</v>
      </c>
      <c r="J251" s="478">
        <f>'F4.2 SHPC Pune'!AS39</f>
        <v>0</v>
      </c>
      <c r="K251" s="499"/>
      <c r="L251" s="499"/>
      <c r="M251" s="499">
        <f t="shared" si="87"/>
        <v>0</v>
      </c>
      <c r="N251" s="499">
        <f t="shared" si="81"/>
        <v>0</v>
      </c>
      <c r="O251" s="456"/>
      <c r="P251" s="456"/>
    </row>
    <row r="252" spans="1:16" ht="15.75" hidden="1" outlineLevel="1">
      <c r="A252" s="319">
        <f t="shared" si="75"/>
        <v>0</v>
      </c>
      <c r="B252" s="331" t="str">
        <f t="shared" ref="B252:B270" si="88">B199</f>
        <v>DPR-6</v>
      </c>
      <c r="C252" s="319">
        <f t="shared" si="85"/>
        <v>0</v>
      </c>
      <c r="D252" s="480" t="str">
        <f t="shared" si="85"/>
        <v>-</v>
      </c>
      <c r="E252" s="481">
        <f t="shared" si="85"/>
        <v>0</v>
      </c>
      <c r="F252" s="499">
        <f t="shared" si="77"/>
        <v>0</v>
      </c>
      <c r="G252" s="499">
        <f t="shared" si="78"/>
        <v>0</v>
      </c>
      <c r="H252" s="499">
        <f t="shared" si="79"/>
        <v>0</v>
      </c>
      <c r="I252" s="478">
        <f>'F4.2 SHPC Pune'!Y40</f>
        <v>0</v>
      </c>
      <c r="J252" s="478">
        <f>'F4.2 SHPC Pune'!AS40</f>
        <v>0</v>
      </c>
      <c r="K252" s="499"/>
      <c r="L252" s="499"/>
      <c r="M252" s="499">
        <f t="shared" si="87"/>
        <v>0</v>
      </c>
      <c r="N252" s="499">
        <f t="shared" si="81"/>
        <v>0</v>
      </c>
      <c r="O252" s="456"/>
      <c r="P252" s="456"/>
    </row>
    <row r="253" spans="1:16" ht="15.75" hidden="1" outlineLevel="1">
      <c r="A253" s="314">
        <f t="shared" si="75"/>
        <v>0</v>
      </c>
      <c r="B253" s="315" t="str">
        <f t="shared" si="88"/>
        <v>Synchronising &amp; Line Breakers at HPS under REC, Pune</v>
      </c>
      <c r="C253" s="319" t="str">
        <f t="shared" si="85"/>
        <v>(ii) Yet to be submitted to MERC</v>
      </c>
      <c r="D253" s="476" t="str">
        <f t="shared" si="85"/>
        <v>-</v>
      </c>
      <c r="E253" s="477">
        <f t="shared" si="85"/>
        <v>0</v>
      </c>
      <c r="F253" s="501">
        <f t="shared" si="77"/>
        <v>0</v>
      </c>
      <c r="G253" s="501">
        <f t="shared" si="78"/>
        <v>0</v>
      </c>
      <c r="H253" s="501">
        <f t="shared" si="79"/>
        <v>0</v>
      </c>
      <c r="I253" s="478">
        <f>'F4.2 SHPC Pune'!Y41</f>
        <v>0</v>
      </c>
      <c r="J253" s="478">
        <f>'F4.2 SHPC Pune'!AS41</f>
        <v>0</v>
      </c>
      <c r="K253" s="501"/>
      <c r="L253" s="501"/>
      <c r="M253" s="501">
        <f t="shared" si="87"/>
        <v>0</v>
      </c>
      <c r="N253" s="501">
        <f t="shared" si="81"/>
        <v>0</v>
      </c>
      <c r="O253" s="456"/>
      <c r="P253" s="456"/>
    </row>
    <row r="254" spans="1:16" ht="31.5" hidden="1" outlineLevel="1">
      <c r="A254" s="319">
        <f t="shared" si="75"/>
        <v>0</v>
      </c>
      <c r="B254" s="331" t="str">
        <f t="shared" si="88"/>
        <v>Digital Governor, Excitation (DAVR) with Auto sequencer at Ujjani HPS</v>
      </c>
      <c r="C254" s="319" t="str">
        <f t="shared" si="85"/>
        <v>(ii) Yet to be submitted to MERC</v>
      </c>
      <c r="D254" s="480" t="str">
        <f t="shared" si="85"/>
        <v>-</v>
      </c>
      <c r="E254" s="481">
        <f t="shared" si="85"/>
        <v>0</v>
      </c>
      <c r="F254" s="499">
        <f t="shared" si="77"/>
        <v>0</v>
      </c>
      <c r="G254" s="499">
        <f t="shared" si="78"/>
        <v>0</v>
      </c>
      <c r="H254" s="499">
        <f t="shared" si="79"/>
        <v>0</v>
      </c>
      <c r="I254" s="478">
        <f>'F4.2 SHPC Pune'!Y42</f>
        <v>0</v>
      </c>
      <c r="J254" s="478">
        <f>'F4.2 SHPC Pune'!AS42</f>
        <v>0</v>
      </c>
      <c r="K254" s="499"/>
      <c r="L254" s="499"/>
      <c r="M254" s="499">
        <f t="shared" si="87"/>
        <v>0</v>
      </c>
      <c r="N254" s="499">
        <f t="shared" si="81"/>
        <v>0</v>
      </c>
      <c r="O254" s="456"/>
      <c r="P254" s="456"/>
    </row>
    <row r="255" spans="1:16" ht="31.5" hidden="1" outlineLevel="1">
      <c r="A255" s="319">
        <f t="shared" si="75"/>
        <v>0</v>
      </c>
      <c r="B255" s="331" t="str">
        <f t="shared" si="88"/>
        <v>Supply of station battery sets at Panshet, Varasgaon, Pawana, Dhom, Terwanmedhe</v>
      </c>
      <c r="C255" s="319" t="str">
        <f t="shared" si="85"/>
        <v>(ii) Yet to be submitted to MERC</v>
      </c>
      <c r="D255" s="480" t="str">
        <f t="shared" si="85"/>
        <v>-</v>
      </c>
      <c r="E255" s="481">
        <f t="shared" si="85"/>
        <v>0</v>
      </c>
      <c r="F255" s="499">
        <f t="shared" si="77"/>
        <v>0</v>
      </c>
      <c r="G255" s="499">
        <f t="shared" si="78"/>
        <v>0</v>
      </c>
      <c r="H255" s="499">
        <f t="shared" si="79"/>
        <v>0</v>
      </c>
      <c r="I255" s="478">
        <f>'F4.2 SHPC Pune'!Y43</f>
        <v>0</v>
      </c>
      <c r="J255" s="478">
        <f>'F4.2 SHPC Pune'!AS43</f>
        <v>0</v>
      </c>
      <c r="K255" s="499"/>
      <c r="L255" s="499"/>
      <c r="M255" s="499">
        <f t="shared" si="87"/>
        <v>0</v>
      </c>
      <c r="N255" s="499">
        <f t="shared" si="81"/>
        <v>0</v>
      </c>
    </row>
    <row r="256" spans="1:16" ht="31.5" hidden="1" outlineLevel="1">
      <c r="A256" s="319">
        <f t="shared" si="75"/>
        <v>0</v>
      </c>
      <c r="B256" s="331" t="str">
        <f t="shared" si="88"/>
        <v>Digital Governor, Excitation (DAVR) with Auto sequencer at Dhom HPS</v>
      </c>
      <c r="C256" s="319" t="str">
        <f t="shared" si="85"/>
        <v>(ii) Yet to be submitted to MERC</v>
      </c>
      <c r="D256" s="480" t="str">
        <f t="shared" si="85"/>
        <v>-</v>
      </c>
      <c r="E256" s="481">
        <f t="shared" si="85"/>
        <v>0</v>
      </c>
      <c r="F256" s="499">
        <f t="shared" si="77"/>
        <v>0</v>
      </c>
      <c r="G256" s="499">
        <f t="shared" si="78"/>
        <v>0</v>
      </c>
      <c r="H256" s="499">
        <f t="shared" si="79"/>
        <v>0</v>
      </c>
      <c r="I256" s="478">
        <f>'F4.2 SHPC Pune'!Y44</f>
        <v>0</v>
      </c>
      <c r="J256" s="478">
        <f>'F4.2 SHPC Pune'!AS44</f>
        <v>0</v>
      </c>
      <c r="K256" s="499"/>
      <c r="L256" s="499"/>
      <c r="M256" s="499">
        <f t="shared" si="87"/>
        <v>0</v>
      </c>
      <c r="N256" s="499">
        <f t="shared" si="81"/>
        <v>0</v>
      </c>
    </row>
    <row r="257" spans="1:16" ht="15.75" hidden="1" outlineLevel="1">
      <c r="A257" s="319">
        <f t="shared" si="75"/>
        <v>0</v>
      </c>
      <c r="B257" s="331" t="str">
        <f t="shared" si="88"/>
        <v>R &amp; M of Bhatghar HPS</v>
      </c>
      <c r="C257" s="319" t="str">
        <f t="shared" si="85"/>
        <v>(ii) Yet to be submitted to MERC</v>
      </c>
      <c r="D257" s="480" t="str">
        <f t="shared" si="85"/>
        <v>-</v>
      </c>
      <c r="E257" s="481">
        <f t="shared" si="85"/>
        <v>0</v>
      </c>
      <c r="F257" s="499">
        <f t="shared" si="77"/>
        <v>0</v>
      </c>
      <c r="G257" s="499">
        <f t="shared" si="78"/>
        <v>0</v>
      </c>
      <c r="H257" s="499">
        <f t="shared" si="79"/>
        <v>0</v>
      </c>
      <c r="I257" s="478">
        <f>'F4.2 SHPC Pune'!Y45</f>
        <v>0</v>
      </c>
      <c r="J257" s="478">
        <f>'F4.2 SHPC Pune'!AS45</f>
        <v>0</v>
      </c>
      <c r="K257" s="499"/>
      <c r="L257" s="499"/>
      <c r="M257" s="499">
        <f t="shared" si="87"/>
        <v>0</v>
      </c>
      <c r="N257" s="499">
        <f t="shared" si="81"/>
        <v>0</v>
      </c>
    </row>
    <row r="258" spans="1:16" ht="15.75" hidden="1" outlineLevel="1">
      <c r="A258" s="319">
        <f t="shared" si="75"/>
        <v>1.7</v>
      </c>
      <c r="B258" s="331" t="str">
        <f t="shared" si="88"/>
        <v>DPR-8</v>
      </c>
      <c r="C258" s="319">
        <f t="shared" si="85"/>
        <v>0</v>
      </c>
      <c r="D258" s="480" t="str">
        <f t="shared" si="85"/>
        <v>-</v>
      </c>
      <c r="E258" s="481">
        <f t="shared" si="85"/>
        <v>0</v>
      </c>
      <c r="F258" s="499">
        <f t="shared" si="77"/>
        <v>0</v>
      </c>
      <c r="G258" s="499">
        <f t="shared" si="78"/>
        <v>0</v>
      </c>
      <c r="H258" s="499">
        <f t="shared" si="79"/>
        <v>0</v>
      </c>
      <c r="I258" s="478">
        <f>'F4.2 SHPC Pune'!Y46</f>
        <v>0</v>
      </c>
      <c r="J258" s="478">
        <f>'F4.2 SHPC Pune'!AS46</f>
        <v>0</v>
      </c>
      <c r="K258" s="499"/>
      <c r="L258" s="499"/>
      <c r="M258" s="499">
        <f t="shared" si="87"/>
        <v>0</v>
      </c>
      <c r="N258" s="499">
        <f t="shared" si="81"/>
        <v>0</v>
      </c>
    </row>
    <row r="259" spans="1:16" ht="31.5" hidden="1" outlineLevel="1">
      <c r="A259" s="319">
        <f t="shared" si="75"/>
        <v>0</v>
      </c>
      <c r="B259" s="331" t="str">
        <f t="shared" si="88"/>
        <v>Gen. transformers for Dudhganga, Warana, Ujjani, Panshet, Varasgaon &amp; Pawana HPS</v>
      </c>
      <c r="C259" s="319" t="str">
        <f t="shared" si="85"/>
        <v>(ii) Yet to be submitted to MERC</v>
      </c>
      <c r="D259" s="480" t="str">
        <f t="shared" si="85"/>
        <v>-</v>
      </c>
      <c r="E259" s="481">
        <f t="shared" si="85"/>
        <v>0</v>
      </c>
      <c r="F259" s="499">
        <f t="shared" si="77"/>
        <v>0</v>
      </c>
      <c r="G259" s="499">
        <f t="shared" si="78"/>
        <v>0</v>
      </c>
      <c r="H259" s="499">
        <f t="shared" si="79"/>
        <v>0</v>
      </c>
      <c r="I259" s="478">
        <f>'F4.2 SHPC Pune'!Y47</f>
        <v>0</v>
      </c>
      <c r="J259" s="478">
        <f>'F4.2 SHPC Pune'!AS47</f>
        <v>0</v>
      </c>
      <c r="K259" s="499"/>
      <c r="L259" s="499"/>
      <c r="M259" s="499">
        <f t="shared" si="87"/>
        <v>0</v>
      </c>
      <c r="N259" s="499">
        <f t="shared" si="81"/>
        <v>0</v>
      </c>
    </row>
    <row r="260" spans="1:16" ht="15.75" hidden="1" outlineLevel="1">
      <c r="A260" s="319">
        <f t="shared" si="75"/>
        <v>0</v>
      </c>
      <c r="B260" s="331">
        <f t="shared" si="88"/>
        <v>0</v>
      </c>
      <c r="C260" s="319">
        <f t="shared" si="85"/>
        <v>0</v>
      </c>
      <c r="D260" s="480" t="str">
        <f t="shared" si="85"/>
        <v>-</v>
      </c>
      <c r="E260" s="481">
        <f t="shared" si="85"/>
        <v>0</v>
      </c>
      <c r="F260" s="499">
        <f t="shared" si="77"/>
        <v>0</v>
      </c>
      <c r="G260" s="499">
        <f t="shared" si="78"/>
        <v>0</v>
      </c>
      <c r="H260" s="499">
        <f t="shared" si="79"/>
        <v>0</v>
      </c>
      <c r="I260" s="478">
        <f>'F4.2 SHPC Pune'!Y48</f>
        <v>0</v>
      </c>
      <c r="J260" s="478">
        <f>'F4.2 SHPC Pune'!AS48</f>
        <v>0</v>
      </c>
      <c r="K260" s="499"/>
      <c r="L260" s="499"/>
      <c r="M260" s="499">
        <f t="shared" si="87"/>
        <v>0</v>
      </c>
      <c r="N260" s="499">
        <f t="shared" si="81"/>
        <v>0</v>
      </c>
    </row>
    <row r="261" spans="1:16" ht="15.75" hidden="1" outlineLevel="1">
      <c r="A261" s="486">
        <f t="shared" si="75"/>
        <v>0</v>
      </c>
      <c r="B261" s="488" t="str">
        <f t="shared" si="88"/>
        <v>B) Non-DPR Schemes</v>
      </c>
      <c r="C261" s="486">
        <f t="shared" si="85"/>
        <v>0</v>
      </c>
      <c r="D261" s="484" t="str">
        <f t="shared" si="85"/>
        <v>-</v>
      </c>
      <c r="E261" s="485">
        <f t="shared" si="85"/>
        <v>0</v>
      </c>
      <c r="F261" s="500">
        <f t="shared" si="77"/>
        <v>0</v>
      </c>
      <c r="G261" s="500">
        <f t="shared" si="78"/>
        <v>0</v>
      </c>
      <c r="H261" s="500">
        <f t="shared" si="79"/>
        <v>0</v>
      </c>
      <c r="I261" s="478">
        <f>'F4.2 SHPC Pune'!Y49</f>
        <v>0</v>
      </c>
      <c r="J261" s="478">
        <f>'F4.2 SHPC Pune'!AS49</f>
        <v>0</v>
      </c>
      <c r="K261" s="500"/>
      <c r="L261" s="500"/>
      <c r="M261" s="500">
        <f t="shared" si="87"/>
        <v>0</v>
      </c>
      <c r="N261" s="500">
        <f t="shared" si="81"/>
        <v>0</v>
      </c>
    </row>
    <row r="262" spans="1:16" ht="31.5" hidden="1" outlineLevel="1">
      <c r="A262" s="319">
        <f t="shared" si="75"/>
        <v>1</v>
      </c>
      <c r="B262" s="331" t="str">
        <f t="shared" si="88"/>
        <v>Replacement of 220V/300 AH Tubular type Battery Set at Manikdoh HPS</v>
      </c>
      <c r="C262" s="319" t="str">
        <f t="shared" ref="C262:E269" si="89">C209</f>
        <v>N.A.</v>
      </c>
      <c r="D262" s="480" t="str">
        <f t="shared" si="89"/>
        <v>-</v>
      </c>
      <c r="E262" s="481">
        <f t="shared" si="89"/>
        <v>0</v>
      </c>
      <c r="F262" s="499">
        <f t="shared" si="77"/>
        <v>0.1138</v>
      </c>
      <c r="G262" s="499">
        <f t="shared" si="78"/>
        <v>0.1138</v>
      </c>
      <c r="H262" s="499">
        <f t="shared" si="79"/>
        <v>0</v>
      </c>
      <c r="I262" s="478">
        <f>'F4.2 SHPC Pune'!Y50</f>
        <v>0</v>
      </c>
      <c r="J262" s="478">
        <f>'F4.2 SHPC Pune'!AS50</f>
        <v>0</v>
      </c>
      <c r="K262" s="499"/>
      <c r="L262" s="499"/>
      <c r="M262" s="499">
        <f t="shared" si="87"/>
        <v>0</v>
      </c>
      <c r="N262" s="499">
        <f t="shared" si="81"/>
        <v>0</v>
      </c>
    </row>
    <row r="263" spans="1:16" ht="31.5" hidden="1" outlineLevel="1">
      <c r="A263" s="319">
        <f t="shared" si="75"/>
        <v>2</v>
      </c>
      <c r="B263" s="331" t="str">
        <f t="shared" si="88"/>
        <v>Replacement of existing AVR by DAVR for Static Excitation System at Pawana HPS.</v>
      </c>
      <c r="C263" s="319" t="str">
        <f t="shared" si="89"/>
        <v>N.A.</v>
      </c>
      <c r="D263" s="480" t="str">
        <f t="shared" si="89"/>
        <v>-</v>
      </c>
      <c r="E263" s="481">
        <f t="shared" si="89"/>
        <v>0</v>
      </c>
      <c r="F263" s="499">
        <f t="shared" si="77"/>
        <v>1.01</v>
      </c>
      <c r="G263" s="499">
        <f t="shared" si="78"/>
        <v>1.01</v>
      </c>
      <c r="H263" s="499">
        <f t="shared" si="79"/>
        <v>0</v>
      </c>
      <c r="I263" s="478">
        <f>'F4.2 SHPC Pune'!Y51</f>
        <v>0</v>
      </c>
      <c r="J263" s="478">
        <f>'F4.2 SHPC Pune'!AS51</f>
        <v>0</v>
      </c>
      <c r="K263" s="499"/>
      <c r="L263" s="499"/>
      <c r="M263" s="499">
        <f t="shared" si="87"/>
        <v>0</v>
      </c>
      <c r="N263" s="499">
        <f t="shared" si="81"/>
        <v>0</v>
      </c>
    </row>
    <row r="264" spans="1:16" ht="15.75" hidden="1" outlineLevel="1">
      <c r="A264" s="319">
        <f t="shared" si="75"/>
        <v>3</v>
      </c>
      <c r="B264" s="331" t="str">
        <f t="shared" si="88"/>
        <v>Retrofitting of 415 V LT Breakers at Kanher &amp; Dhom HPS.</v>
      </c>
      <c r="C264" s="319" t="str">
        <f t="shared" si="89"/>
        <v>N.A.</v>
      </c>
      <c r="D264" s="480" t="str">
        <f t="shared" si="89"/>
        <v>-</v>
      </c>
      <c r="E264" s="481">
        <f t="shared" si="89"/>
        <v>0</v>
      </c>
      <c r="F264" s="499">
        <f t="shared" si="77"/>
        <v>9.8743800000000007E-2</v>
      </c>
      <c r="G264" s="499">
        <f t="shared" si="78"/>
        <v>9.8743800000000007E-2</v>
      </c>
      <c r="H264" s="499">
        <f t="shared" si="79"/>
        <v>0</v>
      </c>
      <c r="I264" s="478">
        <f>'F4.2 SHPC Pune'!Y52</f>
        <v>0</v>
      </c>
      <c r="J264" s="478">
        <f>'F4.2 SHPC Pune'!AS52</f>
        <v>0</v>
      </c>
      <c r="K264" s="499"/>
      <c r="L264" s="499"/>
      <c r="M264" s="499">
        <f t="shared" si="87"/>
        <v>0</v>
      </c>
      <c r="N264" s="499">
        <f t="shared" si="81"/>
        <v>0</v>
      </c>
    </row>
    <row r="265" spans="1:16" ht="15.75" hidden="1" outlineLevel="1">
      <c r="A265" s="319">
        <f t="shared" si="75"/>
        <v>4</v>
      </c>
      <c r="B265" s="331" t="str">
        <f t="shared" si="88"/>
        <v>Furniture &amp; Fixture General Asset</v>
      </c>
      <c r="C265" s="319" t="str">
        <f t="shared" si="89"/>
        <v>N.A.</v>
      </c>
      <c r="D265" s="480" t="str">
        <f t="shared" si="89"/>
        <v>-</v>
      </c>
      <c r="E265" s="481">
        <f t="shared" si="89"/>
        <v>0</v>
      </c>
      <c r="F265" s="499">
        <f t="shared" si="77"/>
        <v>1.0676536210000001</v>
      </c>
      <c r="G265" s="499">
        <f t="shared" si="78"/>
        <v>1.0676536210000001</v>
      </c>
      <c r="H265" s="499">
        <f t="shared" si="79"/>
        <v>0</v>
      </c>
      <c r="I265" s="478">
        <f>'F4.2 SHPC Pune'!Y53</f>
        <v>0</v>
      </c>
      <c r="J265" s="478">
        <f>'F4.2 SHPC Pune'!AS53</f>
        <v>0</v>
      </c>
      <c r="K265" s="499"/>
      <c r="L265" s="499"/>
      <c r="M265" s="499">
        <f t="shared" si="87"/>
        <v>0</v>
      </c>
      <c r="N265" s="499">
        <f t="shared" si="81"/>
        <v>0</v>
      </c>
    </row>
    <row r="266" spans="1:16" ht="15.75" hidden="1" outlineLevel="1">
      <c r="A266" s="319">
        <f t="shared" si="75"/>
        <v>5</v>
      </c>
      <c r="B266" s="331" t="str">
        <f t="shared" si="88"/>
        <v>Electrical General Asset</v>
      </c>
      <c r="C266" s="319" t="str">
        <f t="shared" si="89"/>
        <v>N.A.</v>
      </c>
      <c r="D266" s="480" t="str">
        <f t="shared" si="89"/>
        <v>-</v>
      </c>
      <c r="E266" s="481">
        <f t="shared" si="89"/>
        <v>0</v>
      </c>
      <c r="F266" s="499">
        <f t="shared" si="77"/>
        <v>0.19467927899999998</v>
      </c>
      <c r="G266" s="499">
        <f t="shared" si="78"/>
        <v>0.19467927899999998</v>
      </c>
      <c r="H266" s="499">
        <f t="shared" si="79"/>
        <v>0</v>
      </c>
      <c r="I266" s="478">
        <f>'F4.2 SHPC Pune'!Y54</f>
        <v>0</v>
      </c>
      <c r="J266" s="478">
        <f>'F4.2 SHPC Pune'!AS54</f>
        <v>0</v>
      </c>
      <c r="K266" s="499"/>
      <c r="L266" s="499"/>
      <c r="M266" s="499">
        <f t="shared" si="87"/>
        <v>0</v>
      </c>
      <c r="N266" s="499">
        <f t="shared" si="81"/>
        <v>0</v>
      </c>
    </row>
    <row r="267" spans="1:16" ht="15.75" hidden="1" outlineLevel="1">
      <c r="A267" s="319">
        <f t="shared" si="75"/>
        <v>6</v>
      </c>
      <c r="B267" s="331" t="str">
        <f t="shared" si="88"/>
        <v>Electronics General Asset</v>
      </c>
      <c r="C267" s="319" t="str">
        <f t="shared" si="89"/>
        <v>N.A.</v>
      </c>
      <c r="D267" s="480" t="str">
        <f t="shared" si="89"/>
        <v>-</v>
      </c>
      <c r="E267" s="481">
        <f t="shared" si="89"/>
        <v>0</v>
      </c>
      <c r="F267" s="499">
        <f t="shared" si="77"/>
        <v>0.27661271500000001</v>
      </c>
      <c r="G267" s="499">
        <f t="shared" si="78"/>
        <v>0.27661271500000001</v>
      </c>
      <c r="H267" s="499">
        <f t="shared" si="79"/>
        <v>0</v>
      </c>
      <c r="I267" s="478">
        <f>'F4.2 SHPC Pune'!Y55</f>
        <v>0</v>
      </c>
      <c r="J267" s="478">
        <f>'F4.2 SHPC Pune'!AS55</f>
        <v>0</v>
      </c>
      <c r="K267" s="499"/>
      <c r="L267" s="499"/>
      <c r="M267" s="499">
        <f t="shared" si="87"/>
        <v>0</v>
      </c>
      <c r="N267" s="499">
        <f t="shared" si="81"/>
        <v>0</v>
      </c>
    </row>
    <row r="268" spans="1:16" ht="15.75" hidden="1" outlineLevel="1">
      <c r="A268" s="319">
        <f t="shared" si="75"/>
        <v>7</v>
      </c>
      <c r="B268" s="331" t="str">
        <f t="shared" si="88"/>
        <v>Vehicle General Asset</v>
      </c>
      <c r="C268" s="319" t="str">
        <f t="shared" si="89"/>
        <v>N.A.</v>
      </c>
      <c r="D268" s="480" t="str">
        <f t="shared" si="89"/>
        <v>-</v>
      </c>
      <c r="E268" s="481">
        <f t="shared" si="89"/>
        <v>0</v>
      </c>
      <c r="F268" s="499">
        <f t="shared" si="77"/>
        <v>0.17288522700000003</v>
      </c>
      <c r="G268" s="499">
        <f t="shared" si="78"/>
        <v>0.17288522700000003</v>
      </c>
      <c r="H268" s="499">
        <f t="shared" si="79"/>
        <v>0</v>
      </c>
      <c r="I268" s="478">
        <f>'F4.2 SHPC Pune'!Y56</f>
        <v>0</v>
      </c>
      <c r="J268" s="478">
        <f>'F4.2 SHPC Pune'!AS56</f>
        <v>0</v>
      </c>
      <c r="K268" s="499"/>
      <c r="L268" s="499"/>
      <c r="M268" s="499">
        <f t="shared" si="87"/>
        <v>0</v>
      </c>
      <c r="N268" s="499">
        <f t="shared" si="81"/>
        <v>0</v>
      </c>
    </row>
    <row r="269" spans="1:16" ht="32.25" hidden="1" outlineLevel="1" thickBot="1">
      <c r="A269" s="319">
        <f t="shared" si="75"/>
        <v>8</v>
      </c>
      <c r="B269" s="331" t="str">
        <f t="shared" si="88"/>
        <v>Numerical protection system at Pawana Hydro Power Station</v>
      </c>
      <c r="C269" s="319" t="str">
        <f t="shared" si="89"/>
        <v>N.A.</v>
      </c>
      <c r="D269" s="480" t="str">
        <f t="shared" si="89"/>
        <v>-</v>
      </c>
      <c r="E269" s="481">
        <f t="shared" si="89"/>
        <v>0</v>
      </c>
      <c r="F269" s="499">
        <f t="shared" si="77"/>
        <v>0.33023999999999998</v>
      </c>
      <c r="G269" s="499">
        <f t="shared" si="78"/>
        <v>0.33023999999999998</v>
      </c>
      <c r="H269" s="499">
        <f t="shared" si="79"/>
        <v>0</v>
      </c>
      <c r="I269" s="478">
        <f>'F4.2 SHPC Pune'!Y57</f>
        <v>0</v>
      </c>
      <c r="J269" s="478">
        <f>'F4.2 SHPC Pune'!AS57</f>
        <v>0</v>
      </c>
      <c r="K269" s="499"/>
      <c r="L269" s="499"/>
      <c r="M269" s="499">
        <f t="shared" si="87"/>
        <v>0</v>
      </c>
      <c r="N269" s="499">
        <f t="shared" si="81"/>
        <v>0</v>
      </c>
    </row>
    <row r="270" spans="1:16" ht="16.5" collapsed="1" thickBot="1">
      <c r="A270" s="489"/>
      <c r="B270" s="490" t="str">
        <f t="shared" si="88"/>
        <v>Total</v>
      </c>
      <c r="C270" s="491"/>
      <c r="D270" s="492"/>
      <c r="E270" s="493"/>
      <c r="F270" s="494">
        <f>SUM(F222:F269)</f>
        <v>54.410505660999995</v>
      </c>
      <c r="G270" s="494">
        <f>SUM(G222:G269)</f>
        <v>42.340950940999996</v>
      </c>
      <c r="H270" s="494">
        <f>SUM(H222:H269)</f>
        <v>12.069554720000001</v>
      </c>
      <c r="I270" s="494">
        <f>SUM(I222:I269)</f>
        <v>33.14</v>
      </c>
      <c r="J270" s="494">
        <f>SUM(J222:J269)</f>
        <v>33.14</v>
      </c>
      <c r="K270" s="494">
        <f t="shared" ref="K270" si="90">SUM(K222:K269)</f>
        <v>0</v>
      </c>
      <c r="L270" s="494">
        <f t="shared" ref="L270" si="91">SUM(L222:L269)</f>
        <v>0</v>
      </c>
      <c r="M270" s="494">
        <f t="shared" ref="M270" si="92">SUM(M222:M269)</f>
        <v>33.14</v>
      </c>
      <c r="N270" s="494">
        <f t="shared" ref="N270" si="93">SUM(N222:N269)</f>
        <v>12.069554720000001</v>
      </c>
    </row>
    <row r="271" spans="1:16" ht="15.75">
      <c r="A271" s="456"/>
      <c r="B271" s="457"/>
      <c r="C271" s="496"/>
      <c r="D271" s="458"/>
      <c r="E271" s="459"/>
      <c r="F271" s="497"/>
      <c r="G271" s="497"/>
      <c r="H271" s="497"/>
      <c r="I271" s="497"/>
      <c r="J271" s="497"/>
      <c r="K271" s="497"/>
      <c r="L271" s="497"/>
      <c r="M271" s="497"/>
      <c r="N271" s="497"/>
      <c r="O271" s="456"/>
      <c r="P271" s="456"/>
    </row>
    <row r="272" spans="1:16" s="473" customFormat="1" ht="16.5" thickBot="1">
      <c r="A272" s="468"/>
      <c r="B272" s="469" t="s">
        <v>518</v>
      </c>
      <c r="C272" s="470"/>
      <c r="D272" s="471"/>
      <c r="E272" s="472"/>
      <c r="F272" s="498"/>
      <c r="G272" s="498"/>
      <c r="H272" s="498"/>
      <c r="I272" s="498"/>
      <c r="J272" s="498"/>
      <c r="K272" s="498"/>
      <c r="L272" s="498"/>
      <c r="M272" s="498"/>
      <c r="N272" s="498"/>
    </row>
    <row r="273" spans="1:17" ht="15.75" hidden="1" outlineLevel="1">
      <c r="A273" s="468"/>
      <c r="B273" s="308" t="str">
        <f t="shared" ref="B273:B304" si="94">B220</f>
        <v>a) DPR Schemes</v>
      </c>
      <c r="C273" s="470"/>
      <c r="D273" s="471"/>
      <c r="E273" s="472"/>
      <c r="F273" s="498"/>
      <c r="G273" s="498"/>
      <c r="H273" s="498"/>
      <c r="I273" s="498"/>
      <c r="J273" s="498"/>
      <c r="K273" s="498"/>
      <c r="L273" s="498"/>
      <c r="M273" s="498"/>
      <c r="N273" s="498"/>
      <c r="O273" s="456"/>
      <c r="P273" s="456"/>
    </row>
    <row r="274" spans="1:17" ht="15.75" hidden="1" outlineLevel="1">
      <c r="A274" s="313"/>
      <c r="B274" s="313" t="str">
        <f t="shared" si="94"/>
        <v>(i) Submitted to MERC</v>
      </c>
      <c r="C274" s="474"/>
      <c r="D274" s="475"/>
      <c r="E274" s="472"/>
      <c r="F274" s="498"/>
      <c r="G274" s="498"/>
      <c r="H274" s="498"/>
      <c r="I274" s="498"/>
      <c r="J274" s="498"/>
      <c r="K274" s="498"/>
      <c r="L274" s="498"/>
      <c r="M274" s="498"/>
      <c r="N274" s="498"/>
      <c r="O274" s="456"/>
      <c r="P274" s="456"/>
    </row>
    <row r="275" spans="1:17" s="479" customFormat="1" ht="31.5" hidden="1" outlineLevel="1">
      <c r="A275" s="314">
        <f t="shared" ref="A275:A322" si="95">A222</f>
        <v>2</v>
      </c>
      <c r="B275" s="315" t="str">
        <f t="shared" si="94"/>
        <v>Various schemes of Hydro Power Stations at HPC Pune &amp; HPC Nasik</v>
      </c>
      <c r="C275" s="314" t="str">
        <f t="shared" ref="C275:E294" si="96">C222</f>
        <v>MERC/TECH 12/CAPEX/20142015/00876</v>
      </c>
      <c r="D275" s="476">
        <f t="shared" si="96"/>
        <v>41871</v>
      </c>
      <c r="E275" s="477">
        <f t="shared" si="96"/>
        <v>1.5511999999999999</v>
      </c>
      <c r="F275" s="478">
        <f t="shared" ref="F275:F322" si="97">F222+I222</f>
        <v>0</v>
      </c>
      <c r="G275" s="478">
        <f t="shared" ref="G275:G322" si="98">G222+M222</f>
        <v>0</v>
      </c>
      <c r="H275" s="478">
        <f t="shared" ref="H275:H322" si="99">F275-G275</f>
        <v>0</v>
      </c>
      <c r="I275" s="478">
        <f>'F4.2 SHPC Pune'!Z10</f>
        <v>0</v>
      </c>
      <c r="J275" s="478">
        <f>'F4.2 SHPC Pune'!AT10</f>
        <v>0</v>
      </c>
      <c r="K275" s="478"/>
      <c r="L275" s="478"/>
      <c r="M275" s="478">
        <f t="shared" ref="M275" si="100">SUM(J275:L275)</f>
        <v>0</v>
      </c>
      <c r="N275" s="478">
        <f t="shared" ref="N275:N322" si="101">H275+I275-M275</f>
        <v>0</v>
      </c>
      <c r="O275" s="209">
        <f t="shared" ref="O275:O297" si="102">MAX(0,IF(M275=0,0,IF(G275+M275&lt;E275,M275,E275-G275)))</f>
        <v>0</v>
      </c>
      <c r="P275" s="210">
        <f t="shared" ref="P275:P297" si="103">M275-O275</f>
        <v>0</v>
      </c>
    </row>
    <row r="276" spans="1:17" ht="31.5" hidden="1" outlineLevel="1">
      <c r="A276" s="319">
        <f t="shared" si="95"/>
        <v>2.4</v>
      </c>
      <c r="B276" s="331" t="str">
        <f t="shared" si="94"/>
        <v>Replacement of existing AVR by SEE DVR system for Varasgaon Hydro Power Station.</v>
      </c>
      <c r="C276" s="319" t="str">
        <f t="shared" si="96"/>
        <v>MERC/TECH 12/CAPEX/20142015/00876</v>
      </c>
      <c r="D276" s="480">
        <f t="shared" si="96"/>
        <v>41871</v>
      </c>
      <c r="E276" s="481">
        <f t="shared" si="96"/>
        <v>0.52</v>
      </c>
      <c r="F276" s="499">
        <f t="shared" si="97"/>
        <v>0.30932749999999998</v>
      </c>
      <c r="G276" s="499">
        <f t="shared" si="98"/>
        <v>0.30932749999999998</v>
      </c>
      <c r="H276" s="499">
        <f t="shared" si="99"/>
        <v>0</v>
      </c>
      <c r="I276" s="478">
        <f>'F4.2 SHPC Pune'!Z11</f>
        <v>0</v>
      </c>
      <c r="J276" s="478">
        <f>'F4.2 SHPC Pune'!AT11</f>
        <v>0</v>
      </c>
      <c r="K276" s="499"/>
      <c r="L276" s="499"/>
      <c r="M276" s="499">
        <f t="shared" ref="M276:M296" si="104">SUM(J276:L276)</f>
        <v>0</v>
      </c>
      <c r="N276" s="499">
        <f t="shared" si="101"/>
        <v>0</v>
      </c>
      <c r="O276" s="209">
        <f t="shared" si="102"/>
        <v>0</v>
      </c>
      <c r="P276" s="210">
        <f t="shared" si="103"/>
        <v>0</v>
      </c>
    </row>
    <row r="277" spans="1:17" ht="31.5" hidden="1" outlineLevel="1">
      <c r="A277" s="319">
        <f t="shared" si="95"/>
        <v>2.5</v>
      </c>
      <c r="B277" s="331" t="str">
        <f t="shared" si="94"/>
        <v xml:space="preserve"> Construction of Resthouse at Dimbhe HPS</v>
      </c>
      <c r="C277" s="319" t="str">
        <f t="shared" si="96"/>
        <v>MERC/TECH 12/CAPEX/20142015/00876</v>
      </c>
      <c r="D277" s="480">
        <f t="shared" si="96"/>
        <v>41871</v>
      </c>
      <c r="E277" s="481">
        <f t="shared" si="96"/>
        <v>0.7</v>
      </c>
      <c r="F277" s="499">
        <f t="shared" si="97"/>
        <v>0.73791230399999996</v>
      </c>
      <c r="G277" s="499">
        <f t="shared" si="98"/>
        <v>0.73791230399999996</v>
      </c>
      <c r="H277" s="499">
        <f t="shared" si="99"/>
        <v>0</v>
      </c>
      <c r="I277" s="478">
        <f>'F4.2 SHPC Pune'!Z12</f>
        <v>0</v>
      </c>
      <c r="J277" s="478">
        <f>'F4.2 SHPC Pune'!AT12</f>
        <v>0</v>
      </c>
      <c r="K277" s="499"/>
      <c r="L277" s="499"/>
      <c r="M277" s="499">
        <f t="shared" si="104"/>
        <v>0</v>
      </c>
      <c r="N277" s="499">
        <f t="shared" si="101"/>
        <v>0</v>
      </c>
      <c r="O277" s="209">
        <f t="shared" si="102"/>
        <v>0</v>
      </c>
      <c r="P277" s="210">
        <f t="shared" si="103"/>
        <v>0</v>
      </c>
      <c r="Q277" s="456"/>
    </row>
    <row r="278" spans="1:17" ht="31.5" hidden="1" outlineLevel="1">
      <c r="A278" s="319">
        <f t="shared" si="95"/>
        <v>0</v>
      </c>
      <c r="B278" s="331" t="str">
        <f t="shared" si="94"/>
        <v>IDC</v>
      </c>
      <c r="C278" s="319" t="str">
        <f t="shared" si="96"/>
        <v>MERC/TECH 12/CAPEX/20142015/00876</v>
      </c>
      <c r="D278" s="480">
        <f t="shared" si="96"/>
        <v>41871</v>
      </c>
      <c r="E278" s="481">
        <f t="shared" si="96"/>
        <v>0.33119999999999999</v>
      </c>
      <c r="F278" s="499">
        <f t="shared" si="97"/>
        <v>0</v>
      </c>
      <c r="G278" s="499">
        <f t="shared" si="98"/>
        <v>0</v>
      </c>
      <c r="H278" s="499">
        <f t="shared" si="99"/>
        <v>0</v>
      </c>
      <c r="I278" s="478">
        <f>'F4.2 SHPC Pune'!Z13</f>
        <v>0</v>
      </c>
      <c r="J278" s="478">
        <f>'F4.2 SHPC Pune'!AT13</f>
        <v>0</v>
      </c>
      <c r="K278" s="499"/>
      <c r="L278" s="499"/>
      <c r="M278" s="499">
        <f t="shared" si="104"/>
        <v>0</v>
      </c>
      <c r="N278" s="499">
        <f t="shared" si="101"/>
        <v>0</v>
      </c>
      <c r="O278" s="209">
        <f t="shared" si="102"/>
        <v>0</v>
      </c>
      <c r="P278" s="210">
        <f t="shared" si="103"/>
        <v>0</v>
      </c>
      <c r="Q278" s="456"/>
    </row>
    <row r="279" spans="1:17" s="479" customFormat="1" ht="31.5" hidden="1" outlineLevel="1">
      <c r="A279" s="314">
        <f t="shared" si="95"/>
        <v>5</v>
      </c>
      <c r="B279" s="315" t="str">
        <f t="shared" si="94"/>
        <v>Various Civil schemes for Modernisations of colonies at Various Locations under Pune HPC</v>
      </c>
      <c r="C279" s="314" t="str">
        <f t="shared" si="96"/>
        <v>MERC/CAPEX/20162017/01745</v>
      </c>
      <c r="D279" s="476">
        <f t="shared" si="96"/>
        <v>42825</v>
      </c>
      <c r="E279" s="477">
        <f t="shared" si="96"/>
        <v>12.812999999999999</v>
      </c>
      <c r="F279" s="478">
        <f t="shared" si="97"/>
        <v>0</v>
      </c>
      <c r="G279" s="478">
        <f t="shared" si="98"/>
        <v>0</v>
      </c>
      <c r="H279" s="478">
        <f t="shared" si="99"/>
        <v>0</v>
      </c>
      <c r="I279" s="478">
        <f>'F4.2 SHPC Pune'!Z14</f>
        <v>0</v>
      </c>
      <c r="J279" s="478">
        <f>'F4.2 SHPC Pune'!AT14</f>
        <v>0</v>
      </c>
      <c r="K279" s="478"/>
      <c r="L279" s="478"/>
      <c r="M279" s="478">
        <f t="shared" si="104"/>
        <v>0</v>
      </c>
      <c r="N279" s="478">
        <f t="shared" si="101"/>
        <v>0</v>
      </c>
      <c r="O279" s="209">
        <f t="shared" si="102"/>
        <v>0</v>
      </c>
      <c r="P279" s="210">
        <f t="shared" si="103"/>
        <v>0</v>
      </c>
    </row>
    <row r="280" spans="1:17" ht="15.75" hidden="1" outlineLevel="1">
      <c r="A280" s="319">
        <f t="shared" si="95"/>
        <v>5.0999999999999996</v>
      </c>
      <c r="B280" s="331" t="str">
        <f t="shared" si="94"/>
        <v>Refurbishing of Residential complex</v>
      </c>
      <c r="C280" s="319" t="str">
        <f t="shared" si="96"/>
        <v>MERC/CAPEX/20162017/01745</v>
      </c>
      <c r="D280" s="480">
        <f t="shared" si="96"/>
        <v>42825</v>
      </c>
      <c r="E280" s="481">
        <f t="shared" si="96"/>
        <v>2.415</v>
      </c>
      <c r="F280" s="499">
        <f t="shared" si="97"/>
        <v>1.2675034840000001</v>
      </c>
      <c r="G280" s="499">
        <f t="shared" si="98"/>
        <v>1.2675034840000001</v>
      </c>
      <c r="H280" s="499">
        <f t="shared" si="99"/>
        <v>0</v>
      </c>
      <c r="I280" s="478">
        <f>'F4.2 SHPC Pune'!Z15</f>
        <v>0</v>
      </c>
      <c r="J280" s="478">
        <f>'F4.2 SHPC Pune'!AT15</f>
        <v>0</v>
      </c>
      <c r="K280" s="499"/>
      <c r="L280" s="499"/>
      <c r="M280" s="499">
        <f t="shared" si="104"/>
        <v>0</v>
      </c>
      <c r="N280" s="499">
        <f t="shared" si="101"/>
        <v>0</v>
      </c>
      <c r="O280" s="209">
        <f t="shared" si="102"/>
        <v>0</v>
      </c>
      <c r="P280" s="210">
        <f t="shared" si="103"/>
        <v>0</v>
      </c>
      <c r="Q280" s="456"/>
    </row>
    <row r="281" spans="1:17" ht="15.75" hidden="1" outlineLevel="1">
      <c r="A281" s="319">
        <f t="shared" si="95"/>
        <v>5.2</v>
      </c>
      <c r="B281" s="331" t="str">
        <f t="shared" si="94"/>
        <v>Internal Roads</v>
      </c>
      <c r="C281" s="319" t="str">
        <f t="shared" si="96"/>
        <v>MERC/CAPEX/20162017/01745</v>
      </c>
      <c r="D281" s="480">
        <f t="shared" si="96"/>
        <v>42825</v>
      </c>
      <c r="E281" s="481">
        <f t="shared" si="96"/>
        <v>2.29</v>
      </c>
      <c r="F281" s="499">
        <f t="shared" si="97"/>
        <v>1.6182413759999996</v>
      </c>
      <c r="G281" s="499">
        <f t="shared" si="98"/>
        <v>1.6182413759999998</v>
      </c>
      <c r="H281" s="499">
        <f t="shared" si="99"/>
        <v>0</v>
      </c>
      <c r="I281" s="478">
        <f>'F4.2 SHPC Pune'!Z16</f>
        <v>0</v>
      </c>
      <c r="J281" s="478">
        <f>'F4.2 SHPC Pune'!AT16</f>
        <v>0</v>
      </c>
      <c r="K281" s="499"/>
      <c r="L281" s="499"/>
      <c r="M281" s="499">
        <f t="shared" si="104"/>
        <v>0</v>
      </c>
      <c r="N281" s="499">
        <f t="shared" si="101"/>
        <v>0</v>
      </c>
      <c r="O281" s="209">
        <f t="shared" si="102"/>
        <v>0</v>
      </c>
      <c r="P281" s="210">
        <f t="shared" si="103"/>
        <v>0</v>
      </c>
      <c r="Q281" s="456"/>
    </row>
    <row r="282" spans="1:17" ht="15.75" hidden="1" outlineLevel="1">
      <c r="A282" s="319">
        <f t="shared" si="95"/>
        <v>5.3</v>
      </c>
      <c r="B282" s="331" t="str">
        <f t="shared" si="94"/>
        <v>Water supply, filteration &amp;  Sanitary works</v>
      </c>
      <c r="C282" s="319" t="str">
        <f t="shared" si="96"/>
        <v>MERC/CAPEX/20162017/01745</v>
      </c>
      <c r="D282" s="480">
        <f t="shared" si="96"/>
        <v>42825</v>
      </c>
      <c r="E282" s="481">
        <f t="shared" si="96"/>
        <v>1.427</v>
      </c>
      <c r="F282" s="499">
        <f t="shared" si="97"/>
        <v>0.57282329500000007</v>
      </c>
      <c r="G282" s="499">
        <f t="shared" si="98"/>
        <v>0.57282329500000007</v>
      </c>
      <c r="H282" s="499">
        <f t="shared" si="99"/>
        <v>0</v>
      </c>
      <c r="I282" s="478">
        <f>'F4.2 SHPC Pune'!Z17</f>
        <v>0</v>
      </c>
      <c r="J282" s="478">
        <f>'F4.2 SHPC Pune'!AT17</f>
        <v>0</v>
      </c>
      <c r="K282" s="499"/>
      <c r="L282" s="499"/>
      <c r="M282" s="499">
        <f t="shared" si="104"/>
        <v>0</v>
      </c>
      <c r="N282" s="499">
        <f t="shared" si="101"/>
        <v>0</v>
      </c>
      <c r="O282" s="209">
        <f t="shared" si="102"/>
        <v>0</v>
      </c>
      <c r="P282" s="210">
        <f t="shared" si="103"/>
        <v>0</v>
      </c>
      <c r="Q282" s="456"/>
    </row>
    <row r="283" spans="1:17" ht="15.75" hidden="1" outlineLevel="1">
      <c r="A283" s="319">
        <f t="shared" si="95"/>
        <v>5.4</v>
      </c>
      <c r="B283" s="331" t="str">
        <f t="shared" si="94"/>
        <v>Compound walls</v>
      </c>
      <c r="C283" s="319" t="str">
        <f t="shared" si="96"/>
        <v>MERC/CAPEX/20162017/01745</v>
      </c>
      <c r="D283" s="480">
        <f t="shared" si="96"/>
        <v>42825</v>
      </c>
      <c r="E283" s="481">
        <f t="shared" si="96"/>
        <v>6.681</v>
      </c>
      <c r="F283" s="499">
        <f t="shared" si="97"/>
        <v>7.5560763239999993</v>
      </c>
      <c r="G283" s="499">
        <f t="shared" si="98"/>
        <v>7.5560763239999993</v>
      </c>
      <c r="H283" s="499">
        <f t="shared" si="99"/>
        <v>0</v>
      </c>
      <c r="I283" s="478">
        <f>'F4.2 SHPC Pune'!Z18</f>
        <v>0</v>
      </c>
      <c r="J283" s="478">
        <f>'F4.2 SHPC Pune'!AT18</f>
        <v>0</v>
      </c>
      <c r="K283" s="499"/>
      <c r="L283" s="499"/>
      <c r="M283" s="499">
        <f t="shared" si="104"/>
        <v>0</v>
      </c>
      <c r="N283" s="499">
        <f t="shared" si="101"/>
        <v>0</v>
      </c>
      <c r="O283" s="209">
        <f t="shared" si="102"/>
        <v>0</v>
      </c>
      <c r="P283" s="210">
        <f t="shared" si="103"/>
        <v>0</v>
      </c>
      <c r="Q283" s="456">
        <v>-2.3408937000000074E-2</v>
      </c>
    </row>
    <row r="284" spans="1:17" s="479" customFormat="1" ht="31.5" hidden="1" outlineLevel="1">
      <c r="A284" s="314">
        <f t="shared" si="95"/>
        <v>14</v>
      </c>
      <c r="B284" s="315" t="str">
        <f t="shared" si="94"/>
        <v>Various 14 Nos. of schemes for Hydro Power Stations under Renewable Energy Circle, Pune &amp; Nasik</v>
      </c>
      <c r="C284" s="314" t="str">
        <f t="shared" si="96"/>
        <v>MERC/CAPEX/2020-21/WFH/SBR/ 19</v>
      </c>
      <c r="D284" s="476">
        <f t="shared" si="96"/>
        <v>44029</v>
      </c>
      <c r="E284" s="477">
        <f t="shared" si="96"/>
        <v>1.9079999999999999</v>
      </c>
      <c r="F284" s="478">
        <f t="shared" si="97"/>
        <v>0</v>
      </c>
      <c r="G284" s="478">
        <f t="shared" si="98"/>
        <v>0</v>
      </c>
      <c r="H284" s="478">
        <f t="shared" si="99"/>
        <v>0</v>
      </c>
      <c r="I284" s="478">
        <f>'F4.2 SHPC Pune'!Z19</f>
        <v>0</v>
      </c>
      <c r="J284" s="478">
        <f>'F4.2 SHPC Pune'!AT19</f>
        <v>0</v>
      </c>
      <c r="K284" s="478"/>
      <c r="L284" s="478"/>
      <c r="M284" s="478">
        <f t="shared" si="104"/>
        <v>0</v>
      </c>
      <c r="N284" s="478">
        <f t="shared" si="101"/>
        <v>0</v>
      </c>
      <c r="O284" s="209">
        <f t="shared" si="102"/>
        <v>0</v>
      </c>
      <c r="P284" s="210">
        <f t="shared" si="103"/>
        <v>0</v>
      </c>
    </row>
    <row r="285" spans="1:17" ht="31.5" hidden="1" outlineLevel="1">
      <c r="A285" s="319">
        <f t="shared" si="95"/>
        <v>14.1</v>
      </c>
      <c r="B285" s="331" t="str">
        <f t="shared" si="94"/>
        <v>Schme-A: Retrofitting of 12 KV Breakers at Ujjani Hydro Power Station</v>
      </c>
      <c r="C285" s="319" t="str">
        <f t="shared" si="96"/>
        <v>MERC/CAPEX/2020-21/WFH/SBR/ 19</v>
      </c>
      <c r="D285" s="480">
        <f t="shared" si="96"/>
        <v>44029</v>
      </c>
      <c r="E285" s="481">
        <f t="shared" si="96"/>
        <v>0.39500000000000002</v>
      </c>
      <c r="F285" s="499">
        <f t="shared" si="97"/>
        <v>0.26762399999999997</v>
      </c>
      <c r="G285" s="499">
        <f t="shared" si="98"/>
        <v>0.26762399999999997</v>
      </c>
      <c r="H285" s="499">
        <f t="shared" si="99"/>
        <v>0</v>
      </c>
      <c r="I285" s="478">
        <f>'F4.2 SHPC Pune'!Z20</f>
        <v>0</v>
      </c>
      <c r="J285" s="478">
        <f>'F4.2 SHPC Pune'!AT20</f>
        <v>0</v>
      </c>
      <c r="K285" s="499"/>
      <c r="L285" s="499"/>
      <c r="M285" s="499">
        <f t="shared" si="104"/>
        <v>0</v>
      </c>
      <c r="N285" s="499">
        <f t="shared" si="101"/>
        <v>0</v>
      </c>
      <c r="O285" s="209">
        <f t="shared" si="102"/>
        <v>0</v>
      </c>
      <c r="P285" s="210">
        <f t="shared" si="103"/>
        <v>0</v>
      </c>
      <c r="Q285" s="456"/>
    </row>
    <row r="286" spans="1:17" ht="31.5" hidden="1" outlineLevel="1">
      <c r="A286" s="319">
        <f t="shared" si="95"/>
        <v>14.3</v>
      </c>
      <c r="B286" s="331" t="str">
        <f t="shared" si="94"/>
        <v>Schme-C :Replacement of existing Energy meters by 0.2S Class Energy meters at various HPS.</v>
      </c>
      <c r="C286" s="319" t="str">
        <f t="shared" si="96"/>
        <v>MERC/CAPEX/2020-21/WFH/SBR/ 19</v>
      </c>
      <c r="D286" s="480">
        <f t="shared" si="96"/>
        <v>44029</v>
      </c>
      <c r="E286" s="481">
        <f t="shared" si="96"/>
        <v>0.10199999999999999</v>
      </c>
      <c r="F286" s="499">
        <f t="shared" si="97"/>
        <v>9.6156000000000005E-2</v>
      </c>
      <c r="G286" s="499">
        <f t="shared" si="98"/>
        <v>7.969248000000001E-2</v>
      </c>
      <c r="H286" s="499">
        <f t="shared" si="99"/>
        <v>1.6463519999999995E-2</v>
      </c>
      <c r="I286" s="478">
        <f>'F4.2 SHPC Pune'!Z21</f>
        <v>0</v>
      </c>
      <c r="J286" s="478">
        <f>'F4.2 SHPC Pune'!AT21</f>
        <v>0</v>
      </c>
      <c r="K286" s="499"/>
      <c r="L286" s="499"/>
      <c r="M286" s="499">
        <f t="shared" si="104"/>
        <v>0</v>
      </c>
      <c r="N286" s="499">
        <f t="shared" si="101"/>
        <v>1.6463519999999995E-2</v>
      </c>
      <c r="O286" s="209">
        <f t="shared" si="102"/>
        <v>0</v>
      </c>
      <c r="P286" s="210">
        <f t="shared" si="103"/>
        <v>0</v>
      </c>
      <c r="Q286" s="456"/>
    </row>
    <row r="287" spans="1:17" ht="31.5" hidden="1" outlineLevel="1">
      <c r="A287" s="319">
        <f t="shared" si="95"/>
        <v>14.4</v>
      </c>
      <c r="B287" s="331" t="str">
        <f t="shared" si="94"/>
        <v>Schme-D: Providing Oil Filtration Machines for all Divisions of REC, Pune</v>
      </c>
      <c r="C287" s="319" t="str">
        <f t="shared" si="96"/>
        <v>MERC/CAPEX/2020-21/WFH/SBR/ 19</v>
      </c>
      <c r="D287" s="480">
        <f t="shared" si="96"/>
        <v>44029</v>
      </c>
      <c r="E287" s="481">
        <f t="shared" si="96"/>
        <v>0.56100000000000005</v>
      </c>
      <c r="F287" s="499">
        <f t="shared" si="97"/>
        <v>0.2723912</v>
      </c>
      <c r="G287" s="499">
        <f t="shared" si="98"/>
        <v>0.2723912</v>
      </c>
      <c r="H287" s="499">
        <f t="shared" si="99"/>
        <v>0</v>
      </c>
      <c r="I287" s="478">
        <f>'F4.2 SHPC Pune'!Z22</f>
        <v>0</v>
      </c>
      <c r="J287" s="478">
        <f>'F4.2 SHPC Pune'!AT22</f>
        <v>0</v>
      </c>
      <c r="K287" s="499"/>
      <c r="L287" s="499"/>
      <c r="M287" s="499">
        <f t="shared" si="104"/>
        <v>0</v>
      </c>
      <c r="N287" s="499">
        <f t="shared" si="101"/>
        <v>0</v>
      </c>
      <c r="O287" s="209">
        <f t="shared" si="102"/>
        <v>0</v>
      </c>
      <c r="P287" s="210">
        <f t="shared" si="103"/>
        <v>0</v>
      </c>
      <c r="Q287" s="456"/>
    </row>
    <row r="288" spans="1:17" ht="31.5" hidden="1" outlineLevel="1">
      <c r="A288" s="319">
        <f t="shared" si="95"/>
        <v>0</v>
      </c>
      <c r="B288" s="331" t="str">
        <f t="shared" si="94"/>
        <v>IDC</v>
      </c>
      <c r="C288" s="319" t="str">
        <f t="shared" si="96"/>
        <v>MERC/CAPEX/2020-21/WFH/SBR/ 19</v>
      </c>
      <c r="D288" s="480">
        <f t="shared" si="96"/>
        <v>44029</v>
      </c>
      <c r="E288" s="481">
        <f t="shared" si="96"/>
        <v>0.85</v>
      </c>
      <c r="F288" s="499">
        <f t="shared" si="97"/>
        <v>0</v>
      </c>
      <c r="G288" s="499">
        <f t="shared" si="98"/>
        <v>0</v>
      </c>
      <c r="H288" s="499">
        <f t="shared" si="99"/>
        <v>0</v>
      </c>
      <c r="I288" s="478">
        <f>'F4.2 SHPC Pune'!Z23</f>
        <v>0</v>
      </c>
      <c r="J288" s="478">
        <f>'F4.2 SHPC Pune'!AT23</f>
        <v>0</v>
      </c>
      <c r="K288" s="499"/>
      <c r="L288" s="499"/>
      <c r="M288" s="499">
        <f t="shared" si="104"/>
        <v>0</v>
      </c>
      <c r="N288" s="499">
        <f t="shared" si="101"/>
        <v>0</v>
      </c>
      <c r="O288" s="209">
        <f t="shared" si="102"/>
        <v>0</v>
      </c>
      <c r="P288" s="210">
        <f t="shared" si="103"/>
        <v>0</v>
      </c>
      <c r="Q288" s="456"/>
    </row>
    <row r="289" spans="1:17" s="479" customFormat="1" ht="31.5" hidden="1" outlineLevel="1">
      <c r="A289" s="314">
        <f t="shared" si="95"/>
        <v>16</v>
      </c>
      <c r="B289" s="315" t="str">
        <f t="shared" si="94"/>
        <v>Various 6 Nos. Schemes for Hydro Power Stations under Renewable Energy Circle, Pune</v>
      </c>
      <c r="C289" s="314" t="str">
        <f t="shared" si="96"/>
        <v>MERC/CAPEX/2020-2021/WFH/ SBR/22</v>
      </c>
      <c r="D289" s="476">
        <f t="shared" si="96"/>
        <v>44037</v>
      </c>
      <c r="E289" s="477">
        <f t="shared" si="96"/>
        <v>10.861000000000001</v>
      </c>
      <c r="F289" s="478">
        <f t="shared" si="97"/>
        <v>0</v>
      </c>
      <c r="G289" s="478">
        <f t="shared" si="98"/>
        <v>0</v>
      </c>
      <c r="H289" s="478">
        <f t="shared" si="99"/>
        <v>0</v>
      </c>
      <c r="I289" s="478">
        <f>'F4.2 SHPC Pune'!Z24</f>
        <v>0</v>
      </c>
      <c r="J289" s="478">
        <f>'F4.2 SHPC Pune'!AT24</f>
        <v>0</v>
      </c>
      <c r="K289" s="478"/>
      <c r="L289" s="478"/>
      <c r="M289" s="478">
        <f t="shared" si="104"/>
        <v>0</v>
      </c>
      <c r="N289" s="478">
        <f t="shared" si="101"/>
        <v>0</v>
      </c>
      <c r="O289" s="209">
        <f t="shared" si="102"/>
        <v>0</v>
      </c>
      <c r="P289" s="210">
        <f t="shared" si="103"/>
        <v>0</v>
      </c>
    </row>
    <row r="290" spans="1:17" ht="31.5" hidden="1" outlineLevel="1">
      <c r="A290" s="319">
        <f t="shared" si="95"/>
        <v>16.100000000000001</v>
      </c>
      <c r="B290" s="331" t="str">
        <f t="shared" si="94"/>
        <v>Replacement of existing Air Compressors at Bhira, Tilari, Pawana and Ujjani Hydro Power Stations under REC, Pune</v>
      </c>
      <c r="C290" s="319" t="str">
        <f t="shared" si="96"/>
        <v>MERC/CAPEX/2020-2021/WFH/ SBR/22</v>
      </c>
      <c r="D290" s="480">
        <f t="shared" si="96"/>
        <v>44037</v>
      </c>
      <c r="E290" s="481">
        <f t="shared" si="96"/>
        <v>0.95099999999999996</v>
      </c>
      <c r="F290" s="499">
        <f t="shared" si="97"/>
        <v>0.61</v>
      </c>
      <c r="G290" s="499">
        <f t="shared" si="98"/>
        <v>0.61</v>
      </c>
      <c r="H290" s="499">
        <f t="shared" si="99"/>
        <v>0</v>
      </c>
      <c r="I290" s="478">
        <f>'F4.2 SHPC Pune'!Z25</f>
        <v>0</v>
      </c>
      <c r="J290" s="478">
        <f>'F4.2 SHPC Pune'!AT25</f>
        <v>0</v>
      </c>
      <c r="K290" s="499"/>
      <c r="L290" s="499"/>
      <c r="M290" s="499">
        <f t="shared" si="104"/>
        <v>0</v>
      </c>
      <c r="N290" s="499">
        <f t="shared" si="101"/>
        <v>0</v>
      </c>
      <c r="O290" s="209">
        <f t="shared" si="102"/>
        <v>0</v>
      </c>
      <c r="P290" s="210">
        <f t="shared" si="103"/>
        <v>0</v>
      </c>
      <c r="Q290" s="456"/>
    </row>
    <row r="291" spans="1:17" ht="63" hidden="1" outlineLevel="1">
      <c r="A291" s="319">
        <f t="shared" si="95"/>
        <v>16.2</v>
      </c>
      <c r="B291" s="331" t="str">
        <f t="shared" si="94"/>
        <v>Replacement of existing Air conditioners of Plant Control Rooms at Ujjani, Warna, Kanher, Dhom, Dimbhe &amp; Dudhganga
HPS.</v>
      </c>
      <c r="C291" s="319" t="str">
        <f t="shared" si="96"/>
        <v>MERC/CAPEX/2020-2021/WFH/ SBR/22</v>
      </c>
      <c r="D291" s="480">
        <f t="shared" si="96"/>
        <v>44037</v>
      </c>
      <c r="E291" s="481">
        <f t="shared" si="96"/>
        <v>0.29199999999999998</v>
      </c>
      <c r="F291" s="499">
        <f t="shared" si="97"/>
        <v>0.25256440000000002</v>
      </c>
      <c r="G291" s="499">
        <f t="shared" si="98"/>
        <v>0.25256440000000002</v>
      </c>
      <c r="H291" s="499">
        <f t="shared" si="99"/>
        <v>0</v>
      </c>
      <c r="I291" s="478">
        <f>'F4.2 SHPC Pune'!Z26</f>
        <v>0</v>
      </c>
      <c r="J291" s="478">
        <f>'F4.2 SHPC Pune'!AT26</f>
        <v>0</v>
      </c>
      <c r="K291" s="499"/>
      <c r="L291" s="499"/>
      <c r="M291" s="499">
        <f t="shared" si="104"/>
        <v>0</v>
      </c>
      <c r="N291" s="499">
        <f t="shared" si="101"/>
        <v>0</v>
      </c>
      <c r="O291" s="209">
        <f t="shared" si="102"/>
        <v>0</v>
      </c>
      <c r="P291" s="210">
        <f t="shared" si="103"/>
        <v>0</v>
      </c>
      <c r="Q291" s="456"/>
    </row>
    <row r="292" spans="1:17" ht="47.25" hidden="1" outlineLevel="1">
      <c r="A292" s="319">
        <f t="shared" si="95"/>
        <v>16.399999999999999</v>
      </c>
      <c r="B292" s="331" t="str">
        <f t="shared" si="94"/>
        <v>Replacement of 220 V, 400/300 AH Battery set with Tubular type Battery Banks at Bhira, Tilari, Kanher, Dimbhe and Ujani Hydro Power Stations.</v>
      </c>
      <c r="C292" s="319" t="str">
        <f t="shared" si="96"/>
        <v>MERC/CAPEX/2020-2021/WFH/ SBR/22</v>
      </c>
      <c r="D292" s="480">
        <f t="shared" si="96"/>
        <v>44037</v>
      </c>
      <c r="E292" s="481">
        <f t="shared" si="96"/>
        <v>0.89999999999999991</v>
      </c>
      <c r="F292" s="499">
        <f t="shared" si="97"/>
        <v>0.35828399999999999</v>
      </c>
      <c r="G292" s="499">
        <f t="shared" si="98"/>
        <v>0.35828399999999999</v>
      </c>
      <c r="H292" s="499">
        <f t="shared" si="99"/>
        <v>0</v>
      </c>
      <c r="I292" s="478">
        <f>'F4.2 SHPC Pune'!Z27</f>
        <v>0</v>
      </c>
      <c r="J292" s="478">
        <f>'F4.2 SHPC Pune'!AT27</f>
        <v>0</v>
      </c>
      <c r="K292" s="499"/>
      <c r="L292" s="499"/>
      <c r="M292" s="499">
        <f t="shared" si="104"/>
        <v>0</v>
      </c>
      <c r="N292" s="499">
        <f t="shared" si="101"/>
        <v>0</v>
      </c>
      <c r="O292" s="209">
        <f t="shared" si="102"/>
        <v>0</v>
      </c>
      <c r="P292" s="210">
        <f t="shared" si="103"/>
        <v>0</v>
      </c>
      <c r="Q292" s="456"/>
    </row>
    <row r="293" spans="1:17" ht="31.5" hidden="1" outlineLevel="1">
      <c r="A293" s="319">
        <f t="shared" si="95"/>
        <v>16.5</v>
      </c>
      <c r="B293" s="331" t="str">
        <f t="shared" si="94"/>
        <v>Supply, installation and commissioning of Kaplan Turbine Runner Blades from BHEL (OEM) for Dudhganga U#1.</v>
      </c>
      <c r="C293" s="319" t="str">
        <f t="shared" si="96"/>
        <v>MERC/CAPEX/2020-2021/WFH/ SBR/22</v>
      </c>
      <c r="D293" s="480">
        <f t="shared" si="96"/>
        <v>44037</v>
      </c>
      <c r="E293" s="481">
        <f t="shared" si="96"/>
        <v>4.657</v>
      </c>
      <c r="F293" s="499">
        <f t="shared" si="97"/>
        <v>4.5730371359999999</v>
      </c>
      <c r="G293" s="499">
        <f t="shared" si="98"/>
        <v>4.5799459359999997</v>
      </c>
      <c r="H293" s="499">
        <f t="shared" si="99"/>
        <v>-6.9087999999997152E-3</v>
      </c>
      <c r="I293" s="478">
        <f>'F4.2 SHPC Pune'!Z28</f>
        <v>0</v>
      </c>
      <c r="J293" s="478">
        <f>'F4.2 SHPC Pune'!AT28</f>
        <v>0</v>
      </c>
      <c r="K293" s="499"/>
      <c r="L293" s="499"/>
      <c r="M293" s="499">
        <f t="shared" si="104"/>
        <v>0</v>
      </c>
      <c r="N293" s="499">
        <f t="shared" si="101"/>
        <v>-6.9087999999997152E-3</v>
      </c>
      <c r="O293" s="209">
        <f t="shared" si="102"/>
        <v>0</v>
      </c>
      <c r="P293" s="210">
        <f t="shared" si="103"/>
        <v>0</v>
      </c>
    </row>
    <row r="294" spans="1:17" ht="47.25" hidden="1" outlineLevel="1">
      <c r="A294" s="319">
        <f t="shared" si="95"/>
        <v>16.600000000000001</v>
      </c>
      <c r="B294" s="331" t="str">
        <f t="shared" si="94"/>
        <v>Replacement of existing Protection Systems with Numerical Protection system at Bhira, Panshet, Varasgaon, Dimbhe &amp; Manikdoh HPS.</v>
      </c>
      <c r="C294" s="319" t="str">
        <f t="shared" si="96"/>
        <v>MERC/CAPEX/2020-2021/WFH/ SBR/22</v>
      </c>
      <c r="D294" s="480">
        <f t="shared" si="96"/>
        <v>44037</v>
      </c>
      <c r="E294" s="481">
        <f t="shared" si="96"/>
        <v>3.6220000000000003</v>
      </c>
      <c r="F294" s="499">
        <f t="shared" si="97"/>
        <v>2.13395</v>
      </c>
      <c r="G294" s="499">
        <f t="shared" si="98"/>
        <v>2.13395</v>
      </c>
      <c r="H294" s="499">
        <f t="shared" si="99"/>
        <v>0</v>
      </c>
      <c r="I294" s="478">
        <f>'F4.2 SHPC Pune'!Z29</f>
        <v>0</v>
      </c>
      <c r="J294" s="478">
        <f>'F4.2 SHPC Pune'!AT29</f>
        <v>0</v>
      </c>
      <c r="K294" s="499"/>
      <c r="L294" s="499"/>
      <c r="M294" s="499">
        <f t="shared" si="104"/>
        <v>0</v>
      </c>
      <c r="N294" s="499">
        <f t="shared" si="101"/>
        <v>0</v>
      </c>
      <c r="O294" s="209">
        <f t="shared" si="102"/>
        <v>0</v>
      </c>
      <c r="P294" s="210">
        <f t="shared" si="103"/>
        <v>0</v>
      </c>
    </row>
    <row r="295" spans="1:17" ht="31.5" hidden="1" outlineLevel="1">
      <c r="A295" s="319">
        <f t="shared" si="95"/>
        <v>0</v>
      </c>
      <c r="B295" s="331" t="str">
        <f t="shared" si="94"/>
        <v>IDC</v>
      </c>
      <c r="C295" s="319" t="str">
        <f t="shared" ref="C295:E314" si="105">C242</f>
        <v>MERC/CAPEX/2020-2021/WFH/ SBR/22</v>
      </c>
      <c r="D295" s="480">
        <f t="shared" si="105"/>
        <v>44037</v>
      </c>
      <c r="E295" s="481">
        <f t="shared" si="105"/>
        <v>0.439</v>
      </c>
      <c r="F295" s="499">
        <f t="shared" si="97"/>
        <v>0</v>
      </c>
      <c r="G295" s="499">
        <f t="shared" si="98"/>
        <v>0</v>
      </c>
      <c r="H295" s="499">
        <f t="shared" si="99"/>
        <v>0</v>
      </c>
      <c r="I295" s="478">
        <f>'F4.2 SHPC Pune'!Z30</f>
        <v>0</v>
      </c>
      <c r="J295" s="478">
        <f>'F4.2 SHPC Pune'!AT30</f>
        <v>0</v>
      </c>
      <c r="K295" s="499"/>
      <c r="L295" s="499"/>
      <c r="M295" s="499">
        <f t="shared" si="104"/>
        <v>0</v>
      </c>
      <c r="N295" s="499">
        <f t="shared" si="101"/>
        <v>0</v>
      </c>
      <c r="O295" s="209">
        <f t="shared" si="102"/>
        <v>0</v>
      </c>
      <c r="P295" s="210">
        <f t="shared" si="103"/>
        <v>0</v>
      </c>
    </row>
    <row r="296" spans="1:17" ht="31.5" hidden="1" outlineLevel="1">
      <c r="A296" s="482">
        <f t="shared" si="95"/>
        <v>17</v>
      </c>
      <c r="B296" s="483" t="str">
        <f t="shared" si="94"/>
        <v xml:space="preserve">Fortification near Panshet hydro power station for arresting rock falling on HPS Building at panshet . </v>
      </c>
      <c r="C296" s="482" t="str">
        <f t="shared" si="105"/>
        <v xml:space="preserve">Not approved </v>
      </c>
      <c r="D296" s="484" t="str">
        <f t="shared" si="105"/>
        <v>-</v>
      </c>
      <c r="E296" s="485">
        <f t="shared" si="105"/>
        <v>0</v>
      </c>
      <c r="F296" s="485">
        <f t="shared" si="97"/>
        <v>0</v>
      </c>
      <c r="G296" s="485">
        <f t="shared" si="98"/>
        <v>0</v>
      </c>
      <c r="H296" s="485">
        <f t="shared" si="99"/>
        <v>0</v>
      </c>
      <c r="I296" s="478">
        <f>'F4.2 SHPC Pune'!Z31</f>
        <v>0</v>
      </c>
      <c r="J296" s="478">
        <f>'F4.2 SHPC Pune'!AT31</f>
        <v>0</v>
      </c>
      <c r="K296" s="485"/>
      <c r="L296" s="485"/>
      <c r="M296" s="485">
        <f t="shared" si="104"/>
        <v>0</v>
      </c>
      <c r="N296" s="485">
        <f t="shared" si="101"/>
        <v>0</v>
      </c>
      <c r="O296" s="209">
        <f t="shared" si="102"/>
        <v>0</v>
      </c>
      <c r="P296" s="210">
        <f t="shared" si="103"/>
        <v>0</v>
      </c>
    </row>
    <row r="297" spans="1:17" ht="31.5" hidden="1" outlineLevel="1">
      <c r="A297" s="482">
        <f t="shared" si="95"/>
        <v>17.100000000000001</v>
      </c>
      <c r="B297" s="483" t="str">
        <f t="shared" si="94"/>
        <v xml:space="preserve">Fortification near Panshet hydro power station for arresting rock falling on HPS Building at panshet . </v>
      </c>
      <c r="C297" s="482" t="str">
        <f t="shared" si="105"/>
        <v xml:space="preserve">Not approved </v>
      </c>
      <c r="D297" s="484" t="str">
        <f t="shared" si="105"/>
        <v>-</v>
      </c>
      <c r="E297" s="485">
        <f t="shared" si="105"/>
        <v>0</v>
      </c>
      <c r="F297" s="485">
        <f t="shared" si="97"/>
        <v>12.06</v>
      </c>
      <c r="G297" s="485">
        <f t="shared" si="98"/>
        <v>0</v>
      </c>
      <c r="H297" s="485">
        <f t="shared" si="99"/>
        <v>12.06</v>
      </c>
      <c r="I297" s="478">
        <f>'F4.2 SHPC Pune'!Z32</f>
        <v>0</v>
      </c>
      <c r="J297" s="478">
        <f>'F4.2 SHPC Pune'!AT32</f>
        <v>0</v>
      </c>
      <c r="K297" s="485"/>
      <c r="L297" s="485"/>
      <c r="M297" s="485">
        <f t="shared" ref="M297" si="106">SUM(J297:L297)</f>
        <v>0</v>
      </c>
      <c r="N297" s="485">
        <f t="shared" si="101"/>
        <v>12.06</v>
      </c>
      <c r="O297" s="209">
        <f t="shared" si="102"/>
        <v>0</v>
      </c>
      <c r="P297" s="210">
        <f t="shared" si="103"/>
        <v>0</v>
      </c>
    </row>
    <row r="298" spans="1:17" ht="15.75" hidden="1" outlineLevel="1">
      <c r="A298" s="486">
        <f t="shared" si="95"/>
        <v>0</v>
      </c>
      <c r="B298" s="313" t="str">
        <f t="shared" si="94"/>
        <v>(ii) Yet to be submitted to MERC</v>
      </c>
      <c r="C298" s="486">
        <f t="shared" si="105"/>
        <v>0</v>
      </c>
      <c r="D298" s="484" t="str">
        <f t="shared" si="105"/>
        <v>-</v>
      </c>
      <c r="E298" s="485">
        <f t="shared" si="105"/>
        <v>0</v>
      </c>
      <c r="F298" s="500">
        <f t="shared" si="97"/>
        <v>0</v>
      </c>
      <c r="G298" s="500">
        <f t="shared" si="98"/>
        <v>0</v>
      </c>
      <c r="H298" s="500">
        <f t="shared" si="99"/>
        <v>0</v>
      </c>
      <c r="I298" s="478">
        <f>'F4.2 SHPC Pune'!Z33</f>
        <v>0</v>
      </c>
      <c r="J298" s="478">
        <f>'F4.2 SHPC Pune'!AT33</f>
        <v>0</v>
      </c>
      <c r="K298" s="500"/>
      <c r="L298" s="500"/>
      <c r="M298" s="500">
        <f t="shared" ref="M298:M322" si="107">SUM(J298:L298)</f>
        <v>0</v>
      </c>
      <c r="N298" s="500">
        <f t="shared" si="101"/>
        <v>0</v>
      </c>
      <c r="O298" s="456"/>
      <c r="P298" s="456"/>
    </row>
    <row r="299" spans="1:17" ht="15.75" hidden="1" outlineLevel="1">
      <c r="A299" s="314">
        <f t="shared" si="95"/>
        <v>1</v>
      </c>
      <c r="B299" s="315" t="str">
        <f t="shared" si="94"/>
        <v>DPR-5</v>
      </c>
      <c r="C299" s="314" t="str">
        <f t="shared" si="105"/>
        <v>(ii) Yet to be submitted to MERC</v>
      </c>
      <c r="D299" s="476" t="str">
        <f t="shared" si="105"/>
        <v>-</v>
      </c>
      <c r="E299" s="477">
        <f t="shared" si="105"/>
        <v>0</v>
      </c>
      <c r="F299" s="501">
        <f t="shared" si="97"/>
        <v>0</v>
      </c>
      <c r="G299" s="501">
        <f t="shared" si="98"/>
        <v>0</v>
      </c>
      <c r="H299" s="501">
        <f t="shared" si="99"/>
        <v>0</v>
      </c>
      <c r="I299" s="478">
        <f>'F4.2 SHPC Pune'!Z34</f>
        <v>0</v>
      </c>
      <c r="J299" s="478">
        <f>'F4.2 SHPC Pune'!AT34</f>
        <v>0</v>
      </c>
      <c r="K299" s="501"/>
      <c r="L299" s="501"/>
      <c r="M299" s="501">
        <f t="shared" si="107"/>
        <v>0</v>
      </c>
      <c r="N299" s="501">
        <f t="shared" si="101"/>
        <v>0</v>
      </c>
      <c r="O299" s="456"/>
      <c r="P299" s="456"/>
    </row>
    <row r="300" spans="1:17" ht="31.5" hidden="1" outlineLevel="1">
      <c r="A300" s="319">
        <f t="shared" si="95"/>
        <v>1.1000000000000001</v>
      </c>
      <c r="B300" s="331" t="str">
        <f t="shared" si="94"/>
        <v>Supply, erection &amp; commissioning of Digital Governor and DAVR for Panshet HPS under REC, Pune</v>
      </c>
      <c r="C300" s="319" t="str">
        <f t="shared" si="105"/>
        <v>(ii) Yet to be submitted to MERC</v>
      </c>
      <c r="D300" s="480" t="str">
        <f t="shared" si="105"/>
        <v>-</v>
      </c>
      <c r="E300" s="481">
        <f t="shared" si="105"/>
        <v>0</v>
      </c>
      <c r="F300" s="499">
        <f t="shared" si="97"/>
        <v>4.5</v>
      </c>
      <c r="G300" s="499">
        <f t="shared" si="98"/>
        <v>4.5</v>
      </c>
      <c r="H300" s="499">
        <f t="shared" si="99"/>
        <v>0</v>
      </c>
      <c r="I300" s="478">
        <f>'F4.2 SHPC Pune'!Z35</f>
        <v>0</v>
      </c>
      <c r="J300" s="478">
        <f>'F4.2 SHPC Pune'!AT35</f>
        <v>0</v>
      </c>
      <c r="K300" s="499"/>
      <c r="L300" s="499"/>
      <c r="M300" s="499">
        <f t="shared" si="107"/>
        <v>0</v>
      </c>
      <c r="N300" s="499">
        <f t="shared" si="101"/>
        <v>0</v>
      </c>
      <c r="O300" s="456"/>
      <c r="P300" s="456"/>
    </row>
    <row r="301" spans="1:17" ht="31.5" hidden="1" outlineLevel="1">
      <c r="A301" s="319">
        <f t="shared" si="95"/>
        <v>1.2</v>
      </c>
      <c r="B301" s="331" t="str">
        <f t="shared" si="94"/>
        <v xml:space="preserve">Supply, erection &amp; commissioning of Digital Governor, Excitation system (DAVR) at Warana &amp; Dudhganga HPS </v>
      </c>
      <c r="C301" s="319" t="str">
        <f t="shared" si="105"/>
        <v>(ii) Yet to be submitted to MERC</v>
      </c>
      <c r="D301" s="480" t="str">
        <f t="shared" si="105"/>
        <v>-</v>
      </c>
      <c r="E301" s="481">
        <f t="shared" si="105"/>
        <v>0</v>
      </c>
      <c r="F301" s="499">
        <f t="shared" si="97"/>
        <v>18.79</v>
      </c>
      <c r="G301" s="499">
        <f t="shared" si="98"/>
        <v>18.79</v>
      </c>
      <c r="H301" s="499">
        <f t="shared" si="99"/>
        <v>0</v>
      </c>
      <c r="I301" s="478">
        <f>'F4.2 SHPC Pune'!Z36</f>
        <v>0</v>
      </c>
      <c r="J301" s="478">
        <f>'F4.2 SHPC Pune'!AT36</f>
        <v>0</v>
      </c>
      <c r="K301" s="499"/>
      <c r="L301" s="499"/>
      <c r="M301" s="499">
        <f t="shared" si="107"/>
        <v>0</v>
      </c>
      <c r="N301" s="499">
        <f t="shared" si="101"/>
        <v>0</v>
      </c>
      <c r="O301" s="456"/>
      <c r="P301" s="456"/>
    </row>
    <row r="302" spans="1:17" ht="47.25" hidden="1" outlineLevel="1">
      <c r="A302" s="319">
        <f t="shared" si="95"/>
        <v>1.3</v>
      </c>
      <c r="B302" s="331" t="str">
        <f t="shared" si="94"/>
        <v>Supply,erection &amp; commissioningof Governor, Excitation System (DAVR) and Autosequencer for Manikdoh, Kanher &amp; Dimbhe HPS.</v>
      </c>
      <c r="C302" s="319" t="str">
        <f t="shared" si="105"/>
        <v>(ii) Yet to be submitted to MERC</v>
      </c>
      <c r="D302" s="480" t="str">
        <f t="shared" si="105"/>
        <v>-</v>
      </c>
      <c r="E302" s="481">
        <f t="shared" si="105"/>
        <v>0</v>
      </c>
      <c r="F302" s="499">
        <f t="shared" si="97"/>
        <v>14.35</v>
      </c>
      <c r="G302" s="499">
        <f t="shared" si="98"/>
        <v>14.35</v>
      </c>
      <c r="H302" s="499">
        <f t="shared" si="99"/>
        <v>0</v>
      </c>
      <c r="I302" s="478">
        <f>'F4.2 SHPC Pune'!Z37</f>
        <v>0</v>
      </c>
      <c r="J302" s="478">
        <f>'F4.2 SHPC Pune'!AT37</f>
        <v>0</v>
      </c>
      <c r="K302" s="499"/>
      <c r="L302" s="499"/>
      <c r="M302" s="499">
        <f t="shared" si="107"/>
        <v>0</v>
      </c>
      <c r="N302" s="499">
        <f t="shared" si="101"/>
        <v>0</v>
      </c>
      <c r="O302" s="456"/>
      <c r="P302" s="456"/>
    </row>
    <row r="303" spans="1:17" ht="31.5" hidden="1" outlineLevel="1">
      <c r="A303" s="319">
        <f t="shared" si="95"/>
        <v>1.4</v>
      </c>
      <c r="B303" s="331" t="str">
        <f t="shared" si="94"/>
        <v>Supply, erection &amp; commissioning of Digital Governor Pawana &amp; Varasgaon HPS</v>
      </c>
      <c r="C303" s="319" t="str">
        <f t="shared" si="105"/>
        <v>(ii) Yet to be submitted to MERC</v>
      </c>
      <c r="D303" s="480" t="str">
        <f t="shared" si="105"/>
        <v>-</v>
      </c>
      <c r="E303" s="481">
        <f t="shared" si="105"/>
        <v>0</v>
      </c>
      <c r="F303" s="499">
        <f t="shared" si="97"/>
        <v>6.74</v>
      </c>
      <c r="G303" s="499">
        <f t="shared" si="98"/>
        <v>6.74</v>
      </c>
      <c r="H303" s="499">
        <f t="shared" si="99"/>
        <v>0</v>
      </c>
      <c r="I303" s="478">
        <f>'F4.2 SHPC Pune'!Z38</f>
        <v>0</v>
      </c>
      <c r="J303" s="478">
        <f>'F4.2 SHPC Pune'!AT38</f>
        <v>0</v>
      </c>
      <c r="K303" s="499"/>
      <c r="L303" s="499"/>
      <c r="M303" s="499">
        <f t="shared" si="107"/>
        <v>0</v>
      </c>
      <c r="N303" s="499">
        <f t="shared" si="101"/>
        <v>0</v>
      </c>
      <c r="O303" s="456"/>
      <c r="P303" s="456"/>
    </row>
    <row r="304" spans="1:17" ht="47.25" hidden="1" outlineLevel="1">
      <c r="A304" s="319">
        <f t="shared" si="95"/>
        <v>1.5</v>
      </c>
      <c r="B304" s="331" t="str">
        <f t="shared" si="94"/>
        <v>Upgradation of Protection system for Generator and Generator transformer at bhatghar,Dudhganga,Ujani,Warana,Kanher &amp; Dhom</v>
      </c>
      <c r="C304" s="319" t="str">
        <f t="shared" si="105"/>
        <v>(ii) Yet to be submitted to MERC</v>
      </c>
      <c r="D304" s="480" t="str">
        <f t="shared" si="105"/>
        <v>-</v>
      </c>
      <c r="E304" s="481">
        <f t="shared" si="105"/>
        <v>0</v>
      </c>
      <c r="F304" s="499">
        <f t="shared" si="97"/>
        <v>7.22</v>
      </c>
      <c r="G304" s="499">
        <f t="shared" si="98"/>
        <v>7.22</v>
      </c>
      <c r="H304" s="499">
        <f t="shared" si="99"/>
        <v>0</v>
      </c>
      <c r="I304" s="478">
        <f>'F4.2 SHPC Pune'!Z39</f>
        <v>0</v>
      </c>
      <c r="J304" s="478">
        <f>'F4.2 SHPC Pune'!AT39</f>
        <v>0</v>
      </c>
      <c r="K304" s="499"/>
      <c r="L304" s="499"/>
      <c r="M304" s="499">
        <f t="shared" si="107"/>
        <v>0</v>
      </c>
      <c r="N304" s="499">
        <f t="shared" si="101"/>
        <v>0</v>
      </c>
      <c r="O304" s="456"/>
      <c r="P304" s="456"/>
    </row>
    <row r="305" spans="1:16" ht="15.75" hidden="1" outlineLevel="1">
      <c r="A305" s="319">
        <f t="shared" si="95"/>
        <v>0</v>
      </c>
      <c r="B305" s="331" t="str">
        <f t="shared" ref="B305:B323" si="108">B252</f>
        <v>DPR-6</v>
      </c>
      <c r="C305" s="319">
        <f t="shared" si="105"/>
        <v>0</v>
      </c>
      <c r="D305" s="480" t="str">
        <f t="shared" si="105"/>
        <v>-</v>
      </c>
      <c r="E305" s="481">
        <f t="shared" si="105"/>
        <v>0</v>
      </c>
      <c r="F305" s="499">
        <f t="shared" si="97"/>
        <v>0</v>
      </c>
      <c r="G305" s="499">
        <f t="shared" si="98"/>
        <v>0</v>
      </c>
      <c r="H305" s="499">
        <f t="shared" si="99"/>
        <v>0</v>
      </c>
      <c r="I305" s="478">
        <f>'F4.2 SHPC Pune'!Z40</f>
        <v>0</v>
      </c>
      <c r="J305" s="478">
        <f>'F4.2 SHPC Pune'!AT40</f>
        <v>0</v>
      </c>
      <c r="K305" s="499"/>
      <c r="L305" s="499"/>
      <c r="M305" s="499">
        <f t="shared" si="107"/>
        <v>0</v>
      </c>
      <c r="N305" s="499">
        <f t="shared" si="101"/>
        <v>0</v>
      </c>
      <c r="O305" s="456"/>
      <c r="P305" s="456"/>
    </row>
    <row r="306" spans="1:16" ht="15.75" hidden="1" outlineLevel="1">
      <c r="A306" s="314">
        <f t="shared" si="95"/>
        <v>0</v>
      </c>
      <c r="B306" s="315" t="str">
        <f t="shared" si="108"/>
        <v>Synchronising &amp; Line Breakers at HPS under REC, Pune</v>
      </c>
      <c r="C306" s="319" t="str">
        <f t="shared" si="105"/>
        <v>(ii) Yet to be submitted to MERC</v>
      </c>
      <c r="D306" s="476" t="str">
        <f t="shared" si="105"/>
        <v>-</v>
      </c>
      <c r="E306" s="477">
        <f t="shared" si="105"/>
        <v>0</v>
      </c>
      <c r="F306" s="501">
        <f t="shared" si="97"/>
        <v>0</v>
      </c>
      <c r="G306" s="501">
        <f t="shared" si="98"/>
        <v>0</v>
      </c>
      <c r="H306" s="501">
        <f t="shared" si="99"/>
        <v>0</v>
      </c>
      <c r="I306" s="478">
        <f>'F4.2 SHPC Pune'!Z41</f>
        <v>5.0999999999999996</v>
      </c>
      <c r="J306" s="478">
        <f>'F4.2 SHPC Pune'!AT41</f>
        <v>5.0999999999999996</v>
      </c>
      <c r="K306" s="501"/>
      <c r="L306" s="501"/>
      <c r="M306" s="501">
        <f t="shared" si="107"/>
        <v>5.0999999999999996</v>
      </c>
      <c r="N306" s="501">
        <f t="shared" si="101"/>
        <v>0</v>
      </c>
      <c r="O306" s="456"/>
      <c r="P306" s="456"/>
    </row>
    <row r="307" spans="1:16" ht="31.5" hidden="1" outlineLevel="1">
      <c r="A307" s="319">
        <f t="shared" si="95"/>
        <v>0</v>
      </c>
      <c r="B307" s="331" t="str">
        <f t="shared" si="108"/>
        <v>Digital Governor, Excitation (DAVR) with Auto sequencer at Ujjani HPS</v>
      </c>
      <c r="C307" s="319" t="str">
        <f t="shared" si="105"/>
        <v>(ii) Yet to be submitted to MERC</v>
      </c>
      <c r="D307" s="480" t="str">
        <f t="shared" si="105"/>
        <v>-</v>
      </c>
      <c r="E307" s="481">
        <f t="shared" si="105"/>
        <v>0</v>
      </c>
      <c r="F307" s="499">
        <f t="shared" si="97"/>
        <v>0</v>
      </c>
      <c r="G307" s="499">
        <f t="shared" si="98"/>
        <v>0</v>
      </c>
      <c r="H307" s="499">
        <f t="shared" si="99"/>
        <v>0</v>
      </c>
      <c r="I307" s="478">
        <f>'F4.2 SHPC Pune'!Z42</f>
        <v>3.12</v>
      </c>
      <c r="J307" s="478">
        <f>'F4.2 SHPC Pune'!AT42</f>
        <v>3.12</v>
      </c>
      <c r="K307" s="499"/>
      <c r="L307" s="499"/>
      <c r="M307" s="499">
        <f t="shared" si="107"/>
        <v>3.12</v>
      </c>
      <c r="N307" s="499">
        <f t="shared" si="101"/>
        <v>0</v>
      </c>
      <c r="O307" s="456"/>
      <c r="P307" s="456"/>
    </row>
    <row r="308" spans="1:16" ht="31.5" hidden="1" outlineLevel="1">
      <c r="A308" s="319">
        <f t="shared" si="95"/>
        <v>0</v>
      </c>
      <c r="B308" s="331" t="str">
        <f t="shared" si="108"/>
        <v>Supply of station battery sets at Panshet, Varasgaon, Pawana, Dhom, Terwanmedhe</v>
      </c>
      <c r="C308" s="319" t="str">
        <f t="shared" si="105"/>
        <v>(ii) Yet to be submitted to MERC</v>
      </c>
      <c r="D308" s="480" t="str">
        <f t="shared" si="105"/>
        <v>-</v>
      </c>
      <c r="E308" s="481">
        <f t="shared" si="105"/>
        <v>0</v>
      </c>
      <c r="F308" s="499">
        <f t="shared" si="97"/>
        <v>0</v>
      </c>
      <c r="G308" s="499">
        <f t="shared" si="98"/>
        <v>0</v>
      </c>
      <c r="H308" s="499">
        <f t="shared" si="99"/>
        <v>0</v>
      </c>
      <c r="I308" s="478">
        <f>'F4.2 SHPC Pune'!Z43</f>
        <v>1</v>
      </c>
      <c r="J308" s="478">
        <f>'F4.2 SHPC Pune'!AT43</f>
        <v>1</v>
      </c>
      <c r="K308" s="499"/>
      <c r="L308" s="499"/>
      <c r="M308" s="499">
        <f t="shared" si="107"/>
        <v>1</v>
      </c>
      <c r="N308" s="499">
        <f t="shared" si="101"/>
        <v>0</v>
      </c>
    </row>
    <row r="309" spans="1:16" ht="31.5" hidden="1" outlineLevel="1">
      <c r="A309" s="319">
        <f t="shared" si="95"/>
        <v>0</v>
      </c>
      <c r="B309" s="331" t="str">
        <f t="shared" si="108"/>
        <v>Digital Governor, Excitation (DAVR) with Auto sequencer at Dhom HPS</v>
      </c>
      <c r="C309" s="319" t="str">
        <f t="shared" si="105"/>
        <v>(ii) Yet to be submitted to MERC</v>
      </c>
      <c r="D309" s="480" t="str">
        <f t="shared" si="105"/>
        <v>-</v>
      </c>
      <c r="E309" s="481">
        <f t="shared" si="105"/>
        <v>0</v>
      </c>
      <c r="F309" s="499">
        <f t="shared" si="97"/>
        <v>0</v>
      </c>
      <c r="G309" s="499">
        <f t="shared" si="98"/>
        <v>0</v>
      </c>
      <c r="H309" s="499">
        <f t="shared" si="99"/>
        <v>0</v>
      </c>
      <c r="I309" s="478">
        <f>'F4.2 SHPC Pune'!Z44</f>
        <v>6.22</v>
      </c>
      <c r="J309" s="478">
        <f>'F4.2 SHPC Pune'!AT44</f>
        <v>6.22</v>
      </c>
      <c r="K309" s="499"/>
      <c r="L309" s="499"/>
      <c r="M309" s="499">
        <f t="shared" si="107"/>
        <v>6.22</v>
      </c>
      <c r="N309" s="499">
        <f t="shared" si="101"/>
        <v>0</v>
      </c>
    </row>
    <row r="310" spans="1:16" ht="15.75" hidden="1" outlineLevel="1">
      <c r="A310" s="319">
        <f t="shared" si="95"/>
        <v>0</v>
      </c>
      <c r="B310" s="331" t="str">
        <f t="shared" si="108"/>
        <v>R &amp; M of Bhatghar HPS</v>
      </c>
      <c r="C310" s="319" t="str">
        <f t="shared" si="105"/>
        <v>(ii) Yet to be submitted to MERC</v>
      </c>
      <c r="D310" s="480" t="str">
        <f t="shared" si="105"/>
        <v>-</v>
      </c>
      <c r="E310" s="481">
        <f t="shared" si="105"/>
        <v>0</v>
      </c>
      <c r="F310" s="499">
        <f t="shared" si="97"/>
        <v>0</v>
      </c>
      <c r="G310" s="499">
        <f t="shared" si="98"/>
        <v>0</v>
      </c>
      <c r="H310" s="499">
        <f t="shared" si="99"/>
        <v>0</v>
      </c>
      <c r="I310" s="478">
        <f>'F4.2 SHPC Pune'!Z45</f>
        <v>10</v>
      </c>
      <c r="J310" s="478">
        <f>'F4.2 SHPC Pune'!AT45</f>
        <v>10</v>
      </c>
      <c r="K310" s="499"/>
      <c r="L310" s="499"/>
      <c r="M310" s="499">
        <f t="shared" si="107"/>
        <v>10</v>
      </c>
      <c r="N310" s="499">
        <f t="shared" si="101"/>
        <v>0</v>
      </c>
    </row>
    <row r="311" spans="1:16" ht="15.75" hidden="1" outlineLevel="1">
      <c r="A311" s="319">
        <f t="shared" si="95"/>
        <v>1.7</v>
      </c>
      <c r="B311" s="331" t="str">
        <f t="shared" si="108"/>
        <v>DPR-8</v>
      </c>
      <c r="C311" s="319">
        <f t="shared" si="105"/>
        <v>0</v>
      </c>
      <c r="D311" s="480" t="str">
        <f t="shared" si="105"/>
        <v>-</v>
      </c>
      <c r="E311" s="481">
        <f t="shared" si="105"/>
        <v>0</v>
      </c>
      <c r="F311" s="499">
        <f t="shared" si="97"/>
        <v>0</v>
      </c>
      <c r="G311" s="499">
        <f t="shared" si="98"/>
        <v>0</v>
      </c>
      <c r="H311" s="499">
        <f t="shared" si="99"/>
        <v>0</v>
      </c>
      <c r="I311" s="478">
        <f>'F4.2 SHPC Pune'!Z46</f>
        <v>0</v>
      </c>
      <c r="J311" s="478">
        <f>'F4.2 SHPC Pune'!AT46</f>
        <v>0</v>
      </c>
      <c r="K311" s="499"/>
      <c r="L311" s="499"/>
      <c r="M311" s="499">
        <f t="shared" si="107"/>
        <v>0</v>
      </c>
      <c r="N311" s="499">
        <f t="shared" si="101"/>
        <v>0</v>
      </c>
    </row>
    <row r="312" spans="1:16" ht="31.5" hidden="1" outlineLevel="1">
      <c r="A312" s="319">
        <f t="shared" si="95"/>
        <v>0</v>
      </c>
      <c r="B312" s="331" t="str">
        <f t="shared" si="108"/>
        <v>Gen. transformers for Dudhganga, Warana, Ujjani, Panshet, Varasgaon &amp; Pawana HPS</v>
      </c>
      <c r="C312" s="319" t="str">
        <f t="shared" si="105"/>
        <v>(ii) Yet to be submitted to MERC</v>
      </c>
      <c r="D312" s="480" t="str">
        <f t="shared" si="105"/>
        <v>-</v>
      </c>
      <c r="E312" s="481">
        <f t="shared" si="105"/>
        <v>0</v>
      </c>
      <c r="F312" s="499">
        <f t="shared" si="97"/>
        <v>0</v>
      </c>
      <c r="G312" s="499">
        <f t="shared" si="98"/>
        <v>0</v>
      </c>
      <c r="H312" s="499">
        <f t="shared" si="99"/>
        <v>0</v>
      </c>
      <c r="I312" s="478">
        <f>'F4.2 SHPC Pune'!Z47</f>
        <v>0</v>
      </c>
      <c r="J312" s="478">
        <f>'F4.2 SHPC Pune'!AT47</f>
        <v>0</v>
      </c>
      <c r="K312" s="499"/>
      <c r="L312" s="499"/>
      <c r="M312" s="499">
        <f t="shared" si="107"/>
        <v>0</v>
      </c>
      <c r="N312" s="499">
        <f t="shared" si="101"/>
        <v>0</v>
      </c>
    </row>
    <row r="313" spans="1:16" ht="15.75" hidden="1" outlineLevel="1">
      <c r="A313" s="319">
        <f t="shared" si="95"/>
        <v>0</v>
      </c>
      <c r="B313" s="331">
        <f t="shared" si="108"/>
        <v>0</v>
      </c>
      <c r="C313" s="319">
        <f t="shared" si="105"/>
        <v>0</v>
      </c>
      <c r="D313" s="480" t="str">
        <f t="shared" si="105"/>
        <v>-</v>
      </c>
      <c r="E313" s="481">
        <f t="shared" si="105"/>
        <v>0</v>
      </c>
      <c r="F313" s="499">
        <f t="shared" si="97"/>
        <v>0</v>
      </c>
      <c r="G313" s="499">
        <f t="shared" si="98"/>
        <v>0</v>
      </c>
      <c r="H313" s="499">
        <f t="shared" si="99"/>
        <v>0</v>
      </c>
      <c r="I313" s="478">
        <f>'F4.2 SHPC Pune'!Z48</f>
        <v>0</v>
      </c>
      <c r="J313" s="478">
        <f>'F4.2 SHPC Pune'!AT48</f>
        <v>0</v>
      </c>
      <c r="K313" s="499"/>
      <c r="L313" s="499"/>
      <c r="M313" s="499">
        <f t="shared" si="107"/>
        <v>0</v>
      </c>
      <c r="N313" s="499">
        <f t="shared" si="101"/>
        <v>0</v>
      </c>
    </row>
    <row r="314" spans="1:16" ht="15.75" hidden="1" outlineLevel="1">
      <c r="A314" s="486">
        <f t="shared" si="95"/>
        <v>0</v>
      </c>
      <c r="B314" s="488" t="str">
        <f t="shared" si="108"/>
        <v>B) Non-DPR Schemes</v>
      </c>
      <c r="C314" s="486">
        <f t="shared" si="105"/>
        <v>0</v>
      </c>
      <c r="D314" s="484" t="str">
        <f t="shared" si="105"/>
        <v>-</v>
      </c>
      <c r="E314" s="485">
        <f t="shared" si="105"/>
        <v>0</v>
      </c>
      <c r="F314" s="500">
        <f t="shared" si="97"/>
        <v>0</v>
      </c>
      <c r="G314" s="500">
        <f t="shared" si="98"/>
        <v>0</v>
      </c>
      <c r="H314" s="500">
        <f t="shared" si="99"/>
        <v>0</v>
      </c>
      <c r="I314" s="478">
        <f>'F4.2 SHPC Pune'!Z49</f>
        <v>0</v>
      </c>
      <c r="J314" s="478">
        <f>'F4.2 SHPC Pune'!AT49</f>
        <v>0</v>
      </c>
      <c r="K314" s="500"/>
      <c r="L314" s="500"/>
      <c r="M314" s="500">
        <f t="shared" si="107"/>
        <v>0</v>
      </c>
      <c r="N314" s="500">
        <f t="shared" si="101"/>
        <v>0</v>
      </c>
    </row>
    <row r="315" spans="1:16" ht="31.5" hidden="1" outlineLevel="1">
      <c r="A315" s="319">
        <f t="shared" si="95"/>
        <v>1</v>
      </c>
      <c r="B315" s="331" t="str">
        <f t="shared" si="108"/>
        <v>Replacement of 220V/300 AH Tubular type Battery Set at Manikdoh HPS</v>
      </c>
      <c r="C315" s="319" t="str">
        <f t="shared" ref="C315:E322" si="109">C262</f>
        <v>N.A.</v>
      </c>
      <c r="D315" s="480" t="str">
        <f t="shared" si="109"/>
        <v>-</v>
      </c>
      <c r="E315" s="481">
        <f t="shared" si="109"/>
        <v>0</v>
      </c>
      <c r="F315" s="499">
        <f t="shared" si="97"/>
        <v>0.1138</v>
      </c>
      <c r="G315" s="499">
        <f t="shared" si="98"/>
        <v>0.1138</v>
      </c>
      <c r="H315" s="499">
        <f t="shared" si="99"/>
        <v>0</v>
      </c>
      <c r="I315" s="478">
        <f>'F4.2 SHPC Pune'!Z50</f>
        <v>0</v>
      </c>
      <c r="J315" s="478">
        <f>'F4.2 SHPC Pune'!AT50</f>
        <v>0</v>
      </c>
      <c r="K315" s="499"/>
      <c r="L315" s="499"/>
      <c r="M315" s="499">
        <f t="shared" si="107"/>
        <v>0</v>
      </c>
      <c r="N315" s="499">
        <f t="shared" si="101"/>
        <v>0</v>
      </c>
    </row>
    <row r="316" spans="1:16" ht="31.5" hidden="1" outlineLevel="1">
      <c r="A316" s="319">
        <f t="shared" si="95"/>
        <v>2</v>
      </c>
      <c r="B316" s="331" t="str">
        <f t="shared" si="108"/>
        <v>Replacement of existing AVR by DAVR for Static Excitation System at Pawana HPS.</v>
      </c>
      <c r="C316" s="319" t="str">
        <f t="shared" si="109"/>
        <v>N.A.</v>
      </c>
      <c r="D316" s="480" t="str">
        <f t="shared" si="109"/>
        <v>-</v>
      </c>
      <c r="E316" s="481">
        <f t="shared" si="109"/>
        <v>0</v>
      </c>
      <c r="F316" s="499">
        <f t="shared" si="97"/>
        <v>1.01</v>
      </c>
      <c r="G316" s="499">
        <f t="shared" si="98"/>
        <v>1.01</v>
      </c>
      <c r="H316" s="499">
        <f t="shared" si="99"/>
        <v>0</v>
      </c>
      <c r="I316" s="478">
        <f>'F4.2 SHPC Pune'!Z51</f>
        <v>0</v>
      </c>
      <c r="J316" s="478">
        <f>'F4.2 SHPC Pune'!AT51</f>
        <v>0</v>
      </c>
      <c r="K316" s="499"/>
      <c r="L316" s="499"/>
      <c r="M316" s="499">
        <f t="shared" si="107"/>
        <v>0</v>
      </c>
      <c r="N316" s="499">
        <f t="shared" si="101"/>
        <v>0</v>
      </c>
    </row>
    <row r="317" spans="1:16" ht="15.75" hidden="1" outlineLevel="1">
      <c r="A317" s="319">
        <f t="shared" si="95"/>
        <v>3</v>
      </c>
      <c r="B317" s="331" t="str">
        <f t="shared" si="108"/>
        <v>Retrofitting of 415 V LT Breakers at Kanher &amp; Dhom HPS.</v>
      </c>
      <c r="C317" s="319" t="str">
        <f t="shared" si="109"/>
        <v>N.A.</v>
      </c>
      <c r="D317" s="480" t="str">
        <f t="shared" si="109"/>
        <v>-</v>
      </c>
      <c r="E317" s="481">
        <f t="shared" si="109"/>
        <v>0</v>
      </c>
      <c r="F317" s="499">
        <f t="shared" si="97"/>
        <v>9.8743800000000007E-2</v>
      </c>
      <c r="G317" s="499">
        <f t="shared" si="98"/>
        <v>9.8743800000000007E-2</v>
      </c>
      <c r="H317" s="499">
        <f t="shared" si="99"/>
        <v>0</v>
      </c>
      <c r="I317" s="478">
        <f>'F4.2 SHPC Pune'!Z52</f>
        <v>0</v>
      </c>
      <c r="J317" s="478">
        <f>'F4.2 SHPC Pune'!AT52</f>
        <v>0</v>
      </c>
      <c r="K317" s="499"/>
      <c r="L317" s="499"/>
      <c r="M317" s="499">
        <f t="shared" si="107"/>
        <v>0</v>
      </c>
      <c r="N317" s="499">
        <f t="shared" si="101"/>
        <v>0</v>
      </c>
    </row>
    <row r="318" spans="1:16" ht="15.75" hidden="1" outlineLevel="1">
      <c r="A318" s="319">
        <f t="shared" si="95"/>
        <v>4</v>
      </c>
      <c r="B318" s="331" t="str">
        <f t="shared" si="108"/>
        <v>Furniture &amp; Fixture General Asset</v>
      </c>
      <c r="C318" s="319" t="str">
        <f t="shared" si="109"/>
        <v>N.A.</v>
      </c>
      <c r="D318" s="480" t="str">
        <f t="shared" si="109"/>
        <v>-</v>
      </c>
      <c r="E318" s="481">
        <f t="shared" si="109"/>
        <v>0</v>
      </c>
      <c r="F318" s="499">
        <f t="shared" si="97"/>
        <v>1.0676536210000001</v>
      </c>
      <c r="G318" s="499">
        <f t="shared" si="98"/>
        <v>1.0676536210000001</v>
      </c>
      <c r="H318" s="499">
        <f t="shared" si="99"/>
        <v>0</v>
      </c>
      <c r="I318" s="478">
        <f>'F4.2 SHPC Pune'!Z53</f>
        <v>0</v>
      </c>
      <c r="J318" s="478">
        <f>'F4.2 SHPC Pune'!AT53</f>
        <v>0</v>
      </c>
      <c r="K318" s="499"/>
      <c r="L318" s="499"/>
      <c r="M318" s="499">
        <f t="shared" si="107"/>
        <v>0</v>
      </c>
      <c r="N318" s="499">
        <f t="shared" si="101"/>
        <v>0</v>
      </c>
    </row>
    <row r="319" spans="1:16" ht="15.75" hidden="1" outlineLevel="1">
      <c r="A319" s="319">
        <f t="shared" si="95"/>
        <v>5</v>
      </c>
      <c r="B319" s="331" t="str">
        <f t="shared" si="108"/>
        <v>Electrical General Asset</v>
      </c>
      <c r="C319" s="319" t="str">
        <f t="shared" si="109"/>
        <v>N.A.</v>
      </c>
      <c r="D319" s="480" t="str">
        <f t="shared" si="109"/>
        <v>-</v>
      </c>
      <c r="E319" s="481">
        <f t="shared" si="109"/>
        <v>0</v>
      </c>
      <c r="F319" s="499">
        <f t="shared" si="97"/>
        <v>0.19467927899999998</v>
      </c>
      <c r="G319" s="499">
        <f t="shared" si="98"/>
        <v>0.19467927899999998</v>
      </c>
      <c r="H319" s="499">
        <f t="shared" si="99"/>
        <v>0</v>
      </c>
      <c r="I319" s="478">
        <f>'F4.2 SHPC Pune'!Z54</f>
        <v>0</v>
      </c>
      <c r="J319" s="478">
        <f>'F4.2 SHPC Pune'!AT54</f>
        <v>0</v>
      </c>
      <c r="K319" s="499"/>
      <c r="L319" s="499"/>
      <c r="M319" s="499">
        <f t="shared" si="107"/>
        <v>0</v>
      </c>
      <c r="N319" s="499">
        <f t="shared" si="101"/>
        <v>0</v>
      </c>
    </row>
    <row r="320" spans="1:16" ht="15.75" hidden="1" outlineLevel="1">
      <c r="A320" s="319">
        <f t="shared" si="95"/>
        <v>6</v>
      </c>
      <c r="B320" s="331" t="str">
        <f t="shared" si="108"/>
        <v>Electronics General Asset</v>
      </c>
      <c r="C320" s="319" t="str">
        <f t="shared" si="109"/>
        <v>N.A.</v>
      </c>
      <c r="D320" s="480" t="str">
        <f t="shared" si="109"/>
        <v>-</v>
      </c>
      <c r="E320" s="481">
        <f t="shared" si="109"/>
        <v>0</v>
      </c>
      <c r="F320" s="499">
        <f t="shared" si="97"/>
        <v>0.27661271500000001</v>
      </c>
      <c r="G320" s="499">
        <f t="shared" si="98"/>
        <v>0.27661271500000001</v>
      </c>
      <c r="H320" s="499">
        <f t="shared" si="99"/>
        <v>0</v>
      </c>
      <c r="I320" s="478">
        <f>'F4.2 SHPC Pune'!Z55</f>
        <v>0</v>
      </c>
      <c r="J320" s="478">
        <f>'F4.2 SHPC Pune'!AT55</f>
        <v>0</v>
      </c>
      <c r="K320" s="499"/>
      <c r="L320" s="499"/>
      <c r="M320" s="499">
        <f t="shared" si="107"/>
        <v>0</v>
      </c>
      <c r="N320" s="499">
        <f t="shared" si="101"/>
        <v>0</v>
      </c>
    </row>
    <row r="321" spans="1:17" ht="15.75" hidden="1" outlineLevel="1">
      <c r="A321" s="319">
        <f t="shared" si="95"/>
        <v>7</v>
      </c>
      <c r="B321" s="331" t="str">
        <f t="shared" si="108"/>
        <v>Vehicle General Asset</v>
      </c>
      <c r="C321" s="319" t="str">
        <f t="shared" si="109"/>
        <v>N.A.</v>
      </c>
      <c r="D321" s="480" t="str">
        <f t="shared" si="109"/>
        <v>-</v>
      </c>
      <c r="E321" s="481">
        <f t="shared" si="109"/>
        <v>0</v>
      </c>
      <c r="F321" s="499">
        <f t="shared" si="97"/>
        <v>0.17288522700000003</v>
      </c>
      <c r="G321" s="499">
        <f t="shared" si="98"/>
        <v>0.17288522700000003</v>
      </c>
      <c r="H321" s="499">
        <f t="shared" si="99"/>
        <v>0</v>
      </c>
      <c r="I321" s="478">
        <f>'F4.2 SHPC Pune'!Z56</f>
        <v>0</v>
      </c>
      <c r="J321" s="478">
        <f>'F4.2 SHPC Pune'!AT56</f>
        <v>0</v>
      </c>
      <c r="K321" s="499"/>
      <c r="L321" s="499"/>
      <c r="M321" s="499">
        <f t="shared" si="107"/>
        <v>0</v>
      </c>
      <c r="N321" s="499">
        <f t="shared" si="101"/>
        <v>0</v>
      </c>
    </row>
    <row r="322" spans="1:17" ht="32.25" hidden="1" outlineLevel="1" thickBot="1">
      <c r="A322" s="319">
        <f t="shared" si="95"/>
        <v>8</v>
      </c>
      <c r="B322" s="331" t="str">
        <f t="shared" si="108"/>
        <v>Numerical protection system at Pawana Hydro Power Station</v>
      </c>
      <c r="C322" s="319" t="str">
        <f t="shared" si="109"/>
        <v>N.A.</v>
      </c>
      <c r="D322" s="480" t="str">
        <f t="shared" si="109"/>
        <v>-</v>
      </c>
      <c r="E322" s="481">
        <f t="shared" si="109"/>
        <v>0</v>
      </c>
      <c r="F322" s="499">
        <f t="shared" si="97"/>
        <v>0.33023999999999998</v>
      </c>
      <c r="G322" s="499">
        <f t="shared" si="98"/>
        <v>0.33023999999999998</v>
      </c>
      <c r="H322" s="499">
        <f t="shared" si="99"/>
        <v>0</v>
      </c>
      <c r="I322" s="478">
        <f>'F4.2 SHPC Pune'!Z57</f>
        <v>0</v>
      </c>
      <c r="J322" s="478">
        <f>'F4.2 SHPC Pune'!AT57</f>
        <v>0</v>
      </c>
      <c r="K322" s="499"/>
      <c r="L322" s="499"/>
      <c r="M322" s="499">
        <f t="shared" si="107"/>
        <v>0</v>
      </c>
      <c r="N322" s="499">
        <f t="shared" si="101"/>
        <v>0</v>
      </c>
    </row>
    <row r="323" spans="1:17" ht="16.5" collapsed="1" thickBot="1">
      <c r="A323" s="489"/>
      <c r="B323" s="490" t="str">
        <f t="shared" si="108"/>
        <v>Total</v>
      </c>
      <c r="C323" s="491"/>
      <c r="D323" s="492"/>
      <c r="E323" s="493"/>
      <c r="F323" s="494">
        <f>SUM(F275:F322)</f>
        <v>87.550505660999988</v>
      </c>
      <c r="G323" s="494">
        <f>SUM(G275:G322)</f>
        <v>75.480950940999989</v>
      </c>
      <c r="H323" s="494">
        <f>SUM(H275:H322)</f>
        <v>12.069554720000001</v>
      </c>
      <c r="I323" s="494">
        <f>SUM(I275:I322)</f>
        <v>25.439999999999998</v>
      </c>
      <c r="J323" s="494">
        <f>SUM(J275:J322)</f>
        <v>25.439999999999998</v>
      </c>
      <c r="K323" s="494">
        <f t="shared" ref="K323" si="110">SUM(K275:K322)</f>
        <v>0</v>
      </c>
      <c r="L323" s="494">
        <f t="shared" ref="L323" si="111">SUM(L275:L322)</f>
        <v>0</v>
      </c>
      <c r="M323" s="494">
        <f t="shared" ref="M323" si="112">SUM(M275:M322)</f>
        <v>25.439999999999998</v>
      </c>
      <c r="N323" s="494">
        <f t="shared" ref="N323" si="113">SUM(N275:N322)</f>
        <v>12.069554720000001</v>
      </c>
    </row>
    <row r="324" spans="1:17" ht="15.75">
      <c r="A324" s="456"/>
      <c r="B324" s="457"/>
      <c r="C324" s="496"/>
      <c r="D324" s="458"/>
      <c r="E324" s="459"/>
      <c r="F324" s="459"/>
      <c r="G324" s="459"/>
      <c r="H324" s="459"/>
      <c r="I324" s="459"/>
      <c r="J324" s="459"/>
      <c r="K324" s="459"/>
      <c r="L324" s="459"/>
      <c r="M324" s="459"/>
      <c r="N324" s="459"/>
    </row>
    <row r="325" spans="1:17" s="473" customFormat="1" ht="16.5" thickBot="1">
      <c r="A325" s="468"/>
      <c r="B325" s="469" t="s">
        <v>519</v>
      </c>
      <c r="C325" s="470"/>
      <c r="D325" s="471"/>
      <c r="E325" s="472"/>
      <c r="F325" s="498"/>
      <c r="G325" s="498"/>
      <c r="H325" s="498"/>
      <c r="I325" s="498"/>
      <c r="J325" s="498"/>
      <c r="K325" s="498"/>
      <c r="L325" s="498"/>
      <c r="M325" s="498"/>
      <c r="N325" s="498"/>
    </row>
    <row r="326" spans="1:17" ht="15.75" hidden="1" outlineLevel="1">
      <c r="A326" s="468"/>
      <c r="B326" s="308" t="str">
        <f t="shared" ref="B326:B357" si="114">B273</f>
        <v>a) DPR Schemes</v>
      </c>
      <c r="C326" s="470"/>
      <c r="D326" s="471"/>
      <c r="E326" s="472"/>
      <c r="F326" s="498"/>
      <c r="G326" s="498"/>
      <c r="H326" s="498"/>
      <c r="I326" s="498"/>
      <c r="J326" s="498"/>
      <c r="K326" s="498"/>
      <c r="L326" s="498"/>
      <c r="M326" s="498"/>
      <c r="N326" s="498"/>
      <c r="O326" s="456"/>
      <c r="P326" s="456"/>
    </row>
    <row r="327" spans="1:17" ht="15.75" hidden="1" outlineLevel="1">
      <c r="A327" s="313"/>
      <c r="B327" s="313" t="str">
        <f t="shared" si="114"/>
        <v>(i) Submitted to MERC</v>
      </c>
      <c r="C327" s="474"/>
      <c r="D327" s="475"/>
      <c r="E327" s="472"/>
      <c r="F327" s="498"/>
      <c r="G327" s="498"/>
      <c r="H327" s="498"/>
      <c r="I327" s="498"/>
      <c r="J327" s="498"/>
      <c r="K327" s="498"/>
      <c r="L327" s="498"/>
      <c r="M327" s="498"/>
      <c r="N327" s="498"/>
      <c r="O327" s="456"/>
      <c r="P327" s="456"/>
    </row>
    <row r="328" spans="1:17" s="479" customFormat="1" ht="31.5" hidden="1" outlineLevel="1">
      <c r="A328" s="314">
        <f t="shared" ref="A328:A375" si="115">A275</f>
        <v>2</v>
      </c>
      <c r="B328" s="315" t="str">
        <f t="shared" si="114"/>
        <v>Various schemes of Hydro Power Stations at HPC Pune &amp; HPC Nasik</v>
      </c>
      <c r="C328" s="314" t="str">
        <f t="shared" ref="C328:E347" si="116">C275</f>
        <v>MERC/TECH 12/CAPEX/20142015/00876</v>
      </c>
      <c r="D328" s="476">
        <f t="shared" si="116"/>
        <v>41871</v>
      </c>
      <c r="E328" s="477">
        <f t="shared" si="116"/>
        <v>1.5511999999999999</v>
      </c>
      <c r="F328" s="478">
        <f t="shared" ref="F328:F375" si="117">F275+I275</f>
        <v>0</v>
      </c>
      <c r="G328" s="478">
        <f t="shared" ref="G328:G375" si="118">G275+M275</f>
        <v>0</v>
      </c>
      <c r="H328" s="478">
        <f t="shared" ref="H328:H375" si="119">F328-G328</f>
        <v>0</v>
      </c>
      <c r="I328" s="478">
        <f>'F4.2 SHPC Pune'!AA10</f>
        <v>0</v>
      </c>
      <c r="J328" s="478">
        <f>'F4.2 SHPC Pune'!AU10</f>
        <v>0</v>
      </c>
      <c r="K328" s="478"/>
      <c r="L328" s="478"/>
      <c r="M328" s="478">
        <f t="shared" ref="M328" si="120">SUM(J328:L328)</f>
        <v>0</v>
      </c>
      <c r="N328" s="478">
        <f t="shared" ref="N328:N375" si="121">H328+I328-M328</f>
        <v>0</v>
      </c>
      <c r="O328" s="209">
        <f t="shared" ref="O328:O350" si="122">MAX(0,IF(M328=0,0,IF(G328+M328&lt;E328,M328,E328-G328)))</f>
        <v>0</v>
      </c>
      <c r="P328" s="210">
        <f t="shared" ref="P328:P350" si="123">M328-O328</f>
        <v>0</v>
      </c>
    </row>
    <row r="329" spans="1:17" ht="31.5" hidden="1" outlineLevel="1">
      <c r="A329" s="319">
        <f t="shared" si="115"/>
        <v>2.4</v>
      </c>
      <c r="B329" s="331" t="str">
        <f t="shared" si="114"/>
        <v>Replacement of existing AVR by SEE DVR system for Varasgaon Hydro Power Station.</v>
      </c>
      <c r="C329" s="319" t="str">
        <f t="shared" si="116"/>
        <v>MERC/TECH 12/CAPEX/20142015/00876</v>
      </c>
      <c r="D329" s="480">
        <f t="shared" si="116"/>
        <v>41871</v>
      </c>
      <c r="E329" s="481">
        <f t="shared" si="116"/>
        <v>0.52</v>
      </c>
      <c r="F329" s="499">
        <f t="shared" si="117"/>
        <v>0.30932749999999998</v>
      </c>
      <c r="G329" s="499">
        <f t="shared" si="118"/>
        <v>0.30932749999999998</v>
      </c>
      <c r="H329" s="499">
        <f t="shared" si="119"/>
        <v>0</v>
      </c>
      <c r="I329" s="478">
        <f>'F4.2 SHPC Pune'!AA11</f>
        <v>0</v>
      </c>
      <c r="J329" s="478">
        <f>'F4.2 SHPC Pune'!AU11</f>
        <v>0</v>
      </c>
      <c r="K329" s="499"/>
      <c r="L329" s="499"/>
      <c r="M329" s="499">
        <f t="shared" ref="M329:M349" si="124">SUM(J329:L329)</f>
        <v>0</v>
      </c>
      <c r="N329" s="499">
        <f t="shared" si="121"/>
        <v>0</v>
      </c>
      <c r="O329" s="209">
        <f t="shared" si="122"/>
        <v>0</v>
      </c>
      <c r="P329" s="210">
        <f t="shared" si="123"/>
        <v>0</v>
      </c>
    </row>
    <row r="330" spans="1:17" ht="31.5" hidden="1" outlineLevel="1">
      <c r="A330" s="319">
        <f t="shared" si="115"/>
        <v>2.5</v>
      </c>
      <c r="B330" s="331" t="str">
        <f t="shared" si="114"/>
        <v xml:space="preserve"> Construction of Resthouse at Dimbhe HPS</v>
      </c>
      <c r="C330" s="319" t="str">
        <f t="shared" si="116"/>
        <v>MERC/TECH 12/CAPEX/20142015/00876</v>
      </c>
      <c r="D330" s="480">
        <f t="shared" si="116"/>
        <v>41871</v>
      </c>
      <c r="E330" s="481">
        <f t="shared" si="116"/>
        <v>0.7</v>
      </c>
      <c r="F330" s="499">
        <f t="shared" si="117"/>
        <v>0.73791230399999996</v>
      </c>
      <c r="G330" s="499">
        <f t="shared" si="118"/>
        <v>0.73791230399999996</v>
      </c>
      <c r="H330" s="499">
        <f t="shared" si="119"/>
        <v>0</v>
      </c>
      <c r="I330" s="478">
        <f>'F4.2 SHPC Pune'!AA12</f>
        <v>0</v>
      </c>
      <c r="J330" s="478">
        <f>'F4.2 SHPC Pune'!AU12</f>
        <v>0</v>
      </c>
      <c r="K330" s="499"/>
      <c r="L330" s="499"/>
      <c r="M330" s="499">
        <f t="shared" si="124"/>
        <v>0</v>
      </c>
      <c r="N330" s="499">
        <f t="shared" si="121"/>
        <v>0</v>
      </c>
      <c r="O330" s="209">
        <f t="shared" si="122"/>
        <v>0</v>
      </c>
      <c r="P330" s="210">
        <f t="shared" si="123"/>
        <v>0</v>
      </c>
      <c r="Q330" s="456"/>
    </row>
    <row r="331" spans="1:17" ht="31.5" hidden="1" outlineLevel="1">
      <c r="A331" s="319">
        <f t="shared" si="115"/>
        <v>0</v>
      </c>
      <c r="B331" s="331" t="str">
        <f t="shared" si="114"/>
        <v>IDC</v>
      </c>
      <c r="C331" s="319" t="str">
        <f t="shared" si="116"/>
        <v>MERC/TECH 12/CAPEX/20142015/00876</v>
      </c>
      <c r="D331" s="480">
        <f t="shared" si="116"/>
        <v>41871</v>
      </c>
      <c r="E331" s="481">
        <f t="shared" si="116"/>
        <v>0.33119999999999999</v>
      </c>
      <c r="F331" s="499">
        <f t="shared" si="117"/>
        <v>0</v>
      </c>
      <c r="G331" s="499">
        <f t="shared" si="118"/>
        <v>0</v>
      </c>
      <c r="H331" s="499">
        <f t="shared" si="119"/>
        <v>0</v>
      </c>
      <c r="I331" s="478">
        <f>'F4.2 SHPC Pune'!AA13</f>
        <v>0</v>
      </c>
      <c r="J331" s="478">
        <f>'F4.2 SHPC Pune'!AU13</f>
        <v>0</v>
      </c>
      <c r="K331" s="499"/>
      <c r="L331" s="499"/>
      <c r="M331" s="499">
        <f t="shared" si="124"/>
        <v>0</v>
      </c>
      <c r="N331" s="499">
        <f t="shared" si="121"/>
        <v>0</v>
      </c>
      <c r="O331" s="209">
        <f t="shared" si="122"/>
        <v>0</v>
      </c>
      <c r="P331" s="210">
        <f t="shared" si="123"/>
        <v>0</v>
      </c>
      <c r="Q331" s="456"/>
    </row>
    <row r="332" spans="1:17" s="479" customFormat="1" ht="31.5" hidden="1" outlineLevel="1">
      <c r="A332" s="314">
        <f t="shared" si="115"/>
        <v>5</v>
      </c>
      <c r="B332" s="315" t="str">
        <f t="shared" si="114"/>
        <v>Various Civil schemes for Modernisations of colonies at Various Locations under Pune HPC</v>
      </c>
      <c r="C332" s="314" t="str">
        <f t="shared" si="116"/>
        <v>MERC/CAPEX/20162017/01745</v>
      </c>
      <c r="D332" s="476">
        <f t="shared" si="116"/>
        <v>42825</v>
      </c>
      <c r="E332" s="477">
        <f t="shared" si="116"/>
        <v>12.812999999999999</v>
      </c>
      <c r="F332" s="478">
        <f t="shared" si="117"/>
        <v>0</v>
      </c>
      <c r="G332" s="478">
        <f t="shared" si="118"/>
        <v>0</v>
      </c>
      <c r="H332" s="478">
        <f t="shared" si="119"/>
        <v>0</v>
      </c>
      <c r="I332" s="478">
        <f>'F4.2 SHPC Pune'!AA14</f>
        <v>0</v>
      </c>
      <c r="J332" s="478">
        <f>'F4.2 SHPC Pune'!AU14</f>
        <v>0</v>
      </c>
      <c r="K332" s="478"/>
      <c r="L332" s="478"/>
      <c r="M332" s="478">
        <f t="shared" si="124"/>
        <v>0</v>
      </c>
      <c r="N332" s="478">
        <f t="shared" si="121"/>
        <v>0</v>
      </c>
      <c r="O332" s="209">
        <f t="shared" si="122"/>
        <v>0</v>
      </c>
      <c r="P332" s="210">
        <f t="shared" si="123"/>
        <v>0</v>
      </c>
    </row>
    <row r="333" spans="1:17" ht="15.75" hidden="1" outlineLevel="1">
      <c r="A333" s="319">
        <f t="shared" si="115"/>
        <v>5.0999999999999996</v>
      </c>
      <c r="B333" s="331" t="str">
        <f t="shared" si="114"/>
        <v>Refurbishing of Residential complex</v>
      </c>
      <c r="C333" s="319" t="str">
        <f t="shared" si="116"/>
        <v>MERC/CAPEX/20162017/01745</v>
      </c>
      <c r="D333" s="480">
        <f t="shared" si="116"/>
        <v>42825</v>
      </c>
      <c r="E333" s="481">
        <f t="shared" si="116"/>
        <v>2.415</v>
      </c>
      <c r="F333" s="499">
        <f t="shared" si="117"/>
        <v>1.2675034840000001</v>
      </c>
      <c r="G333" s="499">
        <f t="shared" si="118"/>
        <v>1.2675034840000001</v>
      </c>
      <c r="H333" s="499">
        <f t="shared" si="119"/>
        <v>0</v>
      </c>
      <c r="I333" s="478">
        <f>'F4.2 SHPC Pune'!AA15</f>
        <v>0</v>
      </c>
      <c r="J333" s="478">
        <f>'F4.2 SHPC Pune'!AU15</f>
        <v>0</v>
      </c>
      <c r="K333" s="499"/>
      <c r="L333" s="499"/>
      <c r="M333" s="499">
        <f t="shared" si="124"/>
        <v>0</v>
      </c>
      <c r="N333" s="499">
        <f t="shared" si="121"/>
        <v>0</v>
      </c>
      <c r="O333" s="209">
        <f t="shared" si="122"/>
        <v>0</v>
      </c>
      <c r="P333" s="210">
        <f t="shared" si="123"/>
        <v>0</v>
      </c>
      <c r="Q333" s="456"/>
    </row>
    <row r="334" spans="1:17" ht="15.75" hidden="1" outlineLevel="1">
      <c r="A334" s="319">
        <f t="shared" si="115"/>
        <v>5.2</v>
      </c>
      <c r="B334" s="331" t="str">
        <f t="shared" si="114"/>
        <v>Internal Roads</v>
      </c>
      <c r="C334" s="319" t="str">
        <f t="shared" si="116"/>
        <v>MERC/CAPEX/20162017/01745</v>
      </c>
      <c r="D334" s="480">
        <f t="shared" si="116"/>
        <v>42825</v>
      </c>
      <c r="E334" s="481">
        <f t="shared" si="116"/>
        <v>2.29</v>
      </c>
      <c r="F334" s="499">
        <f t="shared" si="117"/>
        <v>1.6182413759999996</v>
      </c>
      <c r="G334" s="499">
        <f t="shared" si="118"/>
        <v>1.6182413759999998</v>
      </c>
      <c r="H334" s="499">
        <f t="shared" si="119"/>
        <v>0</v>
      </c>
      <c r="I334" s="478">
        <f>'F4.2 SHPC Pune'!AA16</f>
        <v>0</v>
      </c>
      <c r="J334" s="478">
        <f>'F4.2 SHPC Pune'!AU16</f>
        <v>0</v>
      </c>
      <c r="K334" s="499"/>
      <c r="L334" s="499"/>
      <c r="M334" s="499">
        <f t="shared" si="124"/>
        <v>0</v>
      </c>
      <c r="N334" s="499">
        <f t="shared" si="121"/>
        <v>0</v>
      </c>
      <c r="O334" s="209">
        <f t="shared" si="122"/>
        <v>0</v>
      </c>
      <c r="P334" s="210">
        <f t="shared" si="123"/>
        <v>0</v>
      </c>
      <c r="Q334" s="456"/>
    </row>
    <row r="335" spans="1:17" ht="15.75" hidden="1" outlineLevel="1">
      <c r="A335" s="319">
        <f t="shared" si="115"/>
        <v>5.3</v>
      </c>
      <c r="B335" s="331" t="str">
        <f t="shared" si="114"/>
        <v>Water supply, filteration &amp;  Sanitary works</v>
      </c>
      <c r="C335" s="319" t="str">
        <f t="shared" si="116"/>
        <v>MERC/CAPEX/20162017/01745</v>
      </c>
      <c r="D335" s="480">
        <f t="shared" si="116"/>
        <v>42825</v>
      </c>
      <c r="E335" s="481">
        <f t="shared" si="116"/>
        <v>1.427</v>
      </c>
      <c r="F335" s="499">
        <f t="shared" si="117"/>
        <v>0.57282329500000007</v>
      </c>
      <c r="G335" s="499">
        <f t="shared" si="118"/>
        <v>0.57282329500000007</v>
      </c>
      <c r="H335" s="499">
        <f t="shared" si="119"/>
        <v>0</v>
      </c>
      <c r="I335" s="478">
        <f>'F4.2 SHPC Pune'!AA17</f>
        <v>0</v>
      </c>
      <c r="J335" s="478">
        <f>'F4.2 SHPC Pune'!AU17</f>
        <v>0</v>
      </c>
      <c r="K335" s="499"/>
      <c r="L335" s="499"/>
      <c r="M335" s="499">
        <f t="shared" si="124"/>
        <v>0</v>
      </c>
      <c r="N335" s="499">
        <f t="shared" si="121"/>
        <v>0</v>
      </c>
      <c r="O335" s="209">
        <f t="shared" si="122"/>
        <v>0</v>
      </c>
      <c r="P335" s="210">
        <f t="shared" si="123"/>
        <v>0</v>
      </c>
      <c r="Q335" s="456"/>
    </row>
    <row r="336" spans="1:17" ht="15.75" hidden="1" outlineLevel="1">
      <c r="A336" s="319">
        <f t="shared" si="115"/>
        <v>5.4</v>
      </c>
      <c r="B336" s="331" t="str">
        <f t="shared" si="114"/>
        <v>Compound walls</v>
      </c>
      <c r="C336" s="319" t="str">
        <f t="shared" si="116"/>
        <v>MERC/CAPEX/20162017/01745</v>
      </c>
      <c r="D336" s="480">
        <f t="shared" si="116"/>
        <v>42825</v>
      </c>
      <c r="E336" s="481">
        <f t="shared" si="116"/>
        <v>6.681</v>
      </c>
      <c r="F336" s="499">
        <f t="shared" si="117"/>
        <v>7.5560763239999993</v>
      </c>
      <c r="G336" s="499">
        <f t="shared" si="118"/>
        <v>7.5560763239999993</v>
      </c>
      <c r="H336" s="499">
        <f t="shared" si="119"/>
        <v>0</v>
      </c>
      <c r="I336" s="478">
        <f>'F4.2 SHPC Pune'!AA18</f>
        <v>0</v>
      </c>
      <c r="J336" s="478">
        <f>'F4.2 SHPC Pune'!AU18</f>
        <v>0</v>
      </c>
      <c r="K336" s="499"/>
      <c r="L336" s="499"/>
      <c r="M336" s="499">
        <f t="shared" si="124"/>
        <v>0</v>
      </c>
      <c r="N336" s="499">
        <f t="shared" si="121"/>
        <v>0</v>
      </c>
      <c r="O336" s="209">
        <f t="shared" si="122"/>
        <v>0</v>
      </c>
      <c r="P336" s="210">
        <f t="shared" si="123"/>
        <v>0</v>
      </c>
      <c r="Q336" s="456">
        <v>-2.3408937000000074E-2</v>
      </c>
    </row>
    <row r="337" spans="1:17" s="479" customFormat="1" ht="31.5" hidden="1" outlineLevel="1">
      <c r="A337" s="314">
        <f t="shared" si="115"/>
        <v>14</v>
      </c>
      <c r="B337" s="315" t="str">
        <f t="shared" si="114"/>
        <v>Various 14 Nos. of schemes for Hydro Power Stations under Renewable Energy Circle, Pune &amp; Nasik</v>
      </c>
      <c r="C337" s="314" t="str">
        <f t="shared" si="116"/>
        <v>MERC/CAPEX/2020-21/WFH/SBR/ 19</v>
      </c>
      <c r="D337" s="476">
        <f t="shared" si="116"/>
        <v>44029</v>
      </c>
      <c r="E337" s="477">
        <f t="shared" si="116"/>
        <v>1.9079999999999999</v>
      </c>
      <c r="F337" s="478">
        <f t="shared" si="117"/>
        <v>0</v>
      </c>
      <c r="G337" s="478">
        <f t="shared" si="118"/>
        <v>0</v>
      </c>
      <c r="H337" s="478">
        <f t="shared" si="119"/>
        <v>0</v>
      </c>
      <c r="I337" s="478">
        <f>'F4.2 SHPC Pune'!AA19</f>
        <v>0</v>
      </c>
      <c r="J337" s="478">
        <f>'F4.2 SHPC Pune'!AU19</f>
        <v>0</v>
      </c>
      <c r="K337" s="478"/>
      <c r="L337" s="478"/>
      <c r="M337" s="478">
        <f t="shared" si="124"/>
        <v>0</v>
      </c>
      <c r="N337" s="478">
        <f t="shared" si="121"/>
        <v>0</v>
      </c>
      <c r="O337" s="209">
        <f t="shared" si="122"/>
        <v>0</v>
      </c>
      <c r="P337" s="210">
        <f t="shared" si="123"/>
        <v>0</v>
      </c>
    </row>
    <row r="338" spans="1:17" ht="31.5" hidden="1" outlineLevel="1">
      <c r="A338" s="319">
        <f t="shared" si="115"/>
        <v>14.1</v>
      </c>
      <c r="B338" s="331" t="str">
        <f t="shared" si="114"/>
        <v>Schme-A: Retrofitting of 12 KV Breakers at Ujjani Hydro Power Station</v>
      </c>
      <c r="C338" s="319" t="str">
        <f t="shared" si="116"/>
        <v>MERC/CAPEX/2020-21/WFH/SBR/ 19</v>
      </c>
      <c r="D338" s="480">
        <f t="shared" si="116"/>
        <v>44029</v>
      </c>
      <c r="E338" s="481">
        <f t="shared" si="116"/>
        <v>0.39500000000000002</v>
      </c>
      <c r="F338" s="499">
        <f t="shared" si="117"/>
        <v>0.26762399999999997</v>
      </c>
      <c r="G338" s="499">
        <f t="shared" si="118"/>
        <v>0.26762399999999997</v>
      </c>
      <c r="H338" s="499">
        <f t="shared" si="119"/>
        <v>0</v>
      </c>
      <c r="I338" s="478">
        <f>'F4.2 SHPC Pune'!AA20</f>
        <v>0</v>
      </c>
      <c r="J338" s="478">
        <f>'F4.2 SHPC Pune'!AU20</f>
        <v>0</v>
      </c>
      <c r="K338" s="499"/>
      <c r="L338" s="499"/>
      <c r="M338" s="499">
        <f t="shared" si="124"/>
        <v>0</v>
      </c>
      <c r="N338" s="499">
        <f t="shared" si="121"/>
        <v>0</v>
      </c>
      <c r="O338" s="209">
        <f t="shared" si="122"/>
        <v>0</v>
      </c>
      <c r="P338" s="210">
        <f t="shared" si="123"/>
        <v>0</v>
      </c>
      <c r="Q338" s="456"/>
    </row>
    <row r="339" spans="1:17" ht="31.5" hidden="1" outlineLevel="1">
      <c r="A339" s="319">
        <f t="shared" si="115"/>
        <v>14.3</v>
      </c>
      <c r="B339" s="331" t="str">
        <f t="shared" si="114"/>
        <v>Schme-C :Replacement of existing Energy meters by 0.2S Class Energy meters at various HPS.</v>
      </c>
      <c r="C339" s="319" t="str">
        <f t="shared" si="116"/>
        <v>MERC/CAPEX/2020-21/WFH/SBR/ 19</v>
      </c>
      <c r="D339" s="480">
        <f t="shared" si="116"/>
        <v>44029</v>
      </c>
      <c r="E339" s="481">
        <f t="shared" si="116"/>
        <v>0.10199999999999999</v>
      </c>
      <c r="F339" s="499">
        <f t="shared" si="117"/>
        <v>9.6156000000000005E-2</v>
      </c>
      <c r="G339" s="499">
        <f t="shared" si="118"/>
        <v>7.969248000000001E-2</v>
      </c>
      <c r="H339" s="499">
        <f t="shared" si="119"/>
        <v>1.6463519999999995E-2</v>
      </c>
      <c r="I339" s="478">
        <f>'F4.2 SHPC Pune'!AA21</f>
        <v>0</v>
      </c>
      <c r="J339" s="478">
        <f>'F4.2 SHPC Pune'!AU21</f>
        <v>0</v>
      </c>
      <c r="K339" s="499"/>
      <c r="L339" s="499"/>
      <c r="M339" s="499">
        <f t="shared" si="124"/>
        <v>0</v>
      </c>
      <c r="N339" s="499">
        <f t="shared" si="121"/>
        <v>1.6463519999999995E-2</v>
      </c>
      <c r="O339" s="209">
        <f t="shared" si="122"/>
        <v>0</v>
      </c>
      <c r="P339" s="210">
        <f t="shared" si="123"/>
        <v>0</v>
      </c>
      <c r="Q339" s="456"/>
    </row>
    <row r="340" spans="1:17" ht="31.5" hidden="1" outlineLevel="1">
      <c r="A340" s="319">
        <f t="shared" si="115"/>
        <v>14.4</v>
      </c>
      <c r="B340" s="331" t="str">
        <f t="shared" si="114"/>
        <v>Schme-D: Providing Oil Filtration Machines for all Divisions of REC, Pune</v>
      </c>
      <c r="C340" s="319" t="str">
        <f t="shared" si="116"/>
        <v>MERC/CAPEX/2020-21/WFH/SBR/ 19</v>
      </c>
      <c r="D340" s="480">
        <f t="shared" si="116"/>
        <v>44029</v>
      </c>
      <c r="E340" s="481">
        <f t="shared" si="116"/>
        <v>0.56100000000000005</v>
      </c>
      <c r="F340" s="499">
        <f t="shared" si="117"/>
        <v>0.2723912</v>
      </c>
      <c r="G340" s="499">
        <f t="shared" si="118"/>
        <v>0.2723912</v>
      </c>
      <c r="H340" s="499">
        <f t="shared" si="119"/>
        <v>0</v>
      </c>
      <c r="I340" s="478">
        <f>'F4.2 SHPC Pune'!AA22</f>
        <v>0</v>
      </c>
      <c r="J340" s="478">
        <f>'F4.2 SHPC Pune'!AU22</f>
        <v>0</v>
      </c>
      <c r="K340" s="499"/>
      <c r="L340" s="499"/>
      <c r="M340" s="499">
        <f t="shared" si="124"/>
        <v>0</v>
      </c>
      <c r="N340" s="499">
        <f t="shared" si="121"/>
        <v>0</v>
      </c>
      <c r="O340" s="209">
        <f t="shared" si="122"/>
        <v>0</v>
      </c>
      <c r="P340" s="210">
        <f t="shared" si="123"/>
        <v>0</v>
      </c>
      <c r="Q340" s="456"/>
    </row>
    <row r="341" spans="1:17" ht="31.5" hidden="1" outlineLevel="1">
      <c r="A341" s="319">
        <f t="shared" si="115"/>
        <v>0</v>
      </c>
      <c r="B341" s="331" t="str">
        <f t="shared" si="114"/>
        <v>IDC</v>
      </c>
      <c r="C341" s="319" t="str">
        <f t="shared" si="116"/>
        <v>MERC/CAPEX/2020-21/WFH/SBR/ 19</v>
      </c>
      <c r="D341" s="480">
        <f t="shared" si="116"/>
        <v>44029</v>
      </c>
      <c r="E341" s="481">
        <f t="shared" si="116"/>
        <v>0.85</v>
      </c>
      <c r="F341" s="499">
        <f t="shared" si="117"/>
        <v>0</v>
      </c>
      <c r="G341" s="499">
        <f t="shared" si="118"/>
        <v>0</v>
      </c>
      <c r="H341" s="499">
        <f t="shared" si="119"/>
        <v>0</v>
      </c>
      <c r="I341" s="478">
        <f>'F4.2 SHPC Pune'!AA23</f>
        <v>0</v>
      </c>
      <c r="J341" s="478">
        <f>'F4.2 SHPC Pune'!AU23</f>
        <v>0</v>
      </c>
      <c r="K341" s="499"/>
      <c r="L341" s="499"/>
      <c r="M341" s="499">
        <f t="shared" si="124"/>
        <v>0</v>
      </c>
      <c r="N341" s="499">
        <f t="shared" si="121"/>
        <v>0</v>
      </c>
      <c r="O341" s="209">
        <f t="shared" si="122"/>
        <v>0</v>
      </c>
      <c r="P341" s="210">
        <f t="shared" si="123"/>
        <v>0</v>
      </c>
      <c r="Q341" s="456"/>
    </row>
    <row r="342" spans="1:17" s="479" customFormat="1" ht="31.5" hidden="1" outlineLevel="1">
      <c r="A342" s="314">
        <f t="shared" si="115"/>
        <v>16</v>
      </c>
      <c r="B342" s="315" t="str">
        <f t="shared" si="114"/>
        <v>Various 6 Nos. Schemes for Hydro Power Stations under Renewable Energy Circle, Pune</v>
      </c>
      <c r="C342" s="314" t="str">
        <f t="shared" si="116"/>
        <v>MERC/CAPEX/2020-2021/WFH/ SBR/22</v>
      </c>
      <c r="D342" s="476">
        <f t="shared" si="116"/>
        <v>44037</v>
      </c>
      <c r="E342" s="477">
        <f t="shared" si="116"/>
        <v>10.861000000000001</v>
      </c>
      <c r="F342" s="478">
        <f t="shared" si="117"/>
        <v>0</v>
      </c>
      <c r="G342" s="478">
        <f t="shared" si="118"/>
        <v>0</v>
      </c>
      <c r="H342" s="478">
        <f t="shared" si="119"/>
        <v>0</v>
      </c>
      <c r="I342" s="478">
        <f>'F4.2 SHPC Pune'!AA24</f>
        <v>0</v>
      </c>
      <c r="J342" s="478">
        <f>'F4.2 SHPC Pune'!AU24</f>
        <v>0</v>
      </c>
      <c r="K342" s="478"/>
      <c r="L342" s="478"/>
      <c r="M342" s="478">
        <f t="shared" si="124"/>
        <v>0</v>
      </c>
      <c r="N342" s="478">
        <f t="shared" si="121"/>
        <v>0</v>
      </c>
      <c r="O342" s="209">
        <f t="shared" si="122"/>
        <v>0</v>
      </c>
      <c r="P342" s="210">
        <f t="shared" si="123"/>
        <v>0</v>
      </c>
    </row>
    <row r="343" spans="1:17" ht="31.5" hidden="1" outlineLevel="1">
      <c r="A343" s="319">
        <f t="shared" si="115"/>
        <v>16.100000000000001</v>
      </c>
      <c r="B343" s="331" t="str">
        <f t="shared" si="114"/>
        <v>Replacement of existing Air Compressors at Bhira, Tilari, Pawana and Ujjani Hydro Power Stations under REC, Pune</v>
      </c>
      <c r="C343" s="319" t="str">
        <f t="shared" si="116"/>
        <v>MERC/CAPEX/2020-2021/WFH/ SBR/22</v>
      </c>
      <c r="D343" s="480">
        <f t="shared" si="116"/>
        <v>44037</v>
      </c>
      <c r="E343" s="481">
        <f t="shared" si="116"/>
        <v>0.95099999999999996</v>
      </c>
      <c r="F343" s="499">
        <f t="shared" si="117"/>
        <v>0.61</v>
      </c>
      <c r="G343" s="499">
        <f t="shared" si="118"/>
        <v>0.61</v>
      </c>
      <c r="H343" s="499">
        <f t="shared" si="119"/>
        <v>0</v>
      </c>
      <c r="I343" s="478">
        <f>'F4.2 SHPC Pune'!AA25</f>
        <v>0</v>
      </c>
      <c r="J343" s="478">
        <f>'F4.2 SHPC Pune'!AU25</f>
        <v>0</v>
      </c>
      <c r="K343" s="499"/>
      <c r="L343" s="499"/>
      <c r="M343" s="499">
        <f t="shared" si="124"/>
        <v>0</v>
      </c>
      <c r="N343" s="499">
        <f t="shared" si="121"/>
        <v>0</v>
      </c>
      <c r="O343" s="209">
        <f t="shared" si="122"/>
        <v>0</v>
      </c>
      <c r="P343" s="210">
        <f t="shared" si="123"/>
        <v>0</v>
      </c>
      <c r="Q343" s="456"/>
    </row>
    <row r="344" spans="1:17" ht="63" hidden="1" outlineLevel="1">
      <c r="A344" s="319">
        <f t="shared" si="115"/>
        <v>16.2</v>
      </c>
      <c r="B344" s="331" t="str">
        <f t="shared" si="114"/>
        <v>Replacement of existing Air conditioners of Plant Control Rooms at Ujjani, Warna, Kanher, Dhom, Dimbhe &amp; Dudhganga
HPS.</v>
      </c>
      <c r="C344" s="319" t="str">
        <f t="shared" si="116"/>
        <v>MERC/CAPEX/2020-2021/WFH/ SBR/22</v>
      </c>
      <c r="D344" s="480">
        <f t="shared" si="116"/>
        <v>44037</v>
      </c>
      <c r="E344" s="481">
        <f t="shared" si="116"/>
        <v>0.29199999999999998</v>
      </c>
      <c r="F344" s="499">
        <f t="shared" si="117"/>
        <v>0.25256440000000002</v>
      </c>
      <c r="G344" s="499">
        <f t="shared" si="118"/>
        <v>0.25256440000000002</v>
      </c>
      <c r="H344" s="499">
        <f t="shared" si="119"/>
        <v>0</v>
      </c>
      <c r="I344" s="478">
        <f>'F4.2 SHPC Pune'!AA26</f>
        <v>0</v>
      </c>
      <c r="J344" s="478">
        <f>'F4.2 SHPC Pune'!AU26</f>
        <v>0</v>
      </c>
      <c r="K344" s="499"/>
      <c r="L344" s="499"/>
      <c r="M344" s="499">
        <f t="shared" si="124"/>
        <v>0</v>
      </c>
      <c r="N344" s="499">
        <f t="shared" si="121"/>
        <v>0</v>
      </c>
      <c r="O344" s="209">
        <f t="shared" si="122"/>
        <v>0</v>
      </c>
      <c r="P344" s="210">
        <f t="shared" si="123"/>
        <v>0</v>
      </c>
      <c r="Q344" s="456"/>
    </row>
    <row r="345" spans="1:17" ht="47.25" hidden="1" outlineLevel="1">
      <c r="A345" s="319">
        <f t="shared" si="115"/>
        <v>16.399999999999999</v>
      </c>
      <c r="B345" s="331" t="str">
        <f t="shared" si="114"/>
        <v>Replacement of 220 V, 400/300 AH Battery set with Tubular type Battery Banks at Bhira, Tilari, Kanher, Dimbhe and Ujani Hydro Power Stations.</v>
      </c>
      <c r="C345" s="319" t="str">
        <f t="shared" si="116"/>
        <v>MERC/CAPEX/2020-2021/WFH/ SBR/22</v>
      </c>
      <c r="D345" s="480">
        <f t="shared" si="116"/>
        <v>44037</v>
      </c>
      <c r="E345" s="481">
        <f t="shared" si="116"/>
        <v>0.89999999999999991</v>
      </c>
      <c r="F345" s="499">
        <f t="shared" si="117"/>
        <v>0.35828399999999999</v>
      </c>
      <c r="G345" s="499">
        <f t="shared" si="118"/>
        <v>0.35828399999999999</v>
      </c>
      <c r="H345" s="499">
        <f t="shared" si="119"/>
        <v>0</v>
      </c>
      <c r="I345" s="478">
        <f>'F4.2 SHPC Pune'!AA27</f>
        <v>0</v>
      </c>
      <c r="J345" s="478">
        <f>'F4.2 SHPC Pune'!AU27</f>
        <v>0</v>
      </c>
      <c r="K345" s="499"/>
      <c r="L345" s="499"/>
      <c r="M345" s="499">
        <f t="shared" si="124"/>
        <v>0</v>
      </c>
      <c r="N345" s="499">
        <f t="shared" si="121"/>
        <v>0</v>
      </c>
      <c r="O345" s="209">
        <f t="shared" si="122"/>
        <v>0</v>
      </c>
      <c r="P345" s="210">
        <f t="shared" si="123"/>
        <v>0</v>
      </c>
      <c r="Q345" s="456"/>
    </row>
    <row r="346" spans="1:17" ht="31.5" hidden="1" outlineLevel="1">
      <c r="A346" s="319">
        <f t="shared" si="115"/>
        <v>16.5</v>
      </c>
      <c r="B346" s="331" t="str">
        <f t="shared" si="114"/>
        <v>Supply, installation and commissioning of Kaplan Turbine Runner Blades from BHEL (OEM) for Dudhganga U#1.</v>
      </c>
      <c r="C346" s="319" t="str">
        <f t="shared" si="116"/>
        <v>MERC/CAPEX/2020-2021/WFH/ SBR/22</v>
      </c>
      <c r="D346" s="480">
        <f t="shared" si="116"/>
        <v>44037</v>
      </c>
      <c r="E346" s="481">
        <f t="shared" si="116"/>
        <v>4.657</v>
      </c>
      <c r="F346" s="499">
        <f t="shared" si="117"/>
        <v>4.5730371359999999</v>
      </c>
      <c r="G346" s="499">
        <f t="shared" si="118"/>
        <v>4.5799459359999997</v>
      </c>
      <c r="H346" s="499">
        <f t="shared" si="119"/>
        <v>-6.9087999999997152E-3</v>
      </c>
      <c r="I346" s="478">
        <f>'F4.2 SHPC Pune'!AA28</f>
        <v>0</v>
      </c>
      <c r="J346" s="478">
        <f>'F4.2 SHPC Pune'!AU28</f>
        <v>0</v>
      </c>
      <c r="K346" s="499"/>
      <c r="L346" s="499"/>
      <c r="M346" s="499">
        <f t="shared" si="124"/>
        <v>0</v>
      </c>
      <c r="N346" s="499">
        <f t="shared" si="121"/>
        <v>-6.9087999999997152E-3</v>
      </c>
      <c r="O346" s="209">
        <f t="shared" si="122"/>
        <v>0</v>
      </c>
      <c r="P346" s="210">
        <f t="shared" si="123"/>
        <v>0</v>
      </c>
    </row>
    <row r="347" spans="1:17" ht="47.25" hidden="1" outlineLevel="1">
      <c r="A347" s="319">
        <f t="shared" si="115"/>
        <v>16.600000000000001</v>
      </c>
      <c r="B347" s="331" t="str">
        <f t="shared" si="114"/>
        <v>Replacement of existing Protection Systems with Numerical Protection system at Bhira, Panshet, Varasgaon, Dimbhe &amp; Manikdoh HPS.</v>
      </c>
      <c r="C347" s="319" t="str">
        <f t="shared" si="116"/>
        <v>MERC/CAPEX/2020-2021/WFH/ SBR/22</v>
      </c>
      <c r="D347" s="480">
        <f t="shared" si="116"/>
        <v>44037</v>
      </c>
      <c r="E347" s="481">
        <f t="shared" si="116"/>
        <v>3.6220000000000003</v>
      </c>
      <c r="F347" s="499">
        <f t="shared" si="117"/>
        <v>2.13395</v>
      </c>
      <c r="G347" s="499">
        <f t="shared" si="118"/>
        <v>2.13395</v>
      </c>
      <c r="H347" s="499">
        <f t="shared" si="119"/>
        <v>0</v>
      </c>
      <c r="I347" s="478">
        <f>'F4.2 SHPC Pune'!AA29</f>
        <v>0</v>
      </c>
      <c r="J347" s="478">
        <f>'F4.2 SHPC Pune'!AU29</f>
        <v>0</v>
      </c>
      <c r="K347" s="499"/>
      <c r="L347" s="499"/>
      <c r="M347" s="499">
        <f t="shared" si="124"/>
        <v>0</v>
      </c>
      <c r="N347" s="499">
        <f t="shared" si="121"/>
        <v>0</v>
      </c>
      <c r="O347" s="209">
        <f t="shared" si="122"/>
        <v>0</v>
      </c>
      <c r="P347" s="210">
        <f t="shared" si="123"/>
        <v>0</v>
      </c>
    </row>
    <row r="348" spans="1:17" ht="31.5" hidden="1" outlineLevel="1">
      <c r="A348" s="319">
        <f t="shared" si="115"/>
        <v>0</v>
      </c>
      <c r="B348" s="331" t="str">
        <f t="shared" si="114"/>
        <v>IDC</v>
      </c>
      <c r="C348" s="319" t="str">
        <f t="shared" ref="C348:E367" si="125">C295</f>
        <v>MERC/CAPEX/2020-2021/WFH/ SBR/22</v>
      </c>
      <c r="D348" s="480">
        <f t="shared" si="125"/>
        <v>44037</v>
      </c>
      <c r="E348" s="481">
        <f t="shared" si="125"/>
        <v>0.439</v>
      </c>
      <c r="F348" s="499">
        <f t="shared" si="117"/>
        <v>0</v>
      </c>
      <c r="G348" s="499">
        <f t="shared" si="118"/>
        <v>0</v>
      </c>
      <c r="H348" s="499">
        <f t="shared" si="119"/>
        <v>0</v>
      </c>
      <c r="I348" s="478">
        <f>'F4.2 SHPC Pune'!AA30</f>
        <v>0</v>
      </c>
      <c r="J348" s="478">
        <f>'F4.2 SHPC Pune'!AU30</f>
        <v>0</v>
      </c>
      <c r="K348" s="499"/>
      <c r="L348" s="499"/>
      <c r="M348" s="499">
        <f t="shared" si="124"/>
        <v>0</v>
      </c>
      <c r="N348" s="499">
        <f t="shared" si="121"/>
        <v>0</v>
      </c>
      <c r="O348" s="209">
        <f t="shared" si="122"/>
        <v>0</v>
      </c>
      <c r="P348" s="210">
        <f t="shared" si="123"/>
        <v>0</v>
      </c>
    </row>
    <row r="349" spans="1:17" ht="31.5" hidden="1" outlineLevel="1">
      <c r="A349" s="482">
        <f t="shared" si="115"/>
        <v>17</v>
      </c>
      <c r="B349" s="483" t="str">
        <f t="shared" si="114"/>
        <v xml:space="preserve">Fortification near Panshet hydro power station for arresting rock falling on HPS Building at panshet . </v>
      </c>
      <c r="C349" s="482" t="str">
        <f t="shared" si="125"/>
        <v xml:space="preserve">Not approved </v>
      </c>
      <c r="D349" s="484" t="str">
        <f t="shared" si="125"/>
        <v>-</v>
      </c>
      <c r="E349" s="485">
        <f t="shared" si="125"/>
        <v>0</v>
      </c>
      <c r="F349" s="485">
        <f t="shared" si="117"/>
        <v>0</v>
      </c>
      <c r="G349" s="485">
        <f t="shared" si="118"/>
        <v>0</v>
      </c>
      <c r="H349" s="485">
        <f t="shared" si="119"/>
        <v>0</v>
      </c>
      <c r="I349" s="478">
        <f>'F4.2 SHPC Pune'!AA31</f>
        <v>0</v>
      </c>
      <c r="J349" s="478">
        <f>'F4.2 SHPC Pune'!AU31</f>
        <v>0</v>
      </c>
      <c r="K349" s="485"/>
      <c r="L349" s="485"/>
      <c r="M349" s="485">
        <f t="shared" si="124"/>
        <v>0</v>
      </c>
      <c r="N349" s="485">
        <f t="shared" si="121"/>
        <v>0</v>
      </c>
      <c r="O349" s="209">
        <f t="shared" si="122"/>
        <v>0</v>
      </c>
      <c r="P349" s="210">
        <f t="shared" si="123"/>
        <v>0</v>
      </c>
    </row>
    <row r="350" spans="1:17" ht="31.5" hidden="1" outlineLevel="1">
      <c r="A350" s="482">
        <f t="shared" si="115"/>
        <v>17.100000000000001</v>
      </c>
      <c r="B350" s="483" t="str">
        <f t="shared" si="114"/>
        <v xml:space="preserve">Fortification near Panshet hydro power station for arresting rock falling on HPS Building at panshet . </v>
      </c>
      <c r="C350" s="482" t="str">
        <f t="shared" si="125"/>
        <v xml:space="preserve">Not approved </v>
      </c>
      <c r="D350" s="484" t="str">
        <f t="shared" si="125"/>
        <v>-</v>
      </c>
      <c r="E350" s="485">
        <f t="shared" si="125"/>
        <v>0</v>
      </c>
      <c r="F350" s="485">
        <f t="shared" si="117"/>
        <v>12.06</v>
      </c>
      <c r="G350" s="485">
        <f t="shared" si="118"/>
        <v>0</v>
      </c>
      <c r="H350" s="485">
        <f t="shared" si="119"/>
        <v>12.06</v>
      </c>
      <c r="I350" s="478">
        <f>'F4.2 SHPC Pune'!AA32</f>
        <v>0</v>
      </c>
      <c r="J350" s="478">
        <f>'F4.2 SHPC Pune'!AU32</f>
        <v>0</v>
      </c>
      <c r="K350" s="485"/>
      <c r="L350" s="485"/>
      <c r="M350" s="485">
        <f t="shared" ref="M350" si="126">SUM(J350:L350)</f>
        <v>0</v>
      </c>
      <c r="N350" s="485">
        <f t="shared" si="121"/>
        <v>12.06</v>
      </c>
      <c r="O350" s="209">
        <f t="shared" si="122"/>
        <v>0</v>
      </c>
      <c r="P350" s="210">
        <f t="shared" si="123"/>
        <v>0</v>
      </c>
    </row>
    <row r="351" spans="1:17" ht="15.75" hidden="1" outlineLevel="1">
      <c r="A351" s="486">
        <f t="shared" si="115"/>
        <v>0</v>
      </c>
      <c r="B351" s="313" t="str">
        <f t="shared" si="114"/>
        <v>(ii) Yet to be submitted to MERC</v>
      </c>
      <c r="C351" s="486">
        <f t="shared" si="125"/>
        <v>0</v>
      </c>
      <c r="D351" s="484" t="str">
        <f t="shared" si="125"/>
        <v>-</v>
      </c>
      <c r="E351" s="485">
        <f t="shared" si="125"/>
        <v>0</v>
      </c>
      <c r="F351" s="500">
        <f t="shared" si="117"/>
        <v>0</v>
      </c>
      <c r="G351" s="500">
        <f t="shared" si="118"/>
        <v>0</v>
      </c>
      <c r="H351" s="500">
        <f t="shared" si="119"/>
        <v>0</v>
      </c>
      <c r="I351" s="478">
        <f>'F4.2 SHPC Pune'!AA33</f>
        <v>0</v>
      </c>
      <c r="J351" s="478">
        <f>'F4.2 SHPC Pune'!AU33</f>
        <v>0</v>
      </c>
      <c r="K351" s="500"/>
      <c r="L351" s="500"/>
      <c r="M351" s="500">
        <f t="shared" ref="M351:M375" si="127">SUM(J351:L351)</f>
        <v>0</v>
      </c>
      <c r="N351" s="500">
        <f t="shared" si="121"/>
        <v>0</v>
      </c>
      <c r="O351" s="456"/>
      <c r="P351" s="456"/>
    </row>
    <row r="352" spans="1:17" ht="15.75" hidden="1" outlineLevel="1">
      <c r="A352" s="314">
        <f t="shared" si="115"/>
        <v>1</v>
      </c>
      <c r="B352" s="315" t="str">
        <f t="shared" si="114"/>
        <v>DPR-5</v>
      </c>
      <c r="C352" s="314" t="str">
        <f t="shared" si="125"/>
        <v>(ii) Yet to be submitted to MERC</v>
      </c>
      <c r="D352" s="476" t="str">
        <f t="shared" si="125"/>
        <v>-</v>
      </c>
      <c r="E352" s="477">
        <f t="shared" si="125"/>
        <v>0</v>
      </c>
      <c r="F352" s="501">
        <f t="shared" si="117"/>
        <v>0</v>
      </c>
      <c r="G352" s="501">
        <f t="shared" si="118"/>
        <v>0</v>
      </c>
      <c r="H352" s="501">
        <f t="shared" si="119"/>
        <v>0</v>
      </c>
      <c r="I352" s="478">
        <f>'F4.2 SHPC Pune'!AA34</f>
        <v>0</v>
      </c>
      <c r="J352" s="478">
        <f>'F4.2 SHPC Pune'!AU34</f>
        <v>0</v>
      </c>
      <c r="K352" s="501"/>
      <c r="L352" s="501"/>
      <c r="M352" s="501">
        <f t="shared" si="127"/>
        <v>0</v>
      </c>
      <c r="N352" s="501">
        <f t="shared" si="121"/>
        <v>0</v>
      </c>
      <c r="O352" s="456"/>
      <c r="P352" s="456"/>
    </row>
    <row r="353" spans="1:16" ht="31.5" hidden="1" outlineLevel="1">
      <c r="A353" s="319">
        <f t="shared" si="115"/>
        <v>1.1000000000000001</v>
      </c>
      <c r="B353" s="331" t="str">
        <f t="shared" si="114"/>
        <v>Supply, erection &amp; commissioning of Digital Governor and DAVR for Panshet HPS under REC, Pune</v>
      </c>
      <c r="C353" s="319" t="str">
        <f t="shared" si="125"/>
        <v>(ii) Yet to be submitted to MERC</v>
      </c>
      <c r="D353" s="480" t="str">
        <f t="shared" si="125"/>
        <v>-</v>
      </c>
      <c r="E353" s="481">
        <f t="shared" si="125"/>
        <v>0</v>
      </c>
      <c r="F353" s="499">
        <f t="shared" si="117"/>
        <v>4.5</v>
      </c>
      <c r="G353" s="499">
        <f t="shared" si="118"/>
        <v>4.5</v>
      </c>
      <c r="H353" s="499">
        <f t="shared" si="119"/>
        <v>0</v>
      </c>
      <c r="I353" s="478">
        <f>'F4.2 SHPC Pune'!AA35</f>
        <v>0</v>
      </c>
      <c r="J353" s="478">
        <f>'F4.2 SHPC Pune'!AU35</f>
        <v>0</v>
      </c>
      <c r="K353" s="499"/>
      <c r="L353" s="499"/>
      <c r="M353" s="499">
        <f t="shared" si="127"/>
        <v>0</v>
      </c>
      <c r="N353" s="499">
        <f t="shared" si="121"/>
        <v>0</v>
      </c>
      <c r="O353" s="456"/>
      <c r="P353" s="456"/>
    </row>
    <row r="354" spans="1:16" ht="31.5" hidden="1" outlineLevel="1">
      <c r="A354" s="319">
        <f t="shared" si="115"/>
        <v>1.2</v>
      </c>
      <c r="B354" s="331" t="str">
        <f t="shared" si="114"/>
        <v xml:space="preserve">Supply, erection &amp; commissioning of Digital Governor, Excitation system (DAVR) at Warana &amp; Dudhganga HPS </v>
      </c>
      <c r="C354" s="319" t="str">
        <f t="shared" si="125"/>
        <v>(ii) Yet to be submitted to MERC</v>
      </c>
      <c r="D354" s="480" t="str">
        <f t="shared" si="125"/>
        <v>-</v>
      </c>
      <c r="E354" s="481">
        <f t="shared" si="125"/>
        <v>0</v>
      </c>
      <c r="F354" s="499">
        <f t="shared" si="117"/>
        <v>18.79</v>
      </c>
      <c r="G354" s="499">
        <f t="shared" si="118"/>
        <v>18.79</v>
      </c>
      <c r="H354" s="499">
        <f t="shared" si="119"/>
        <v>0</v>
      </c>
      <c r="I354" s="478">
        <f>'F4.2 SHPC Pune'!AA36</f>
        <v>0</v>
      </c>
      <c r="J354" s="478">
        <f>'F4.2 SHPC Pune'!AU36</f>
        <v>0</v>
      </c>
      <c r="K354" s="499"/>
      <c r="L354" s="499"/>
      <c r="M354" s="499">
        <f t="shared" si="127"/>
        <v>0</v>
      </c>
      <c r="N354" s="499">
        <f t="shared" si="121"/>
        <v>0</v>
      </c>
      <c r="O354" s="456"/>
      <c r="P354" s="456"/>
    </row>
    <row r="355" spans="1:16" ht="47.25" hidden="1" outlineLevel="1">
      <c r="A355" s="319">
        <f t="shared" si="115"/>
        <v>1.3</v>
      </c>
      <c r="B355" s="331" t="str">
        <f t="shared" si="114"/>
        <v>Supply,erection &amp; commissioningof Governor, Excitation System (DAVR) and Autosequencer for Manikdoh, Kanher &amp; Dimbhe HPS.</v>
      </c>
      <c r="C355" s="319" t="str">
        <f t="shared" si="125"/>
        <v>(ii) Yet to be submitted to MERC</v>
      </c>
      <c r="D355" s="480" t="str">
        <f t="shared" si="125"/>
        <v>-</v>
      </c>
      <c r="E355" s="481">
        <f t="shared" si="125"/>
        <v>0</v>
      </c>
      <c r="F355" s="499">
        <f t="shared" si="117"/>
        <v>14.35</v>
      </c>
      <c r="G355" s="499">
        <f t="shared" si="118"/>
        <v>14.35</v>
      </c>
      <c r="H355" s="499">
        <f t="shared" si="119"/>
        <v>0</v>
      </c>
      <c r="I355" s="478">
        <f>'F4.2 SHPC Pune'!AA37</f>
        <v>0</v>
      </c>
      <c r="J355" s="478">
        <f>'F4.2 SHPC Pune'!AU37</f>
        <v>0</v>
      </c>
      <c r="K355" s="499"/>
      <c r="L355" s="499"/>
      <c r="M355" s="499">
        <f t="shared" si="127"/>
        <v>0</v>
      </c>
      <c r="N355" s="499">
        <f t="shared" si="121"/>
        <v>0</v>
      </c>
      <c r="O355" s="456"/>
      <c r="P355" s="456"/>
    </row>
    <row r="356" spans="1:16" ht="31.5" hidden="1" outlineLevel="1">
      <c r="A356" s="319">
        <f t="shared" si="115"/>
        <v>1.4</v>
      </c>
      <c r="B356" s="331" t="str">
        <f t="shared" si="114"/>
        <v>Supply, erection &amp; commissioning of Digital Governor Pawana &amp; Varasgaon HPS</v>
      </c>
      <c r="C356" s="319" t="str">
        <f t="shared" si="125"/>
        <v>(ii) Yet to be submitted to MERC</v>
      </c>
      <c r="D356" s="480" t="str">
        <f t="shared" si="125"/>
        <v>-</v>
      </c>
      <c r="E356" s="481">
        <f t="shared" si="125"/>
        <v>0</v>
      </c>
      <c r="F356" s="499">
        <f t="shared" si="117"/>
        <v>6.74</v>
      </c>
      <c r="G356" s="499">
        <f t="shared" si="118"/>
        <v>6.74</v>
      </c>
      <c r="H356" s="499">
        <f t="shared" si="119"/>
        <v>0</v>
      </c>
      <c r="I356" s="478">
        <f>'F4.2 SHPC Pune'!AA38</f>
        <v>0</v>
      </c>
      <c r="J356" s="478">
        <f>'F4.2 SHPC Pune'!AU38</f>
        <v>0</v>
      </c>
      <c r="K356" s="499"/>
      <c r="L356" s="499"/>
      <c r="M356" s="499">
        <f t="shared" si="127"/>
        <v>0</v>
      </c>
      <c r="N356" s="499">
        <f t="shared" si="121"/>
        <v>0</v>
      </c>
      <c r="O356" s="456"/>
      <c r="P356" s="456"/>
    </row>
    <row r="357" spans="1:16" ht="47.25" hidden="1" outlineLevel="1">
      <c r="A357" s="319">
        <f t="shared" si="115"/>
        <v>1.5</v>
      </c>
      <c r="B357" s="331" t="str">
        <f t="shared" si="114"/>
        <v>Upgradation of Protection system for Generator and Generator transformer at bhatghar,Dudhganga,Ujani,Warana,Kanher &amp; Dhom</v>
      </c>
      <c r="C357" s="319" t="str">
        <f t="shared" si="125"/>
        <v>(ii) Yet to be submitted to MERC</v>
      </c>
      <c r="D357" s="480" t="str">
        <f t="shared" si="125"/>
        <v>-</v>
      </c>
      <c r="E357" s="481">
        <f t="shared" si="125"/>
        <v>0</v>
      </c>
      <c r="F357" s="499">
        <f t="shared" si="117"/>
        <v>7.22</v>
      </c>
      <c r="G357" s="499">
        <f t="shared" si="118"/>
        <v>7.22</v>
      </c>
      <c r="H357" s="499">
        <f t="shared" si="119"/>
        <v>0</v>
      </c>
      <c r="I357" s="478">
        <f>'F4.2 SHPC Pune'!AA39</f>
        <v>0</v>
      </c>
      <c r="J357" s="478">
        <f>'F4.2 SHPC Pune'!AU39</f>
        <v>0</v>
      </c>
      <c r="K357" s="499"/>
      <c r="L357" s="499"/>
      <c r="M357" s="499">
        <f t="shared" si="127"/>
        <v>0</v>
      </c>
      <c r="N357" s="499">
        <f t="shared" si="121"/>
        <v>0</v>
      </c>
      <c r="O357" s="456"/>
      <c r="P357" s="456"/>
    </row>
    <row r="358" spans="1:16" ht="15.75" hidden="1" outlineLevel="1">
      <c r="A358" s="319">
        <f t="shared" si="115"/>
        <v>0</v>
      </c>
      <c r="B358" s="331" t="str">
        <f t="shared" ref="B358:B376" si="128">B305</f>
        <v>DPR-6</v>
      </c>
      <c r="C358" s="319">
        <f t="shared" si="125"/>
        <v>0</v>
      </c>
      <c r="D358" s="480" t="str">
        <f t="shared" si="125"/>
        <v>-</v>
      </c>
      <c r="E358" s="481">
        <f t="shared" si="125"/>
        <v>0</v>
      </c>
      <c r="F358" s="499">
        <f t="shared" si="117"/>
        <v>0</v>
      </c>
      <c r="G358" s="499">
        <f t="shared" si="118"/>
        <v>0</v>
      </c>
      <c r="H358" s="499">
        <f t="shared" si="119"/>
        <v>0</v>
      </c>
      <c r="I358" s="478">
        <f>'F4.2 SHPC Pune'!AA40</f>
        <v>0</v>
      </c>
      <c r="J358" s="478">
        <f>'F4.2 SHPC Pune'!AU40</f>
        <v>0</v>
      </c>
      <c r="K358" s="499"/>
      <c r="L358" s="499"/>
      <c r="M358" s="499">
        <f t="shared" si="127"/>
        <v>0</v>
      </c>
      <c r="N358" s="499">
        <f t="shared" si="121"/>
        <v>0</v>
      </c>
      <c r="O358" s="456"/>
      <c r="P358" s="456"/>
    </row>
    <row r="359" spans="1:16" ht="15.75" hidden="1" outlineLevel="1">
      <c r="A359" s="314">
        <f t="shared" si="115"/>
        <v>0</v>
      </c>
      <c r="B359" s="315" t="str">
        <f t="shared" si="128"/>
        <v>Synchronising &amp; Line Breakers at HPS under REC, Pune</v>
      </c>
      <c r="C359" s="319" t="str">
        <f t="shared" si="125"/>
        <v>(ii) Yet to be submitted to MERC</v>
      </c>
      <c r="D359" s="476" t="str">
        <f t="shared" si="125"/>
        <v>-</v>
      </c>
      <c r="E359" s="477">
        <f t="shared" si="125"/>
        <v>0</v>
      </c>
      <c r="F359" s="501">
        <f t="shared" si="117"/>
        <v>5.0999999999999996</v>
      </c>
      <c r="G359" s="501">
        <f t="shared" si="118"/>
        <v>5.0999999999999996</v>
      </c>
      <c r="H359" s="501">
        <f t="shared" si="119"/>
        <v>0</v>
      </c>
      <c r="I359" s="478">
        <f>'F4.2 SHPC Pune'!AA41</f>
        <v>0</v>
      </c>
      <c r="J359" s="478">
        <f>'F4.2 SHPC Pune'!AU41</f>
        <v>0</v>
      </c>
      <c r="K359" s="501"/>
      <c r="L359" s="501"/>
      <c r="M359" s="501">
        <f t="shared" si="127"/>
        <v>0</v>
      </c>
      <c r="N359" s="501">
        <f t="shared" si="121"/>
        <v>0</v>
      </c>
      <c r="O359" s="456"/>
      <c r="P359" s="456"/>
    </row>
    <row r="360" spans="1:16" ht="31.5" hidden="1" outlineLevel="1">
      <c r="A360" s="319">
        <f t="shared" si="115"/>
        <v>0</v>
      </c>
      <c r="B360" s="331" t="str">
        <f t="shared" si="128"/>
        <v>Digital Governor, Excitation (DAVR) with Auto sequencer at Ujjani HPS</v>
      </c>
      <c r="C360" s="319" t="str">
        <f t="shared" si="125"/>
        <v>(ii) Yet to be submitted to MERC</v>
      </c>
      <c r="D360" s="480" t="str">
        <f t="shared" si="125"/>
        <v>-</v>
      </c>
      <c r="E360" s="481">
        <f t="shared" si="125"/>
        <v>0</v>
      </c>
      <c r="F360" s="499">
        <f t="shared" si="117"/>
        <v>3.12</v>
      </c>
      <c r="G360" s="499">
        <f t="shared" si="118"/>
        <v>3.12</v>
      </c>
      <c r="H360" s="499">
        <f t="shared" si="119"/>
        <v>0</v>
      </c>
      <c r="I360" s="478">
        <f>'F4.2 SHPC Pune'!AA42</f>
        <v>0</v>
      </c>
      <c r="J360" s="478">
        <f>'F4.2 SHPC Pune'!AU42</f>
        <v>0</v>
      </c>
      <c r="K360" s="499"/>
      <c r="L360" s="499"/>
      <c r="M360" s="499">
        <f t="shared" si="127"/>
        <v>0</v>
      </c>
      <c r="N360" s="499">
        <f t="shared" si="121"/>
        <v>0</v>
      </c>
      <c r="O360" s="456"/>
      <c r="P360" s="456"/>
    </row>
    <row r="361" spans="1:16" ht="31.5" hidden="1" outlineLevel="1">
      <c r="A361" s="319">
        <f t="shared" si="115"/>
        <v>0</v>
      </c>
      <c r="B361" s="331" t="str">
        <f t="shared" si="128"/>
        <v>Supply of station battery sets at Panshet, Varasgaon, Pawana, Dhom, Terwanmedhe</v>
      </c>
      <c r="C361" s="319" t="str">
        <f t="shared" si="125"/>
        <v>(ii) Yet to be submitted to MERC</v>
      </c>
      <c r="D361" s="480" t="str">
        <f t="shared" si="125"/>
        <v>-</v>
      </c>
      <c r="E361" s="481">
        <f t="shared" si="125"/>
        <v>0</v>
      </c>
      <c r="F361" s="499">
        <f t="shared" si="117"/>
        <v>1</v>
      </c>
      <c r="G361" s="499">
        <f t="shared" si="118"/>
        <v>1</v>
      </c>
      <c r="H361" s="499">
        <f t="shared" si="119"/>
        <v>0</v>
      </c>
      <c r="I361" s="478">
        <f>'F4.2 SHPC Pune'!AA43</f>
        <v>0</v>
      </c>
      <c r="J361" s="478">
        <f>'F4.2 SHPC Pune'!AU43</f>
        <v>0</v>
      </c>
      <c r="K361" s="499"/>
      <c r="L361" s="499"/>
      <c r="M361" s="499">
        <f t="shared" si="127"/>
        <v>0</v>
      </c>
      <c r="N361" s="499">
        <f t="shared" si="121"/>
        <v>0</v>
      </c>
    </row>
    <row r="362" spans="1:16" ht="31.5" hidden="1" outlineLevel="1">
      <c r="A362" s="319">
        <f t="shared" si="115"/>
        <v>0</v>
      </c>
      <c r="B362" s="331" t="str">
        <f t="shared" si="128"/>
        <v>Digital Governor, Excitation (DAVR) with Auto sequencer at Dhom HPS</v>
      </c>
      <c r="C362" s="319" t="str">
        <f t="shared" si="125"/>
        <v>(ii) Yet to be submitted to MERC</v>
      </c>
      <c r="D362" s="480" t="str">
        <f t="shared" si="125"/>
        <v>-</v>
      </c>
      <c r="E362" s="481">
        <f t="shared" si="125"/>
        <v>0</v>
      </c>
      <c r="F362" s="499">
        <f t="shared" si="117"/>
        <v>6.22</v>
      </c>
      <c r="G362" s="499">
        <f t="shared" si="118"/>
        <v>6.22</v>
      </c>
      <c r="H362" s="499">
        <f t="shared" si="119"/>
        <v>0</v>
      </c>
      <c r="I362" s="478">
        <f>'F4.2 SHPC Pune'!AA44</f>
        <v>0</v>
      </c>
      <c r="J362" s="478">
        <f>'F4.2 SHPC Pune'!AU44</f>
        <v>0</v>
      </c>
      <c r="K362" s="499"/>
      <c r="L362" s="499"/>
      <c r="M362" s="499">
        <f t="shared" si="127"/>
        <v>0</v>
      </c>
      <c r="N362" s="499">
        <f t="shared" si="121"/>
        <v>0</v>
      </c>
    </row>
    <row r="363" spans="1:16" ht="15.75" hidden="1" outlineLevel="1">
      <c r="A363" s="319">
        <f t="shared" si="115"/>
        <v>0</v>
      </c>
      <c r="B363" s="331" t="str">
        <f t="shared" si="128"/>
        <v>R &amp; M of Bhatghar HPS</v>
      </c>
      <c r="C363" s="319" t="str">
        <f t="shared" si="125"/>
        <v>(ii) Yet to be submitted to MERC</v>
      </c>
      <c r="D363" s="480" t="str">
        <f t="shared" si="125"/>
        <v>-</v>
      </c>
      <c r="E363" s="481">
        <f t="shared" si="125"/>
        <v>0</v>
      </c>
      <c r="F363" s="499">
        <f t="shared" si="117"/>
        <v>10</v>
      </c>
      <c r="G363" s="499">
        <f t="shared" si="118"/>
        <v>10</v>
      </c>
      <c r="H363" s="499">
        <f t="shared" si="119"/>
        <v>0</v>
      </c>
      <c r="I363" s="478">
        <f>'F4.2 SHPC Pune'!AA45</f>
        <v>0</v>
      </c>
      <c r="J363" s="478">
        <f>'F4.2 SHPC Pune'!AU45</f>
        <v>0</v>
      </c>
      <c r="K363" s="499"/>
      <c r="L363" s="499"/>
      <c r="M363" s="499">
        <f t="shared" si="127"/>
        <v>0</v>
      </c>
      <c r="N363" s="499">
        <f t="shared" si="121"/>
        <v>0</v>
      </c>
    </row>
    <row r="364" spans="1:16" ht="15.75" hidden="1" outlineLevel="1">
      <c r="A364" s="319">
        <f t="shared" si="115"/>
        <v>1.7</v>
      </c>
      <c r="B364" s="331" t="str">
        <f t="shared" si="128"/>
        <v>DPR-8</v>
      </c>
      <c r="C364" s="319">
        <f t="shared" si="125"/>
        <v>0</v>
      </c>
      <c r="D364" s="480" t="str">
        <f t="shared" si="125"/>
        <v>-</v>
      </c>
      <c r="E364" s="481">
        <f t="shared" si="125"/>
        <v>0</v>
      </c>
      <c r="F364" s="499">
        <f t="shared" si="117"/>
        <v>0</v>
      </c>
      <c r="G364" s="499">
        <f t="shared" si="118"/>
        <v>0</v>
      </c>
      <c r="H364" s="499">
        <f t="shared" si="119"/>
        <v>0</v>
      </c>
      <c r="I364" s="478">
        <f>'F4.2 SHPC Pune'!AA46</f>
        <v>0</v>
      </c>
      <c r="J364" s="478">
        <f>'F4.2 SHPC Pune'!AU46</f>
        <v>0</v>
      </c>
      <c r="K364" s="499"/>
      <c r="L364" s="499"/>
      <c r="M364" s="499">
        <f t="shared" si="127"/>
        <v>0</v>
      </c>
      <c r="N364" s="499">
        <f t="shared" si="121"/>
        <v>0</v>
      </c>
    </row>
    <row r="365" spans="1:16" ht="31.5" hidden="1" outlineLevel="1">
      <c r="A365" s="319">
        <f t="shared" si="115"/>
        <v>0</v>
      </c>
      <c r="B365" s="331" t="str">
        <f t="shared" si="128"/>
        <v>Gen. transformers for Dudhganga, Warana, Ujjani, Panshet, Varasgaon &amp; Pawana HPS</v>
      </c>
      <c r="C365" s="319" t="str">
        <f t="shared" si="125"/>
        <v>(ii) Yet to be submitted to MERC</v>
      </c>
      <c r="D365" s="480" t="str">
        <f t="shared" si="125"/>
        <v>-</v>
      </c>
      <c r="E365" s="481">
        <f t="shared" si="125"/>
        <v>0</v>
      </c>
      <c r="F365" s="499">
        <f t="shared" si="117"/>
        <v>0</v>
      </c>
      <c r="G365" s="499">
        <f t="shared" si="118"/>
        <v>0</v>
      </c>
      <c r="H365" s="499">
        <f t="shared" si="119"/>
        <v>0</v>
      </c>
      <c r="I365" s="478">
        <f>'F4.2 SHPC Pune'!AA47</f>
        <v>0</v>
      </c>
      <c r="J365" s="478">
        <f>'F4.2 SHPC Pune'!AU47</f>
        <v>0</v>
      </c>
      <c r="K365" s="499"/>
      <c r="L365" s="499"/>
      <c r="M365" s="499">
        <f t="shared" si="127"/>
        <v>0</v>
      </c>
      <c r="N365" s="499">
        <f t="shared" si="121"/>
        <v>0</v>
      </c>
    </row>
    <row r="366" spans="1:16" ht="15.75" hidden="1" outlineLevel="1">
      <c r="A366" s="319">
        <f t="shared" si="115"/>
        <v>0</v>
      </c>
      <c r="B366" s="331">
        <f t="shared" si="128"/>
        <v>0</v>
      </c>
      <c r="C366" s="319">
        <f t="shared" si="125"/>
        <v>0</v>
      </c>
      <c r="D366" s="480" t="str">
        <f t="shared" si="125"/>
        <v>-</v>
      </c>
      <c r="E366" s="481">
        <f t="shared" si="125"/>
        <v>0</v>
      </c>
      <c r="F366" s="499">
        <f t="shared" si="117"/>
        <v>0</v>
      </c>
      <c r="G366" s="499">
        <f t="shared" si="118"/>
        <v>0</v>
      </c>
      <c r="H366" s="499">
        <f t="shared" si="119"/>
        <v>0</v>
      </c>
      <c r="I366" s="478">
        <f>'F4.2 SHPC Pune'!AA48</f>
        <v>0</v>
      </c>
      <c r="J366" s="478">
        <f>'F4.2 SHPC Pune'!AU48</f>
        <v>0</v>
      </c>
      <c r="K366" s="499"/>
      <c r="L366" s="499"/>
      <c r="M366" s="499">
        <f t="shared" si="127"/>
        <v>0</v>
      </c>
      <c r="N366" s="499">
        <f t="shared" si="121"/>
        <v>0</v>
      </c>
    </row>
    <row r="367" spans="1:16" ht="15.75" hidden="1" outlineLevel="1">
      <c r="A367" s="486">
        <f t="shared" si="115"/>
        <v>0</v>
      </c>
      <c r="B367" s="488" t="str">
        <f t="shared" si="128"/>
        <v>B) Non-DPR Schemes</v>
      </c>
      <c r="C367" s="486">
        <f t="shared" si="125"/>
        <v>0</v>
      </c>
      <c r="D367" s="484" t="str">
        <f t="shared" si="125"/>
        <v>-</v>
      </c>
      <c r="E367" s="485">
        <f t="shared" si="125"/>
        <v>0</v>
      </c>
      <c r="F367" s="500">
        <f t="shared" si="117"/>
        <v>0</v>
      </c>
      <c r="G367" s="500">
        <f t="shared" si="118"/>
        <v>0</v>
      </c>
      <c r="H367" s="500">
        <f t="shared" si="119"/>
        <v>0</v>
      </c>
      <c r="I367" s="478">
        <f>'F4.2 SHPC Pune'!AA49</f>
        <v>0</v>
      </c>
      <c r="J367" s="478">
        <f>'F4.2 SHPC Pune'!AU49</f>
        <v>0</v>
      </c>
      <c r="K367" s="500"/>
      <c r="L367" s="500"/>
      <c r="M367" s="500">
        <f t="shared" si="127"/>
        <v>0</v>
      </c>
      <c r="N367" s="500">
        <f t="shared" si="121"/>
        <v>0</v>
      </c>
    </row>
    <row r="368" spans="1:16" ht="31.5" hidden="1" outlineLevel="1">
      <c r="A368" s="319">
        <f t="shared" si="115"/>
        <v>1</v>
      </c>
      <c r="B368" s="331" t="str">
        <f t="shared" si="128"/>
        <v>Replacement of 220V/300 AH Tubular type Battery Set at Manikdoh HPS</v>
      </c>
      <c r="C368" s="319" t="str">
        <f t="shared" ref="C368:E375" si="129">C315</f>
        <v>N.A.</v>
      </c>
      <c r="D368" s="480" t="str">
        <f t="shared" si="129"/>
        <v>-</v>
      </c>
      <c r="E368" s="481">
        <f t="shared" si="129"/>
        <v>0</v>
      </c>
      <c r="F368" s="499">
        <f t="shared" si="117"/>
        <v>0.1138</v>
      </c>
      <c r="G368" s="499">
        <f t="shared" si="118"/>
        <v>0.1138</v>
      </c>
      <c r="H368" s="499">
        <f t="shared" si="119"/>
        <v>0</v>
      </c>
      <c r="I368" s="478">
        <f>'F4.2 SHPC Pune'!AA50</f>
        <v>0</v>
      </c>
      <c r="J368" s="478">
        <f>'F4.2 SHPC Pune'!AU50</f>
        <v>0</v>
      </c>
      <c r="K368" s="499"/>
      <c r="L368" s="499"/>
      <c r="M368" s="499">
        <f t="shared" si="127"/>
        <v>0</v>
      </c>
      <c r="N368" s="499">
        <f t="shared" si="121"/>
        <v>0</v>
      </c>
    </row>
    <row r="369" spans="1:17" ht="31.5" hidden="1" outlineLevel="1">
      <c r="A369" s="319">
        <f t="shared" si="115"/>
        <v>2</v>
      </c>
      <c r="B369" s="331" t="str">
        <f t="shared" si="128"/>
        <v>Replacement of existing AVR by DAVR for Static Excitation System at Pawana HPS.</v>
      </c>
      <c r="C369" s="319" t="str">
        <f t="shared" si="129"/>
        <v>N.A.</v>
      </c>
      <c r="D369" s="480" t="str">
        <f t="shared" si="129"/>
        <v>-</v>
      </c>
      <c r="E369" s="481">
        <f t="shared" si="129"/>
        <v>0</v>
      </c>
      <c r="F369" s="499">
        <f t="shared" si="117"/>
        <v>1.01</v>
      </c>
      <c r="G369" s="499">
        <f t="shared" si="118"/>
        <v>1.01</v>
      </c>
      <c r="H369" s="499">
        <f t="shared" si="119"/>
        <v>0</v>
      </c>
      <c r="I369" s="478">
        <f>'F4.2 SHPC Pune'!AA51</f>
        <v>0</v>
      </c>
      <c r="J369" s="478">
        <f>'F4.2 SHPC Pune'!AU51</f>
        <v>0</v>
      </c>
      <c r="K369" s="499"/>
      <c r="L369" s="499"/>
      <c r="M369" s="499">
        <f t="shared" si="127"/>
        <v>0</v>
      </c>
      <c r="N369" s="499">
        <f t="shared" si="121"/>
        <v>0</v>
      </c>
    </row>
    <row r="370" spans="1:17" ht="15.75" hidden="1" outlineLevel="1">
      <c r="A370" s="319">
        <f t="shared" si="115"/>
        <v>3</v>
      </c>
      <c r="B370" s="331" t="str">
        <f t="shared" si="128"/>
        <v>Retrofitting of 415 V LT Breakers at Kanher &amp; Dhom HPS.</v>
      </c>
      <c r="C370" s="319" t="str">
        <f t="shared" si="129"/>
        <v>N.A.</v>
      </c>
      <c r="D370" s="480" t="str">
        <f t="shared" si="129"/>
        <v>-</v>
      </c>
      <c r="E370" s="481">
        <f t="shared" si="129"/>
        <v>0</v>
      </c>
      <c r="F370" s="499">
        <f t="shared" si="117"/>
        <v>9.8743800000000007E-2</v>
      </c>
      <c r="G370" s="499">
        <f t="shared" si="118"/>
        <v>9.8743800000000007E-2</v>
      </c>
      <c r="H370" s="499">
        <f t="shared" si="119"/>
        <v>0</v>
      </c>
      <c r="I370" s="478">
        <f>'F4.2 SHPC Pune'!AA52</f>
        <v>0</v>
      </c>
      <c r="J370" s="478">
        <f>'F4.2 SHPC Pune'!AU52</f>
        <v>0</v>
      </c>
      <c r="K370" s="499"/>
      <c r="L370" s="499"/>
      <c r="M370" s="499">
        <f t="shared" si="127"/>
        <v>0</v>
      </c>
      <c r="N370" s="499">
        <f t="shared" si="121"/>
        <v>0</v>
      </c>
    </row>
    <row r="371" spans="1:17" ht="15.75" hidden="1" outlineLevel="1">
      <c r="A371" s="319">
        <f t="shared" si="115"/>
        <v>4</v>
      </c>
      <c r="B371" s="331" t="str">
        <f t="shared" si="128"/>
        <v>Furniture &amp; Fixture General Asset</v>
      </c>
      <c r="C371" s="319" t="str">
        <f t="shared" si="129"/>
        <v>N.A.</v>
      </c>
      <c r="D371" s="480" t="str">
        <f t="shared" si="129"/>
        <v>-</v>
      </c>
      <c r="E371" s="481">
        <f t="shared" si="129"/>
        <v>0</v>
      </c>
      <c r="F371" s="499">
        <f t="shared" si="117"/>
        <v>1.0676536210000001</v>
      </c>
      <c r="G371" s="499">
        <f t="shared" si="118"/>
        <v>1.0676536210000001</v>
      </c>
      <c r="H371" s="499">
        <f t="shared" si="119"/>
        <v>0</v>
      </c>
      <c r="I371" s="478">
        <f>'F4.2 SHPC Pune'!AA53</f>
        <v>0</v>
      </c>
      <c r="J371" s="478">
        <f>'F4.2 SHPC Pune'!AU53</f>
        <v>0</v>
      </c>
      <c r="K371" s="499"/>
      <c r="L371" s="499"/>
      <c r="M371" s="499">
        <f t="shared" si="127"/>
        <v>0</v>
      </c>
      <c r="N371" s="499">
        <f t="shared" si="121"/>
        <v>0</v>
      </c>
    </row>
    <row r="372" spans="1:17" ht="15.75" hidden="1" outlineLevel="1">
      <c r="A372" s="319">
        <f t="shared" si="115"/>
        <v>5</v>
      </c>
      <c r="B372" s="331" t="str">
        <f t="shared" si="128"/>
        <v>Electrical General Asset</v>
      </c>
      <c r="C372" s="319" t="str">
        <f t="shared" si="129"/>
        <v>N.A.</v>
      </c>
      <c r="D372" s="480" t="str">
        <f t="shared" si="129"/>
        <v>-</v>
      </c>
      <c r="E372" s="481">
        <f t="shared" si="129"/>
        <v>0</v>
      </c>
      <c r="F372" s="499">
        <f t="shared" si="117"/>
        <v>0.19467927899999998</v>
      </c>
      <c r="G372" s="499">
        <f t="shared" si="118"/>
        <v>0.19467927899999998</v>
      </c>
      <c r="H372" s="499">
        <f t="shared" si="119"/>
        <v>0</v>
      </c>
      <c r="I372" s="478">
        <f>'F4.2 SHPC Pune'!AA54</f>
        <v>0</v>
      </c>
      <c r="J372" s="478">
        <f>'F4.2 SHPC Pune'!AU54</f>
        <v>0</v>
      </c>
      <c r="K372" s="499"/>
      <c r="L372" s="499"/>
      <c r="M372" s="499">
        <f t="shared" si="127"/>
        <v>0</v>
      </c>
      <c r="N372" s="499">
        <f t="shared" si="121"/>
        <v>0</v>
      </c>
    </row>
    <row r="373" spans="1:17" ht="15.75" hidden="1" outlineLevel="1">
      <c r="A373" s="319">
        <f t="shared" si="115"/>
        <v>6</v>
      </c>
      <c r="B373" s="331" t="str">
        <f t="shared" si="128"/>
        <v>Electronics General Asset</v>
      </c>
      <c r="C373" s="319" t="str">
        <f t="shared" si="129"/>
        <v>N.A.</v>
      </c>
      <c r="D373" s="480" t="str">
        <f t="shared" si="129"/>
        <v>-</v>
      </c>
      <c r="E373" s="481">
        <f t="shared" si="129"/>
        <v>0</v>
      </c>
      <c r="F373" s="499">
        <f t="shared" si="117"/>
        <v>0.27661271500000001</v>
      </c>
      <c r="G373" s="499">
        <f t="shared" si="118"/>
        <v>0.27661271500000001</v>
      </c>
      <c r="H373" s="499">
        <f t="shared" si="119"/>
        <v>0</v>
      </c>
      <c r="I373" s="478">
        <f>'F4.2 SHPC Pune'!AA55</f>
        <v>0</v>
      </c>
      <c r="J373" s="478">
        <f>'F4.2 SHPC Pune'!AU55</f>
        <v>0</v>
      </c>
      <c r="K373" s="499"/>
      <c r="L373" s="499"/>
      <c r="M373" s="499">
        <f t="shared" si="127"/>
        <v>0</v>
      </c>
      <c r="N373" s="499">
        <f t="shared" si="121"/>
        <v>0</v>
      </c>
    </row>
    <row r="374" spans="1:17" ht="15.75" hidden="1" outlineLevel="1">
      <c r="A374" s="319">
        <f t="shared" si="115"/>
        <v>7</v>
      </c>
      <c r="B374" s="331" t="str">
        <f t="shared" si="128"/>
        <v>Vehicle General Asset</v>
      </c>
      <c r="C374" s="319" t="str">
        <f t="shared" si="129"/>
        <v>N.A.</v>
      </c>
      <c r="D374" s="480" t="str">
        <f t="shared" si="129"/>
        <v>-</v>
      </c>
      <c r="E374" s="481">
        <f t="shared" si="129"/>
        <v>0</v>
      </c>
      <c r="F374" s="499">
        <f t="shared" si="117"/>
        <v>0.17288522700000003</v>
      </c>
      <c r="G374" s="499">
        <f t="shared" si="118"/>
        <v>0.17288522700000003</v>
      </c>
      <c r="H374" s="499">
        <f t="shared" si="119"/>
        <v>0</v>
      </c>
      <c r="I374" s="478">
        <f>'F4.2 SHPC Pune'!AA56</f>
        <v>0</v>
      </c>
      <c r="J374" s="478">
        <f>'F4.2 SHPC Pune'!AU56</f>
        <v>0</v>
      </c>
      <c r="K374" s="499"/>
      <c r="L374" s="499"/>
      <c r="M374" s="499">
        <f t="shared" si="127"/>
        <v>0</v>
      </c>
      <c r="N374" s="499">
        <f t="shared" si="121"/>
        <v>0</v>
      </c>
    </row>
    <row r="375" spans="1:17" ht="32.25" hidden="1" outlineLevel="1" thickBot="1">
      <c r="A375" s="319">
        <f t="shared" si="115"/>
        <v>8</v>
      </c>
      <c r="B375" s="331" t="str">
        <f t="shared" si="128"/>
        <v>Numerical protection system at Pawana Hydro Power Station</v>
      </c>
      <c r="C375" s="319" t="str">
        <f t="shared" si="129"/>
        <v>N.A.</v>
      </c>
      <c r="D375" s="480" t="str">
        <f t="shared" si="129"/>
        <v>-</v>
      </c>
      <c r="E375" s="481">
        <f t="shared" si="129"/>
        <v>0</v>
      </c>
      <c r="F375" s="499">
        <f t="shared" si="117"/>
        <v>0.33023999999999998</v>
      </c>
      <c r="G375" s="499">
        <f t="shared" si="118"/>
        <v>0.33023999999999998</v>
      </c>
      <c r="H375" s="499">
        <f t="shared" si="119"/>
        <v>0</v>
      </c>
      <c r="I375" s="478">
        <f>'F4.2 SHPC Pune'!AA57</f>
        <v>0</v>
      </c>
      <c r="J375" s="478">
        <f>'F4.2 SHPC Pune'!AU57</f>
        <v>0</v>
      </c>
      <c r="K375" s="499"/>
      <c r="L375" s="499"/>
      <c r="M375" s="499">
        <f t="shared" si="127"/>
        <v>0</v>
      </c>
      <c r="N375" s="499">
        <f t="shared" si="121"/>
        <v>0</v>
      </c>
    </row>
    <row r="376" spans="1:17" ht="16.5" collapsed="1" thickBot="1">
      <c r="A376" s="489"/>
      <c r="B376" s="490" t="str">
        <f t="shared" si="128"/>
        <v>Total</v>
      </c>
      <c r="C376" s="491"/>
      <c r="D376" s="492"/>
      <c r="E376" s="493"/>
      <c r="F376" s="494">
        <f>SUM(F328:F375)</f>
        <v>112.99050566099999</v>
      </c>
      <c r="G376" s="494">
        <f>SUM(G328:G375)</f>
        <v>100.92095094099999</v>
      </c>
      <c r="H376" s="494">
        <f>SUM(H328:H375)</f>
        <v>12.069554720000001</v>
      </c>
      <c r="I376" s="494">
        <f>SUM(I328:I375)</f>
        <v>0</v>
      </c>
      <c r="J376" s="494">
        <f>SUM(J328:J375)</f>
        <v>0</v>
      </c>
      <c r="K376" s="494">
        <f t="shared" ref="K376" si="130">SUM(K328:K375)</f>
        <v>0</v>
      </c>
      <c r="L376" s="494">
        <f t="shared" ref="L376" si="131">SUM(L328:L375)</f>
        <v>0</v>
      </c>
      <c r="M376" s="494">
        <f t="shared" ref="M376" si="132">SUM(M328:M375)</f>
        <v>0</v>
      </c>
      <c r="N376" s="494">
        <f t="shared" ref="N376" si="133">SUM(N328:N375)</f>
        <v>12.069554720000001</v>
      </c>
    </row>
    <row r="378" spans="1:17" s="473" customFormat="1" ht="16.5" thickBot="1">
      <c r="A378" s="468"/>
      <c r="B378" s="469" t="s">
        <v>662</v>
      </c>
      <c r="C378" s="470"/>
      <c r="D378" s="471"/>
      <c r="E378" s="472"/>
      <c r="F378" s="498"/>
      <c r="G378" s="498"/>
      <c r="H378" s="498"/>
      <c r="I378" s="498"/>
      <c r="J378" s="498"/>
      <c r="K378" s="498"/>
      <c r="L378" s="498"/>
      <c r="M378" s="498"/>
      <c r="N378" s="498"/>
    </row>
    <row r="379" spans="1:17" ht="15.75" hidden="1" outlineLevel="1">
      <c r="A379" s="468"/>
      <c r="B379" s="308" t="str">
        <f t="shared" ref="B379:B410" si="134">B326</f>
        <v>a) DPR Schemes</v>
      </c>
      <c r="C379" s="470"/>
      <c r="D379" s="471"/>
      <c r="E379" s="472"/>
      <c r="F379" s="498"/>
      <c r="G379" s="498"/>
      <c r="H379" s="498"/>
      <c r="I379" s="498"/>
      <c r="J379" s="498"/>
      <c r="K379" s="498"/>
      <c r="L379" s="498"/>
      <c r="M379" s="498"/>
      <c r="N379" s="498"/>
      <c r="O379" s="456"/>
      <c r="P379" s="456"/>
    </row>
    <row r="380" spans="1:17" ht="15.75" hidden="1" outlineLevel="1">
      <c r="A380" s="313"/>
      <c r="B380" s="313" t="str">
        <f t="shared" si="134"/>
        <v>(i) Submitted to MERC</v>
      </c>
      <c r="C380" s="474"/>
      <c r="D380" s="475"/>
      <c r="E380" s="472"/>
      <c r="F380" s="498"/>
      <c r="G380" s="498"/>
      <c r="H380" s="498"/>
      <c r="I380" s="498"/>
      <c r="J380" s="498"/>
      <c r="K380" s="498"/>
      <c r="L380" s="498"/>
      <c r="M380" s="498"/>
      <c r="N380" s="498"/>
      <c r="O380" s="456"/>
      <c r="P380" s="456"/>
    </row>
    <row r="381" spans="1:17" s="479" customFormat="1" ht="31.5" hidden="1" outlineLevel="1">
      <c r="A381" s="314">
        <f t="shared" ref="A381:A428" si="135">A328</f>
        <v>2</v>
      </c>
      <c r="B381" s="315" t="str">
        <f t="shared" si="134"/>
        <v>Various schemes of Hydro Power Stations at HPC Pune &amp; HPC Nasik</v>
      </c>
      <c r="C381" s="314" t="str">
        <f t="shared" ref="C381:E400" si="136">C328</f>
        <v>MERC/TECH 12/CAPEX/20142015/00876</v>
      </c>
      <c r="D381" s="476">
        <f t="shared" si="136"/>
        <v>41871</v>
      </c>
      <c r="E381" s="477">
        <f t="shared" si="136"/>
        <v>1.5511999999999999</v>
      </c>
      <c r="F381" s="478">
        <f t="shared" ref="F381:F428" si="137">F328+I328</f>
        <v>0</v>
      </c>
      <c r="G381" s="478">
        <f t="shared" ref="G381:G428" si="138">G328+M328</f>
        <v>0</v>
      </c>
      <c r="H381" s="478">
        <f t="shared" ref="H381:H428" si="139">F381-G381</f>
        <v>0</v>
      </c>
      <c r="I381" s="478">
        <f>'F4.2 SHPC Pune'!AB10</f>
        <v>0</v>
      </c>
      <c r="J381" s="478">
        <f>'F4.2 SHPC Pune'!AV10</f>
        <v>0</v>
      </c>
      <c r="K381" s="478"/>
      <c r="L381" s="478"/>
      <c r="M381" s="478">
        <f t="shared" ref="M381" si="140">SUM(J381:L381)</f>
        <v>0</v>
      </c>
      <c r="N381" s="478">
        <f t="shared" ref="N381:N428" si="141">H381+I381-M381</f>
        <v>0</v>
      </c>
      <c r="O381" s="209">
        <f t="shared" ref="O381:O403" si="142">MAX(0,IF(M381=0,0,IF(G381+M381&lt;E381,M381,E381-G381)))</f>
        <v>0</v>
      </c>
      <c r="P381" s="210">
        <f t="shared" ref="P381:P403" si="143">M381-O381</f>
        <v>0</v>
      </c>
    </row>
    <row r="382" spans="1:17" ht="31.5" hidden="1" outlineLevel="1">
      <c r="A382" s="319">
        <f t="shared" si="135"/>
        <v>2.4</v>
      </c>
      <c r="B382" s="331" t="str">
        <f t="shared" si="134"/>
        <v>Replacement of existing AVR by SEE DVR system for Varasgaon Hydro Power Station.</v>
      </c>
      <c r="C382" s="319" t="str">
        <f t="shared" si="136"/>
        <v>MERC/TECH 12/CAPEX/20142015/00876</v>
      </c>
      <c r="D382" s="480">
        <f t="shared" si="136"/>
        <v>41871</v>
      </c>
      <c r="E382" s="481">
        <f t="shared" si="136"/>
        <v>0.52</v>
      </c>
      <c r="F382" s="499">
        <f t="shared" si="137"/>
        <v>0.30932749999999998</v>
      </c>
      <c r="G382" s="499">
        <f t="shared" si="138"/>
        <v>0.30932749999999998</v>
      </c>
      <c r="H382" s="499">
        <f t="shared" si="139"/>
        <v>0</v>
      </c>
      <c r="I382" s="478">
        <f>'F4.2 SHPC Pune'!AB11</f>
        <v>0</v>
      </c>
      <c r="J382" s="478">
        <f>'F4.2 SHPC Pune'!AV11</f>
        <v>0</v>
      </c>
      <c r="K382" s="499"/>
      <c r="L382" s="499"/>
      <c r="M382" s="499">
        <f t="shared" ref="M382:M402" si="144">SUM(J382:L382)</f>
        <v>0</v>
      </c>
      <c r="N382" s="499">
        <f t="shared" si="141"/>
        <v>0</v>
      </c>
      <c r="O382" s="209">
        <f t="shared" si="142"/>
        <v>0</v>
      </c>
      <c r="P382" s="210">
        <f t="shared" si="143"/>
        <v>0</v>
      </c>
    </row>
    <row r="383" spans="1:17" ht="31.5" hidden="1" outlineLevel="1">
      <c r="A383" s="319">
        <f t="shared" si="135"/>
        <v>2.5</v>
      </c>
      <c r="B383" s="331" t="str">
        <f t="shared" si="134"/>
        <v xml:space="preserve"> Construction of Resthouse at Dimbhe HPS</v>
      </c>
      <c r="C383" s="319" t="str">
        <f t="shared" si="136"/>
        <v>MERC/TECH 12/CAPEX/20142015/00876</v>
      </c>
      <c r="D383" s="480">
        <f t="shared" si="136"/>
        <v>41871</v>
      </c>
      <c r="E383" s="481">
        <f t="shared" si="136"/>
        <v>0.7</v>
      </c>
      <c r="F383" s="499">
        <f t="shared" si="137"/>
        <v>0.73791230399999996</v>
      </c>
      <c r="G383" s="499">
        <f t="shared" si="138"/>
        <v>0.73791230399999996</v>
      </c>
      <c r="H383" s="499">
        <f t="shared" si="139"/>
        <v>0</v>
      </c>
      <c r="I383" s="478">
        <f>'F4.2 SHPC Pune'!AB12</f>
        <v>0</v>
      </c>
      <c r="J383" s="478">
        <f>'F4.2 SHPC Pune'!AV12</f>
        <v>0</v>
      </c>
      <c r="K383" s="499"/>
      <c r="L383" s="499"/>
      <c r="M383" s="499">
        <f t="shared" si="144"/>
        <v>0</v>
      </c>
      <c r="N383" s="499">
        <f t="shared" si="141"/>
        <v>0</v>
      </c>
      <c r="O383" s="209">
        <f t="shared" si="142"/>
        <v>0</v>
      </c>
      <c r="P383" s="210">
        <f t="shared" si="143"/>
        <v>0</v>
      </c>
      <c r="Q383" s="456"/>
    </row>
    <row r="384" spans="1:17" ht="31.5" hidden="1" outlineLevel="1">
      <c r="A384" s="319">
        <f t="shared" si="135"/>
        <v>0</v>
      </c>
      <c r="B384" s="331" t="str">
        <f t="shared" si="134"/>
        <v>IDC</v>
      </c>
      <c r="C384" s="319" t="str">
        <f t="shared" si="136"/>
        <v>MERC/TECH 12/CAPEX/20142015/00876</v>
      </c>
      <c r="D384" s="480">
        <f t="shared" si="136"/>
        <v>41871</v>
      </c>
      <c r="E384" s="481">
        <f t="shared" si="136"/>
        <v>0.33119999999999999</v>
      </c>
      <c r="F384" s="499">
        <f t="shared" si="137"/>
        <v>0</v>
      </c>
      <c r="G384" s="499">
        <f t="shared" si="138"/>
        <v>0</v>
      </c>
      <c r="H384" s="499">
        <f t="shared" si="139"/>
        <v>0</v>
      </c>
      <c r="I384" s="478">
        <f>'F4.2 SHPC Pune'!AB13</f>
        <v>0</v>
      </c>
      <c r="J384" s="478">
        <f>'F4.2 SHPC Pune'!AV13</f>
        <v>0</v>
      </c>
      <c r="K384" s="499"/>
      <c r="L384" s="499"/>
      <c r="M384" s="499">
        <f t="shared" si="144"/>
        <v>0</v>
      </c>
      <c r="N384" s="499">
        <f t="shared" si="141"/>
        <v>0</v>
      </c>
      <c r="O384" s="209">
        <f t="shared" si="142"/>
        <v>0</v>
      </c>
      <c r="P384" s="210">
        <f t="shared" si="143"/>
        <v>0</v>
      </c>
      <c r="Q384" s="456"/>
    </row>
    <row r="385" spans="1:17" s="479" customFormat="1" ht="31.5" hidden="1" outlineLevel="1">
      <c r="A385" s="314">
        <f t="shared" si="135"/>
        <v>5</v>
      </c>
      <c r="B385" s="315" t="str">
        <f t="shared" si="134"/>
        <v>Various Civil schemes for Modernisations of colonies at Various Locations under Pune HPC</v>
      </c>
      <c r="C385" s="314" t="str">
        <f t="shared" si="136"/>
        <v>MERC/CAPEX/20162017/01745</v>
      </c>
      <c r="D385" s="476">
        <f t="shared" si="136"/>
        <v>42825</v>
      </c>
      <c r="E385" s="477">
        <f t="shared" si="136"/>
        <v>12.812999999999999</v>
      </c>
      <c r="F385" s="478">
        <f t="shared" si="137"/>
        <v>0</v>
      </c>
      <c r="G385" s="478">
        <f t="shared" si="138"/>
        <v>0</v>
      </c>
      <c r="H385" s="478">
        <f t="shared" si="139"/>
        <v>0</v>
      </c>
      <c r="I385" s="478">
        <f>'F4.2 SHPC Pune'!AB14</f>
        <v>0</v>
      </c>
      <c r="J385" s="478">
        <f>'F4.2 SHPC Pune'!AV14</f>
        <v>0</v>
      </c>
      <c r="K385" s="478"/>
      <c r="L385" s="478"/>
      <c r="M385" s="478">
        <f t="shared" si="144"/>
        <v>0</v>
      </c>
      <c r="N385" s="478">
        <f t="shared" si="141"/>
        <v>0</v>
      </c>
      <c r="O385" s="209">
        <f t="shared" si="142"/>
        <v>0</v>
      </c>
      <c r="P385" s="210">
        <f t="shared" si="143"/>
        <v>0</v>
      </c>
    </row>
    <row r="386" spans="1:17" ht="15.75" hidden="1" outlineLevel="1">
      <c r="A386" s="319">
        <f t="shared" si="135"/>
        <v>5.0999999999999996</v>
      </c>
      <c r="B386" s="331" t="str">
        <f t="shared" si="134"/>
        <v>Refurbishing of Residential complex</v>
      </c>
      <c r="C386" s="319" t="str">
        <f t="shared" si="136"/>
        <v>MERC/CAPEX/20162017/01745</v>
      </c>
      <c r="D386" s="480">
        <f t="shared" si="136"/>
        <v>42825</v>
      </c>
      <c r="E386" s="481">
        <f t="shared" si="136"/>
        <v>2.415</v>
      </c>
      <c r="F386" s="499">
        <f t="shared" si="137"/>
        <v>1.2675034840000001</v>
      </c>
      <c r="G386" s="499">
        <f t="shared" si="138"/>
        <v>1.2675034840000001</v>
      </c>
      <c r="H386" s="499">
        <f t="shared" si="139"/>
        <v>0</v>
      </c>
      <c r="I386" s="478">
        <f>'F4.2 SHPC Pune'!AB15</f>
        <v>0</v>
      </c>
      <c r="J386" s="478">
        <f>'F4.2 SHPC Pune'!AV15</f>
        <v>0</v>
      </c>
      <c r="K386" s="499"/>
      <c r="L386" s="499"/>
      <c r="M386" s="499">
        <f t="shared" si="144"/>
        <v>0</v>
      </c>
      <c r="N386" s="499">
        <f t="shared" si="141"/>
        <v>0</v>
      </c>
      <c r="O386" s="209">
        <f t="shared" si="142"/>
        <v>0</v>
      </c>
      <c r="P386" s="210">
        <f t="shared" si="143"/>
        <v>0</v>
      </c>
      <c r="Q386" s="456"/>
    </row>
    <row r="387" spans="1:17" ht="15.75" hidden="1" outlineLevel="1">
      <c r="A387" s="319">
        <f t="shared" si="135"/>
        <v>5.2</v>
      </c>
      <c r="B387" s="331" t="str">
        <f t="shared" si="134"/>
        <v>Internal Roads</v>
      </c>
      <c r="C387" s="319" t="str">
        <f t="shared" si="136"/>
        <v>MERC/CAPEX/20162017/01745</v>
      </c>
      <c r="D387" s="480">
        <f t="shared" si="136"/>
        <v>42825</v>
      </c>
      <c r="E387" s="481">
        <f t="shared" si="136"/>
        <v>2.29</v>
      </c>
      <c r="F387" s="499">
        <f t="shared" si="137"/>
        <v>1.6182413759999996</v>
      </c>
      <c r="G387" s="499">
        <f t="shared" si="138"/>
        <v>1.6182413759999998</v>
      </c>
      <c r="H387" s="499">
        <f t="shared" si="139"/>
        <v>0</v>
      </c>
      <c r="I387" s="478">
        <f>'F4.2 SHPC Pune'!AB16</f>
        <v>0</v>
      </c>
      <c r="J387" s="478">
        <f>'F4.2 SHPC Pune'!AV16</f>
        <v>0</v>
      </c>
      <c r="K387" s="499"/>
      <c r="L387" s="499"/>
      <c r="M387" s="499">
        <f t="shared" si="144"/>
        <v>0</v>
      </c>
      <c r="N387" s="499">
        <f t="shared" si="141"/>
        <v>0</v>
      </c>
      <c r="O387" s="209">
        <f t="shared" si="142"/>
        <v>0</v>
      </c>
      <c r="P387" s="210">
        <f t="shared" si="143"/>
        <v>0</v>
      </c>
      <c r="Q387" s="456"/>
    </row>
    <row r="388" spans="1:17" ht="15.75" hidden="1" outlineLevel="1">
      <c r="A388" s="319">
        <f t="shared" si="135"/>
        <v>5.3</v>
      </c>
      <c r="B388" s="331" t="str">
        <f t="shared" si="134"/>
        <v>Water supply, filteration &amp;  Sanitary works</v>
      </c>
      <c r="C388" s="319" t="str">
        <f t="shared" si="136"/>
        <v>MERC/CAPEX/20162017/01745</v>
      </c>
      <c r="D388" s="480">
        <f t="shared" si="136"/>
        <v>42825</v>
      </c>
      <c r="E388" s="481">
        <f t="shared" si="136"/>
        <v>1.427</v>
      </c>
      <c r="F388" s="499">
        <f t="shared" si="137"/>
        <v>0.57282329500000007</v>
      </c>
      <c r="G388" s="499">
        <f t="shared" si="138"/>
        <v>0.57282329500000007</v>
      </c>
      <c r="H388" s="499">
        <f t="shared" si="139"/>
        <v>0</v>
      </c>
      <c r="I388" s="478">
        <f>'F4.2 SHPC Pune'!AB17</f>
        <v>0</v>
      </c>
      <c r="J388" s="478">
        <f>'F4.2 SHPC Pune'!AV17</f>
        <v>0</v>
      </c>
      <c r="K388" s="499"/>
      <c r="L388" s="499"/>
      <c r="M388" s="499">
        <f t="shared" si="144"/>
        <v>0</v>
      </c>
      <c r="N388" s="499">
        <f t="shared" si="141"/>
        <v>0</v>
      </c>
      <c r="O388" s="209">
        <f t="shared" si="142"/>
        <v>0</v>
      </c>
      <c r="P388" s="210">
        <f t="shared" si="143"/>
        <v>0</v>
      </c>
      <c r="Q388" s="456"/>
    </row>
    <row r="389" spans="1:17" ht="15.75" hidden="1" outlineLevel="1">
      <c r="A389" s="319">
        <f t="shared" si="135"/>
        <v>5.4</v>
      </c>
      <c r="B389" s="331" t="str">
        <f t="shared" si="134"/>
        <v>Compound walls</v>
      </c>
      <c r="C389" s="319" t="str">
        <f t="shared" si="136"/>
        <v>MERC/CAPEX/20162017/01745</v>
      </c>
      <c r="D389" s="480">
        <f t="shared" si="136"/>
        <v>42825</v>
      </c>
      <c r="E389" s="481">
        <f t="shared" si="136"/>
        <v>6.681</v>
      </c>
      <c r="F389" s="499">
        <f t="shared" si="137"/>
        <v>7.5560763239999993</v>
      </c>
      <c r="G389" s="499">
        <f t="shared" si="138"/>
        <v>7.5560763239999993</v>
      </c>
      <c r="H389" s="499">
        <f t="shared" si="139"/>
        <v>0</v>
      </c>
      <c r="I389" s="478">
        <f>'F4.2 SHPC Pune'!AB18</f>
        <v>0</v>
      </c>
      <c r="J389" s="478">
        <f>'F4.2 SHPC Pune'!AV18</f>
        <v>0</v>
      </c>
      <c r="K389" s="499"/>
      <c r="L389" s="499"/>
      <c r="M389" s="499">
        <f t="shared" si="144"/>
        <v>0</v>
      </c>
      <c r="N389" s="499">
        <f t="shared" si="141"/>
        <v>0</v>
      </c>
      <c r="O389" s="209">
        <f t="shared" si="142"/>
        <v>0</v>
      </c>
      <c r="P389" s="210">
        <f t="shared" si="143"/>
        <v>0</v>
      </c>
      <c r="Q389" s="456">
        <v>-2.3408937000000074E-2</v>
      </c>
    </row>
    <row r="390" spans="1:17" s="479" customFormat="1" ht="31.5" hidden="1" outlineLevel="1">
      <c r="A390" s="314">
        <f t="shared" si="135"/>
        <v>14</v>
      </c>
      <c r="B390" s="315" t="str">
        <f t="shared" si="134"/>
        <v>Various 14 Nos. of schemes for Hydro Power Stations under Renewable Energy Circle, Pune &amp; Nasik</v>
      </c>
      <c r="C390" s="314" t="str">
        <f t="shared" si="136"/>
        <v>MERC/CAPEX/2020-21/WFH/SBR/ 19</v>
      </c>
      <c r="D390" s="476">
        <f t="shared" si="136"/>
        <v>44029</v>
      </c>
      <c r="E390" s="477">
        <f t="shared" si="136"/>
        <v>1.9079999999999999</v>
      </c>
      <c r="F390" s="478">
        <f t="shared" si="137"/>
        <v>0</v>
      </c>
      <c r="G390" s="478">
        <f t="shared" si="138"/>
        <v>0</v>
      </c>
      <c r="H390" s="478">
        <f t="shared" si="139"/>
        <v>0</v>
      </c>
      <c r="I390" s="478">
        <f>'F4.2 SHPC Pune'!AB19</f>
        <v>0</v>
      </c>
      <c r="J390" s="478">
        <f>'F4.2 SHPC Pune'!AV19</f>
        <v>0</v>
      </c>
      <c r="K390" s="478"/>
      <c r="L390" s="478"/>
      <c r="M390" s="478">
        <f t="shared" si="144"/>
        <v>0</v>
      </c>
      <c r="N390" s="478">
        <f t="shared" si="141"/>
        <v>0</v>
      </c>
      <c r="O390" s="209">
        <f t="shared" si="142"/>
        <v>0</v>
      </c>
      <c r="P390" s="210">
        <f t="shared" si="143"/>
        <v>0</v>
      </c>
    </row>
    <row r="391" spans="1:17" ht="31.5" hidden="1" outlineLevel="1">
      <c r="A391" s="319">
        <f t="shared" si="135"/>
        <v>14.1</v>
      </c>
      <c r="B391" s="331" t="str">
        <f t="shared" si="134"/>
        <v>Schme-A: Retrofitting of 12 KV Breakers at Ujjani Hydro Power Station</v>
      </c>
      <c r="C391" s="319" t="str">
        <f t="shared" si="136"/>
        <v>MERC/CAPEX/2020-21/WFH/SBR/ 19</v>
      </c>
      <c r="D391" s="480">
        <f t="shared" si="136"/>
        <v>44029</v>
      </c>
      <c r="E391" s="481">
        <f t="shared" si="136"/>
        <v>0.39500000000000002</v>
      </c>
      <c r="F391" s="499">
        <f t="shared" si="137"/>
        <v>0.26762399999999997</v>
      </c>
      <c r="G391" s="499">
        <f t="shared" si="138"/>
        <v>0.26762399999999997</v>
      </c>
      <c r="H391" s="499">
        <f t="shared" si="139"/>
        <v>0</v>
      </c>
      <c r="I391" s="478">
        <f>'F4.2 SHPC Pune'!AB20</f>
        <v>0</v>
      </c>
      <c r="J391" s="478">
        <f>'F4.2 SHPC Pune'!AV20</f>
        <v>0</v>
      </c>
      <c r="K391" s="499"/>
      <c r="L391" s="499"/>
      <c r="M391" s="499">
        <f t="shared" si="144"/>
        <v>0</v>
      </c>
      <c r="N391" s="499">
        <f t="shared" si="141"/>
        <v>0</v>
      </c>
      <c r="O391" s="209">
        <f t="shared" si="142"/>
        <v>0</v>
      </c>
      <c r="P391" s="210">
        <f t="shared" si="143"/>
        <v>0</v>
      </c>
      <c r="Q391" s="456"/>
    </row>
    <row r="392" spans="1:17" ht="31.5" hidden="1" outlineLevel="1">
      <c r="A392" s="319">
        <f t="shared" si="135"/>
        <v>14.3</v>
      </c>
      <c r="B392" s="331" t="str">
        <f t="shared" si="134"/>
        <v>Schme-C :Replacement of existing Energy meters by 0.2S Class Energy meters at various HPS.</v>
      </c>
      <c r="C392" s="319" t="str">
        <f t="shared" si="136"/>
        <v>MERC/CAPEX/2020-21/WFH/SBR/ 19</v>
      </c>
      <c r="D392" s="480">
        <f t="shared" si="136"/>
        <v>44029</v>
      </c>
      <c r="E392" s="481">
        <f t="shared" si="136"/>
        <v>0.10199999999999999</v>
      </c>
      <c r="F392" s="499">
        <f t="shared" si="137"/>
        <v>9.6156000000000005E-2</v>
      </c>
      <c r="G392" s="499">
        <f t="shared" si="138"/>
        <v>7.969248000000001E-2</v>
      </c>
      <c r="H392" s="499">
        <f t="shared" si="139"/>
        <v>1.6463519999999995E-2</v>
      </c>
      <c r="I392" s="478">
        <f>'F4.2 SHPC Pune'!AB21</f>
        <v>0</v>
      </c>
      <c r="J392" s="478">
        <f>'F4.2 SHPC Pune'!AV21</f>
        <v>0</v>
      </c>
      <c r="K392" s="499"/>
      <c r="L392" s="499"/>
      <c r="M392" s="499">
        <f t="shared" si="144"/>
        <v>0</v>
      </c>
      <c r="N392" s="499">
        <f t="shared" si="141"/>
        <v>1.6463519999999995E-2</v>
      </c>
      <c r="O392" s="209">
        <f t="shared" si="142"/>
        <v>0</v>
      </c>
      <c r="P392" s="210">
        <f t="shared" si="143"/>
        <v>0</v>
      </c>
      <c r="Q392" s="456"/>
    </row>
    <row r="393" spans="1:17" ht="31.5" hidden="1" outlineLevel="1">
      <c r="A393" s="319">
        <f t="shared" si="135"/>
        <v>14.4</v>
      </c>
      <c r="B393" s="331" t="str">
        <f t="shared" si="134"/>
        <v>Schme-D: Providing Oil Filtration Machines for all Divisions of REC, Pune</v>
      </c>
      <c r="C393" s="319" t="str">
        <f t="shared" si="136"/>
        <v>MERC/CAPEX/2020-21/WFH/SBR/ 19</v>
      </c>
      <c r="D393" s="480">
        <f t="shared" si="136"/>
        <v>44029</v>
      </c>
      <c r="E393" s="481">
        <f t="shared" si="136"/>
        <v>0.56100000000000005</v>
      </c>
      <c r="F393" s="499">
        <f t="shared" si="137"/>
        <v>0.2723912</v>
      </c>
      <c r="G393" s="499">
        <f t="shared" si="138"/>
        <v>0.2723912</v>
      </c>
      <c r="H393" s="499">
        <f t="shared" si="139"/>
        <v>0</v>
      </c>
      <c r="I393" s="478">
        <f>'F4.2 SHPC Pune'!AB22</f>
        <v>0</v>
      </c>
      <c r="J393" s="478">
        <f>'F4.2 SHPC Pune'!AV22</f>
        <v>0</v>
      </c>
      <c r="K393" s="499"/>
      <c r="L393" s="499"/>
      <c r="M393" s="499">
        <f t="shared" si="144"/>
        <v>0</v>
      </c>
      <c r="N393" s="499">
        <f t="shared" si="141"/>
        <v>0</v>
      </c>
      <c r="O393" s="209">
        <f t="shared" si="142"/>
        <v>0</v>
      </c>
      <c r="P393" s="210">
        <f t="shared" si="143"/>
        <v>0</v>
      </c>
      <c r="Q393" s="456"/>
    </row>
    <row r="394" spans="1:17" ht="31.5" hidden="1" outlineLevel="1">
      <c r="A394" s="319">
        <f t="shared" si="135"/>
        <v>0</v>
      </c>
      <c r="B394" s="331" t="str">
        <f t="shared" si="134"/>
        <v>IDC</v>
      </c>
      <c r="C394" s="319" t="str">
        <f t="shared" si="136"/>
        <v>MERC/CAPEX/2020-21/WFH/SBR/ 19</v>
      </c>
      <c r="D394" s="480">
        <f t="shared" si="136"/>
        <v>44029</v>
      </c>
      <c r="E394" s="481">
        <f t="shared" si="136"/>
        <v>0.85</v>
      </c>
      <c r="F394" s="499">
        <f t="shared" si="137"/>
        <v>0</v>
      </c>
      <c r="G394" s="499">
        <f t="shared" si="138"/>
        <v>0</v>
      </c>
      <c r="H394" s="499">
        <f t="shared" si="139"/>
        <v>0</v>
      </c>
      <c r="I394" s="478">
        <f>'F4.2 SHPC Pune'!AB23</f>
        <v>0</v>
      </c>
      <c r="J394" s="478">
        <f>'F4.2 SHPC Pune'!AV23</f>
        <v>0</v>
      </c>
      <c r="K394" s="499"/>
      <c r="L394" s="499"/>
      <c r="M394" s="499">
        <f t="shared" si="144"/>
        <v>0</v>
      </c>
      <c r="N394" s="499">
        <f t="shared" si="141"/>
        <v>0</v>
      </c>
      <c r="O394" s="209">
        <f t="shared" si="142"/>
        <v>0</v>
      </c>
      <c r="P394" s="210">
        <f t="shared" si="143"/>
        <v>0</v>
      </c>
      <c r="Q394" s="456"/>
    </row>
    <row r="395" spans="1:17" s="479" customFormat="1" ht="31.5" hidden="1" outlineLevel="1">
      <c r="A395" s="314">
        <f t="shared" si="135"/>
        <v>16</v>
      </c>
      <c r="B395" s="315" t="str">
        <f t="shared" si="134"/>
        <v>Various 6 Nos. Schemes for Hydro Power Stations under Renewable Energy Circle, Pune</v>
      </c>
      <c r="C395" s="314" t="str">
        <f t="shared" si="136"/>
        <v>MERC/CAPEX/2020-2021/WFH/ SBR/22</v>
      </c>
      <c r="D395" s="476">
        <f t="shared" si="136"/>
        <v>44037</v>
      </c>
      <c r="E395" s="477">
        <f t="shared" si="136"/>
        <v>10.861000000000001</v>
      </c>
      <c r="F395" s="478">
        <f t="shared" si="137"/>
        <v>0</v>
      </c>
      <c r="G395" s="478">
        <f t="shared" si="138"/>
        <v>0</v>
      </c>
      <c r="H395" s="478">
        <f t="shared" si="139"/>
        <v>0</v>
      </c>
      <c r="I395" s="478">
        <f>'F4.2 SHPC Pune'!AB24</f>
        <v>0</v>
      </c>
      <c r="J395" s="478">
        <f>'F4.2 SHPC Pune'!AV24</f>
        <v>0</v>
      </c>
      <c r="K395" s="478"/>
      <c r="L395" s="478"/>
      <c r="M395" s="478">
        <f t="shared" si="144"/>
        <v>0</v>
      </c>
      <c r="N395" s="478">
        <f t="shared" si="141"/>
        <v>0</v>
      </c>
      <c r="O395" s="209">
        <f t="shared" si="142"/>
        <v>0</v>
      </c>
      <c r="P395" s="210">
        <f t="shared" si="143"/>
        <v>0</v>
      </c>
    </row>
    <row r="396" spans="1:17" ht="31.5" hidden="1" outlineLevel="1">
      <c r="A396" s="319">
        <f t="shared" si="135"/>
        <v>16.100000000000001</v>
      </c>
      <c r="B396" s="331" t="str">
        <f t="shared" si="134"/>
        <v>Replacement of existing Air Compressors at Bhira, Tilari, Pawana and Ujjani Hydro Power Stations under REC, Pune</v>
      </c>
      <c r="C396" s="319" t="str">
        <f t="shared" si="136"/>
        <v>MERC/CAPEX/2020-2021/WFH/ SBR/22</v>
      </c>
      <c r="D396" s="480">
        <f t="shared" si="136"/>
        <v>44037</v>
      </c>
      <c r="E396" s="481">
        <f t="shared" si="136"/>
        <v>0.95099999999999996</v>
      </c>
      <c r="F396" s="499">
        <f t="shared" si="137"/>
        <v>0.61</v>
      </c>
      <c r="G396" s="499">
        <f t="shared" si="138"/>
        <v>0.61</v>
      </c>
      <c r="H396" s="499">
        <f t="shared" si="139"/>
        <v>0</v>
      </c>
      <c r="I396" s="478">
        <f>'F4.2 SHPC Pune'!AB25</f>
        <v>0</v>
      </c>
      <c r="J396" s="478">
        <f>'F4.2 SHPC Pune'!AV25</f>
        <v>0</v>
      </c>
      <c r="K396" s="499"/>
      <c r="L396" s="499"/>
      <c r="M396" s="499">
        <f t="shared" si="144"/>
        <v>0</v>
      </c>
      <c r="N396" s="499">
        <f t="shared" si="141"/>
        <v>0</v>
      </c>
      <c r="O396" s="209">
        <f t="shared" si="142"/>
        <v>0</v>
      </c>
      <c r="P396" s="210">
        <f t="shared" si="143"/>
        <v>0</v>
      </c>
      <c r="Q396" s="456"/>
    </row>
    <row r="397" spans="1:17" ht="63" hidden="1" outlineLevel="1">
      <c r="A397" s="319">
        <f t="shared" si="135"/>
        <v>16.2</v>
      </c>
      <c r="B397" s="331" t="str">
        <f t="shared" si="134"/>
        <v>Replacement of existing Air conditioners of Plant Control Rooms at Ujjani, Warna, Kanher, Dhom, Dimbhe &amp; Dudhganga
HPS.</v>
      </c>
      <c r="C397" s="319" t="str">
        <f t="shared" si="136"/>
        <v>MERC/CAPEX/2020-2021/WFH/ SBR/22</v>
      </c>
      <c r="D397" s="480">
        <f t="shared" si="136"/>
        <v>44037</v>
      </c>
      <c r="E397" s="481">
        <f t="shared" si="136"/>
        <v>0.29199999999999998</v>
      </c>
      <c r="F397" s="499">
        <f t="shared" si="137"/>
        <v>0.25256440000000002</v>
      </c>
      <c r="G397" s="499">
        <f t="shared" si="138"/>
        <v>0.25256440000000002</v>
      </c>
      <c r="H397" s="499">
        <f t="shared" si="139"/>
        <v>0</v>
      </c>
      <c r="I397" s="478">
        <f>'F4.2 SHPC Pune'!AB26</f>
        <v>0</v>
      </c>
      <c r="J397" s="478">
        <f>'F4.2 SHPC Pune'!AV26</f>
        <v>0</v>
      </c>
      <c r="K397" s="499"/>
      <c r="L397" s="499"/>
      <c r="M397" s="499">
        <f t="shared" si="144"/>
        <v>0</v>
      </c>
      <c r="N397" s="499">
        <f t="shared" si="141"/>
        <v>0</v>
      </c>
      <c r="O397" s="209">
        <f t="shared" si="142"/>
        <v>0</v>
      </c>
      <c r="P397" s="210">
        <f t="shared" si="143"/>
        <v>0</v>
      </c>
      <c r="Q397" s="456"/>
    </row>
    <row r="398" spans="1:17" ht="47.25" hidden="1" outlineLevel="1">
      <c r="A398" s="319">
        <f t="shared" si="135"/>
        <v>16.399999999999999</v>
      </c>
      <c r="B398" s="331" t="str">
        <f t="shared" si="134"/>
        <v>Replacement of 220 V, 400/300 AH Battery set with Tubular type Battery Banks at Bhira, Tilari, Kanher, Dimbhe and Ujani Hydro Power Stations.</v>
      </c>
      <c r="C398" s="319" t="str">
        <f t="shared" si="136"/>
        <v>MERC/CAPEX/2020-2021/WFH/ SBR/22</v>
      </c>
      <c r="D398" s="480">
        <f t="shared" si="136"/>
        <v>44037</v>
      </c>
      <c r="E398" s="481">
        <f t="shared" si="136"/>
        <v>0.89999999999999991</v>
      </c>
      <c r="F398" s="499">
        <f t="shared" si="137"/>
        <v>0.35828399999999999</v>
      </c>
      <c r="G398" s="499">
        <f t="shared" si="138"/>
        <v>0.35828399999999999</v>
      </c>
      <c r="H398" s="499">
        <f t="shared" si="139"/>
        <v>0</v>
      </c>
      <c r="I398" s="478">
        <f>'F4.2 SHPC Pune'!AB27</f>
        <v>0</v>
      </c>
      <c r="J398" s="478">
        <f>'F4.2 SHPC Pune'!AV27</f>
        <v>0</v>
      </c>
      <c r="K398" s="499"/>
      <c r="L398" s="499"/>
      <c r="M398" s="499">
        <f t="shared" si="144"/>
        <v>0</v>
      </c>
      <c r="N398" s="499">
        <f t="shared" si="141"/>
        <v>0</v>
      </c>
      <c r="O398" s="209">
        <f t="shared" si="142"/>
        <v>0</v>
      </c>
      <c r="P398" s="210">
        <f t="shared" si="143"/>
        <v>0</v>
      </c>
      <c r="Q398" s="456"/>
    </row>
    <row r="399" spans="1:17" ht="31.5" hidden="1" outlineLevel="1">
      <c r="A399" s="319">
        <f t="shared" si="135"/>
        <v>16.5</v>
      </c>
      <c r="B399" s="331" t="str">
        <f t="shared" si="134"/>
        <v>Supply, installation and commissioning of Kaplan Turbine Runner Blades from BHEL (OEM) for Dudhganga U#1.</v>
      </c>
      <c r="C399" s="319" t="str">
        <f t="shared" si="136"/>
        <v>MERC/CAPEX/2020-2021/WFH/ SBR/22</v>
      </c>
      <c r="D399" s="480">
        <f t="shared" si="136"/>
        <v>44037</v>
      </c>
      <c r="E399" s="481">
        <f t="shared" si="136"/>
        <v>4.657</v>
      </c>
      <c r="F399" s="499">
        <f t="shared" si="137"/>
        <v>4.5730371359999999</v>
      </c>
      <c r="G399" s="499">
        <f t="shared" si="138"/>
        <v>4.5799459359999997</v>
      </c>
      <c r="H399" s="499">
        <f t="shared" si="139"/>
        <v>-6.9087999999997152E-3</v>
      </c>
      <c r="I399" s="478">
        <f>'F4.2 SHPC Pune'!AB28</f>
        <v>0</v>
      </c>
      <c r="J399" s="478">
        <f>'F4.2 SHPC Pune'!AV28</f>
        <v>0</v>
      </c>
      <c r="K399" s="499"/>
      <c r="L399" s="499"/>
      <c r="M399" s="499">
        <f t="shared" si="144"/>
        <v>0</v>
      </c>
      <c r="N399" s="499">
        <f t="shared" si="141"/>
        <v>-6.9087999999997152E-3</v>
      </c>
      <c r="O399" s="209">
        <f t="shared" si="142"/>
        <v>0</v>
      </c>
      <c r="P399" s="210">
        <f t="shared" si="143"/>
        <v>0</v>
      </c>
    </row>
    <row r="400" spans="1:17" ht="47.25" hidden="1" outlineLevel="1">
      <c r="A400" s="319">
        <f t="shared" si="135"/>
        <v>16.600000000000001</v>
      </c>
      <c r="B400" s="331" t="str">
        <f t="shared" si="134"/>
        <v>Replacement of existing Protection Systems with Numerical Protection system at Bhira, Panshet, Varasgaon, Dimbhe &amp; Manikdoh HPS.</v>
      </c>
      <c r="C400" s="319" t="str">
        <f t="shared" si="136"/>
        <v>MERC/CAPEX/2020-2021/WFH/ SBR/22</v>
      </c>
      <c r="D400" s="480">
        <f t="shared" si="136"/>
        <v>44037</v>
      </c>
      <c r="E400" s="481">
        <f t="shared" si="136"/>
        <v>3.6220000000000003</v>
      </c>
      <c r="F400" s="499">
        <f t="shared" si="137"/>
        <v>2.13395</v>
      </c>
      <c r="G400" s="499">
        <f t="shared" si="138"/>
        <v>2.13395</v>
      </c>
      <c r="H400" s="499">
        <f t="shared" si="139"/>
        <v>0</v>
      </c>
      <c r="I400" s="478">
        <f>'F4.2 SHPC Pune'!AB29</f>
        <v>0</v>
      </c>
      <c r="J400" s="478">
        <f>'F4.2 SHPC Pune'!AV29</f>
        <v>0</v>
      </c>
      <c r="K400" s="499"/>
      <c r="L400" s="499"/>
      <c r="M400" s="499">
        <f t="shared" si="144"/>
        <v>0</v>
      </c>
      <c r="N400" s="499">
        <f t="shared" si="141"/>
        <v>0</v>
      </c>
      <c r="O400" s="209">
        <f t="shared" si="142"/>
        <v>0</v>
      </c>
      <c r="P400" s="210">
        <f t="shared" si="143"/>
        <v>0</v>
      </c>
    </row>
    <row r="401" spans="1:16" ht="31.5" hidden="1" outlineLevel="1">
      <c r="A401" s="319">
        <f t="shared" si="135"/>
        <v>0</v>
      </c>
      <c r="B401" s="331" t="str">
        <f t="shared" si="134"/>
        <v>IDC</v>
      </c>
      <c r="C401" s="319" t="str">
        <f t="shared" ref="C401:E420" si="145">C348</f>
        <v>MERC/CAPEX/2020-2021/WFH/ SBR/22</v>
      </c>
      <c r="D401" s="480">
        <f t="shared" si="145"/>
        <v>44037</v>
      </c>
      <c r="E401" s="481">
        <f t="shared" si="145"/>
        <v>0.439</v>
      </c>
      <c r="F401" s="499">
        <f t="shared" si="137"/>
        <v>0</v>
      </c>
      <c r="G401" s="499">
        <f t="shared" si="138"/>
        <v>0</v>
      </c>
      <c r="H401" s="499">
        <f t="shared" si="139"/>
        <v>0</v>
      </c>
      <c r="I401" s="478">
        <f>'F4.2 SHPC Pune'!AB30</f>
        <v>0</v>
      </c>
      <c r="J401" s="478">
        <f>'F4.2 SHPC Pune'!AV30</f>
        <v>0</v>
      </c>
      <c r="K401" s="499"/>
      <c r="L401" s="499"/>
      <c r="M401" s="499">
        <f t="shared" si="144"/>
        <v>0</v>
      </c>
      <c r="N401" s="499">
        <f t="shared" si="141"/>
        <v>0</v>
      </c>
      <c r="O401" s="209">
        <f t="shared" si="142"/>
        <v>0</v>
      </c>
      <c r="P401" s="210">
        <f t="shared" si="143"/>
        <v>0</v>
      </c>
    </row>
    <row r="402" spans="1:16" ht="31.5" hidden="1" outlineLevel="1">
      <c r="A402" s="482">
        <f t="shared" si="135"/>
        <v>17</v>
      </c>
      <c r="B402" s="483" t="str">
        <f t="shared" si="134"/>
        <v xml:space="preserve">Fortification near Panshet hydro power station for arresting rock falling on HPS Building at panshet . </v>
      </c>
      <c r="C402" s="482" t="str">
        <f t="shared" si="145"/>
        <v xml:space="preserve">Not approved </v>
      </c>
      <c r="D402" s="484" t="str">
        <f t="shared" si="145"/>
        <v>-</v>
      </c>
      <c r="E402" s="485">
        <f t="shared" si="145"/>
        <v>0</v>
      </c>
      <c r="F402" s="485">
        <f t="shared" si="137"/>
        <v>0</v>
      </c>
      <c r="G402" s="485">
        <f t="shared" si="138"/>
        <v>0</v>
      </c>
      <c r="H402" s="485">
        <f t="shared" si="139"/>
        <v>0</v>
      </c>
      <c r="I402" s="478">
        <f>'F4.2 SHPC Pune'!AB31</f>
        <v>0</v>
      </c>
      <c r="J402" s="478">
        <f>'F4.2 SHPC Pune'!AV31</f>
        <v>0</v>
      </c>
      <c r="K402" s="485"/>
      <c r="L402" s="485"/>
      <c r="M402" s="485">
        <f t="shared" si="144"/>
        <v>0</v>
      </c>
      <c r="N402" s="485">
        <f t="shared" si="141"/>
        <v>0</v>
      </c>
      <c r="O402" s="209">
        <f t="shared" si="142"/>
        <v>0</v>
      </c>
      <c r="P402" s="210">
        <f t="shared" si="143"/>
        <v>0</v>
      </c>
    </row>
    <row r="403" spans="1:16" ht="31.5" hidden="1" outlineLevel="1">
      <c r="A403" s="482">
        <f t="shared" si="135"/>
        <v>17.100000000000001</v>
      </c>
      <c r="B403" s="483" t="str">
        <f t="shared" si="134"/>
        <v xml:space="preserve">Fortification near Panshet hydro power station for arresting rock falling on HPS Building at panshet . </v>
      </c>
      <c r="C403" s="482" t="str">
        <f t="shared" si="145"/>
        <v xml:space="preserve">Not approved </v>
      </c>
      <c r="D403" s="484" t="str">
        <f t="shared" si="145"/>
        <v>-</v>
      </c>
      <c r="E403" s="485">
        <f t="shared" si="145"/>
        <v>0</v>
      </c>
      <c r="F403" s="485">
        <f t="shared" si="137"/>
        <v>12.06</v>
      </c>
      <c r="G403" s="485">
        <f t="shared" si="138"/>
        <v>0</v>
      </c>
      <c r="H403" s="485">
        <f t="shared" si="139"/>
        <v>12.06</v>
      </c>
      <c r="I403" s="478">
        <f>'F4.2 SHPC Pune'!AB32</f>
        <v>0</v>
      </c>
      <c r="J403" s="478">
        <f>'F4.2 SHPC Pune'!AV32</f>
        <v>0</v>
      </c>
      <c r="K403" s="485"/>
      <c r="L403" s="485"/>
      <c r="M403" s="485">
        <f t="shared" ref="M403" si="146">SUM(J403:L403)</f>
        <v>0</v>
      </c>
      <c r="N403" s="485">
        <f t="shared" si="141"/>
        <v>12.06</v>
      </c>
      <c r="O403" s="209">
        <f t="shared" si="142"/>
        <v>0</v>
      </c>
      <c r="P403" s="210">
        <f t="shared" si="143"/>
        <v>0</v>
      </c>
    </row>
    <row r="404" spans="1:16" ht="15.75" hidden="1" outlineLevel="1">
      <c r="A404" s="486">
        <f t="shared" si="135"/>
        <v>0</v>
      </c>
      <c r="B404" s="313" t="str">
        <f t="shared" si="134"/>
        <v>(ii) Yet to be submitted to MERC</v>
      </c>
      <c r="C404" s="486">
        <f t="shared" si="145"/>
        <v>0</v>
      </c>
      <c r="D404" s="484" t="str">
        <f t="shared" si="145"/>
        <v>-</v>
      </c>
      <c r="E404" s="485">
        <f t="shared" si="145"/>
        <v>0</v>
      </c>
      <c r="F404" s="500">
        <f t="shared" si="137"/>
        <v>0</v>
      </c>
      <c r="G404" s="500">
        <f t="shared" si="138"/>
        <v>0</v>
      </c>
      <c r="H404" s="500">
        <f t="shared" si="139"/>
        <v>0</v>
      </c>
      <c r="I404" s="478">
        <f>'F4.2 SHPC Pune'!AB33</f>
        <v>0</v>
      </c>
      <c r="J404" s="478">
        <f>'F4.2 SHPC Pune'!AV33</f>
        <v>0</v>
      </c>
      <c r="K404" s="500"/>
      <c r="L404" s="500"/>
      <c r="M404" s="500">
        <f t="shared" ref="M404:M428" si="147">SUM(J404:L404)</f>
        <v>0</v>
      </c>
      <c r="N404" s="500">
        <f t="shared" si="141"/>
        <v>0</v>
      </c>
      <c r="O404" s="456"/>
      <c r="P404" s="456"/>
    </row>
    <row r="405" spans="1:16" ht="15.75" hidden="1" outlineLevel="1">
      <c r="A405" s="314">
        <f t="shared" si="135"/>
        <v>1</v>
      </c>
      <c r="B405" s="315" t="str">
        <f t="shared" si="134"/>
        <v>DPR-5</v>
      </c>
      <c r="C405" s="314" t="str">
        <f t="shared" si="145"/>
        <v>(ii) Yet to be submitted to MERC</v>
      </c>
      <c r="D405" s="476" t="str">
        <f t="shared" si="145"/>
        <v>-</v>
      </c>
      <c r="E405" s="477">
        <f t="shared" si="145"/>
        <v>0</v>
      </c>
      <c r="F405" s="501">
        <f t="shared" si="137"/>
        <v>0</v>
      </c>
      <c r="G405" s="501">
        <f t="shared" si="138"/>
        <v>0</v>
      </c>
      <c r="H405" s="501">
        <f t="shared" si="139"/>
        <v>0</v>
      </c>
      <c r="I405" s="478">
        <f>'F4.2 SHPC Pune'!AB34</f>
        <v>0</v>
      </c>
      <c r="J405" s="478">
        <f>'F4.2 SHPC Pune'!AV34</f>
        <v>0</v>
      </c>
      <c r="K405" s="501"/>
      <c r="L405" s="501"/>
      <c r="M405" s="501">
        <f t="shared" si="147"/>
        <v>0</v>
      </c>
      <c r="N405" s="501">
        <f t="shared" si="141"/>
        <v>0</v>
      </c>
      <c r="O405" s="456"/>
      <c r="P405" s="456"/>
    </row>
    <row r="406" spans="1:16" ht="31.5" hidden="1" outlineLevel="1">
      <c r="A406" s="319">
        <f t="shared" si="135"/>
        <v>1.1000000000000001</v>
      </c>
      <c r="B406" s="331" t="str">
        <f t="shared" si="134"/>
        <v>Supply, erection &amp; commissioning of Digital Governor and DAVR for Panshet HPS under REC, Pune</v>
      </c>
      <c r="C406" s="319" t="str">
        <f t="shared" si="145"/>
        <v>(ii) Yet to be submitted to MERC</v>
      </c>
      <c r="D406" s="480" t="str">
        <f t="shared" si="145"/>
        <v>-</v>
      </c>
      <c r="E406" s="481">
        <f t="shared" si="145"/>
        <v>0</v>
      </c>
      <c r="F406" s="499">
        <f t="shared" si="137"/>
        <v>4.5</v>
      </c>
      <c r="G406" s="499">
        <f t="shared" si="138"/>
        <v>4.5</v>
      </c>
      <c r="H406" s="499">
        <f t="shared" si="139"/>
        <v>0</v>
      </c>
      <c r="I406" s="478">
        <f>'F4.2 SHPC Pune'!AB35</f>
        <v>0</v>
      </c>
      <c r="J406" s="478">
        <f>'F4.2 SHPC Pune'!AV35</f>
        <v>0</v>
      </c>
      <c r="K406" s="499"/>
      <c r="L406" s="499"/>
      <c r="M406" s="499">
        <f t="shared" si="147"/>
        <v>0</v>
      </c>
      <c r="N406" s="499">
        <f t="shared" si="141"/>
        <v>0</v>
      </c>
      <c r="O406" s="456"/>
      <c r="P406" s="456"/>
    </row>
    <row r="407" spans="1:16" ht="31.5" hidden="1" outlineLevel="1">
      <c r="A407" s="319">
        <f t="shared" si="135"/>
        <v>1.2</v>
      </c>
      <c r="B407" s="331" t="str">
        <f t="shared" si="134"/>
        <v xml:space="preserve">Supply, erection &amp; commissioning of Digital Governor, Excitation system (DAVR) at Warana &amp; Dudhganga HPS </v>
      </c>
      <c r="C407" s="319" t="str">
        <f t="shared" si="145"/>
        <v>(ii) Yet to be submitted to MERC</v>
      </c>
      <c r="D407" s="480" t="str">
        <f t="shared" si="145"/>
        <v>-</v>
      </c>
      <c r="E407" s="481">
        <f t="shared" si="145"/>
        <v>0</v>
      </c>
      <c r="F407" s="499">
        <f t="shared" si="137"/>
        <v>18.79</v>
      </c>
      <c r="G407" s="499">
        <f t="shared" si="138"/>
        <v>18.79</v>
      </c>
      <c r="H407" s="499">
        <f t="shared" si="139"/>
        <v>0</v>
      </c>
      <c r="I407" s="478">
        <f>'F4.2 SHPC Pune'!AB36</f>
        <v>0</v>
      </c>
      <c r="J407" s="478">
        <f>'F4.2 SHPC Pune'!AV36</f>
        <v>0</v>
      </c>
      <c r="K407" s="499"/>
      <c r="L407" s="499"/>
      <c r="M407" s="499">
        <f t="shared" si="147"/>
        <v>0</v>
      </c>
      <c r="N407" s="499">
        <f t="shared" si="141"/>
        <v>0</v>
      </c>
      <c r="O407" s="456"/>
      <c r="P407" s="456"/>
    </row>
    <row r="408" spans="1:16" ht="47.25" hidden="1" outlineLevel="1">
      <c r="A408" s="319">
        <f t="shared" si="135"/>
        <v>1.3</v>
      </c>
      <c r="B408" s="331" t="str">
        <f t="shared" si="134"/>
        <v>Supply,erection &amp; commissioningof Governor, Excitation System (DAVR) and Autosequencer for Manikdoh, Kanher &amp; Dimbhe HPS.</v>
      </c>
      <c r="C408" s="319" t="str">
        <f t="shared" si="145"/>
        <v>(ii) Yet to be submitted to MERC</v>
      </c>
      <c r="D408" s="480" t="str">
        <f t="shared" si="145"/>
        <v>-</v>
      </c>
      <c r="E408" s="481">
        <f t="shared" si="145"/>
        <v>0</v>
      </c>
      <c r="F408" s="499">
        <f t="shared" si="137"/>
        <v>14.35</v>
      </c>
      <c r="G408" s="499">
        <f t="shared" si="138"/>
        <v>14.35</v>
      </c>
      <c r="H408" s="499">
        <f t="shared" si="139"/>
        <v>0</v>
      </c>
      <c r="I408" s="478">
        <f>'F4.2 SHPC Pune'!AB37</f>
        <v>0</v>
      </c>
      <c r="J408" s="478">
        <f>'F4.2 SHPC Pune'!AV37</f>
        <v>0</v>
      </c>
      <c r="K408" s="499"/>
      <c r="L408" s="499"/>
      <c r="M408" s="499">
        <f t="shared" si="147"/>
        <v>0</v>
      </c>
      <c r="N408" s="499">
        <f t="shared" si="141"/>
        <v>0</v>
      </c>
      <c r="O408" s="456"/>
      <c r="P408" s="456"/>
    </row>
    <row r="409" spans="1:16" ht="31.5" hidden="1" outlineLevel="1">
      <c r="A409" s="319">
        <f t="shared" si="135"/>
        <v>1.4</v>
      </c>
      <c r="B409" s="331" t="str">
        <f t="shared" si="134"/>
        <v>Supply, erection &amp; commissioning of Digital Governor Pawana &amp; Varasgaon HPS</v>
      </c>
      <c r="C409" s="319" t="str">
        <f t="shared" si="145"/>
        <v>(ii) Yet to be submitted to MERC</v>
      </c>
      <c r="D409" s="480" t="str">
        <f t="shared" si="145"/>
        <v>-</v>
      </c>
      <c r="E409" s="481">
        <f t="shared" si="145"/>
        <v>0</v>
      </c>
      <c r="F409" s="499">
        <f t="shared" si="137"/>
        <v>6.74</v>
      </c>
      <c r="G409" s="499">
        <f t="shared" si="138"/>
        <v>6.74</v>
      </c>
      <c r="H409" s="499">
        <f t="shared" si="139"/>
        <v>0</v>
      </c>
      <c r="I409" s="478">
        <f>'F4.2 SHPC Pune'!AB38</f>
        <v>0</v>
      </c>
      <c r="J409" s="478">
        <f>'F4.2 SHPC Pune'!AV38</f>
        <v>0</v>
      </c>
      <c r="K409" s="499"/>
      <c r="L409" s="499"/>
      <c r="M409" s="499">
        <f t="shared" si="147"/>
        <v>0</v>
      </c>
      <c r="N409" s="499">
        <f t="shared" si="141"/>
        <v>0</v>
      </c>
      <c r="O409" s="456"/>
      <c r="P409" s="456"/>
    </row>
    <row r="410" spans="1:16" ht="47.25" hidden="1" outlineLevel="1">
      <c r="A410" s="319">
        <f t="shared" si="135"/>
        <v>1.5</v>
      </c>
      <c r="B410" s="331" t="str">
        <f t="shared" si="134"/>
        <v>Upgradation of Protection system for Generator and Generator transformer at bhatghar,Dudhganga,Ujani,Warana,Kanher &amp; Dhom</v>
      </c>
      <c r="C410" s="319" t="str">
        <f t="shared" si="145"/>
        <v>(ii) Yet to be submitted to MERC</v>
      </c>
      <c r="D410" s="480" t="str">
        <f t="shared" si="145"/>
        <v>-</v>
      </c>
      <c r="E410" s="481">
        <f t="shared" si="145"/>
        <v>0</v>
      </c>
      <c r="F410" s="499">
        <f t="shared" si="137"/>
        <v>7.22</v>
      </c>
      <c r="G410" s="499">
        <f t="shared" si="138"/>
        <v>7.22</v>
      </c>
      <c r="H410" s="499">
        <f t="shared" si="139"/>
        <v>0</v>
      </c>
      <c r="I410" s="478">
        <f>'F4.2 SHPC Pune'!AB39</f>
        <v>0</v>
      </c>
      <c r="J410" s="478">
        <f>'F4.2 SHPC Pune'!AV39</f>
        <v>0</v>
      </c>
      <c r="K410" s="499"/>
      <c r="L410" s="499"/>
      <c r="M410" s="499">
        <f t="shared" si="147"/>
        <v>0</v>
      </c>
      <c r="N410" s="499">
        <f t="shared" si="141"/>
        <v>0</v>
      </c>
      <c r="O410" s="456"/>
      <c r="P410" s="456"/>
    </row>
    <row r="411" spans="1:16" ht="15.75" hidden="1" outlineLevel="1">
      <c r="A411" s="319">
        <f t="shared" si="135"/>
        <v>0</v>
      </c>
      <c r="B411" s="331" t="str">
        <f t="shared" ref="B411:B428" si="148">B358</f>
        <v>DPR-6</v>
      </c>
      <c r="C411" s="319">
        <f t="shared" si="145"/>
        <v>0</v>
      </c>
      <c r="D411" s="480" t="str">
        <f t="shared" si="145"/>
        <v>-</v>
      </c>
      <c r="E411" s="481">
        <f t="shared" si="145"/>
        <v>0</v>
      </c>
      <c r="F411" s="499">
        <f t="shared" si="137"/>
        <v>0</v>
      </c>
      <c r="G411" s="499">
        <f t="shared" si="138"/>
        <v>0</v>
      </c>
      <c r="H411" s="499">
        <f t="shared" si="139"/>
        <v>0</v>
      </c>
      <c r="I411" s="478">
        <f>'F4.2 SHPC Pune'!AB40</f>
        <v>0</v>
      </c>
      <c r="J411" s="478">
        <f>'F4.2 SHPC Pune'!AV40</f>
        <v>0</v>
      </c>
      <c r="K411" s="499"/>
      <c r="L411" s="499"/>
      <c r="M411" s="499">
        <f t="shared" si="147"/>
        <v>0</v>
      </c>
      <c r="N411" s="499">
        <f t="shared" si="141"/>
        <v>0</v>
      </c>
      <c r="O411" s="456"/>
      <c r="P411" s="456"/>
    </row>
    <row r="412" spans="1:16" ht="15.75" hidden="1" outlineLevel="1">
      <c r="A412" s="314">
        <f t="shared" si="135"/>
        <v>0</v>
      </c>
      <c r="B412" s="315" t="str">
        <f t="shared" si="148"/>
        <v>Synchronising &amp; Line Breakers at HPS under REC, Pune</v>
      </c>
      <c r="C412" s="319" t="str">
        <f t="shared" si="145"/>
        <v>(ii) Yet to be submitted to MERC</v>
      </c>
      <c r="D412" s="476" t="str">
        <f t="shared" si="145"/>
        <v>-</v>
      </c>
      <c r="E412" s="477">
        <f t="shared" si="145"/>
        <v>0</v>
      </c>
      <c r="F412" s="501">
        <f t="shared" si="137"/>
        <v>5.0999999999999996</v>
      </c>
      <c r="G412" s="501">
        <f t="shared" si="138"/>
        <v>5.0999999999999996</v>
      </c>
      <c r="H412" s="501">
        <f t="shared" si="139"/>
        <v>0</v>
      </c>
      <c r="I412" s="478">
        <f>'F4.2 SHPC Pune'!AB41</f>
        <v>0</v>
      </c>
      <c r="J412" s="478">
        <f>'F4.2 SHPC Pune'!AV41</f>
        <v>0</v>
      </c>
      <c r="K412" s="501"/>
      <c r="L412" s="501"/>
      <c r="M412" s="501">
        <f t="shared" si="147"/>
        <v>0</v>
      </c>
      <c r="N412" s="501">
        <f t="shared" si="141"/>
        <v>0</v>
      </c>
      <c r="O412" s="456"/>
      <c r="P412" s="456"/>
    </row>
    <row r="413" spans="1:16" ht="31.5" hidden="1" outlineLevel="1">
      <c r="A413" s="319">
        <f t="shared" si="135"/>
        <v>0</v>
      </c>
      <c r="B413" s="331" t="str">
        <f t="shared" si="148"/>
        <v>Digital Governor, Excitation (DAVR) with Auto sequencer at Ujjani HPS</v>
      </c>
      <c r="C413" s="319" t="str">
        <f t="shared" si="145"/>
        <v>(ii) Yet to be submitted to MERC</v>
      </c>
      <c r="D413" s="480" t="str">
        <f t="shared" si="145"/>
        <v>-</v>
      </c>
      <c r="E413" s="481">
        <f t="shared" si="145"/>
        <v>0</v>
      </c>
      <c r="F413" s="499">
        <f t="shared" si="137"/>
        <v>3.12</v>
      </c>
      <c r="G413" s="499">
        <f t="shared" si="138"/>
        <v>3.12</v>
      </c>
      <c r="H413" s="499">
        <f t="shared" si="139"/>
        <v>0</v>
      </c>
      <c r="I413" s="478">
        <f>'F4.2 SHPC Pune'!AB42</f>
        <v>0</v>
      </c>
      <c r="J413" s="478">
        <f>'F4.2 SHPC Pune'!AV42</f>
        <v>0</v>
      </c>
      <c r="K413" s="499"/>
      <c r="L413" s="499"/>
      <c r="M413" s="499">
        <f t="shared" si="147"/>
        <v>0</v>
      </c>
      <c r="N413" s="499">
        <f t="shared" si="141"/>
        <v>0</v>
      </c>
      <c r="O413" s="456"/>
      <c r="P413" s="456"/>
    </row>
    <row r="414" spans="1:16" ht="31.5" hidden="1" outlineLevel="1">
      <c r="A414" s="319">
        <f t="shared" si="135"/>
        <v>0</v>
      </c>
      <c r="B414" s="331" t="str">
        <f t="shared" si="148"/>
        <v>Supply of station battery sets at Panshet, Varasgaon, Pawana, Dhom, Terwanmedhe</v>
      </c>
      <c r="C414" s="319" t="str">
        <f t="shared" si="145"/>
        <v>(ii) Yet to be submitted to MERC</v>
      </c>
      <c r="D414" s="480" t="str">
        <f t="shared" si="145"/>
        <v>-</v>
      </c>
      <c r="E414" s="481">
        <f t="shared" si="145"/>
        <v>0</v>
      </c>
      <c r="F414" s="499">
        <f t="shared" si="137"/>
        <v>1</v>
      </c>
      <c r="G414" s="499">
        <f t="shared" si="138"/>
        <v>1</v>
      </c>
      <c r="H414" s="499">
        <f t="shared" si="139"/>
        <v>0</v>
      </c>
      <c r="I414" s="478">
        <f>'F4.2 SHPC Pune'!AB43</f>
        <v>0</v>
      </c>
      <c r="J414" s="478">
        <f>'F4.2 SHPC Pune'!AV43</f>
        <v>0</v>
      </c>
      <c r="K414" s="499"/>
      <c r="L414" s="499"/>
      <c r="M414" s="499">
        <f t="shared" si="147"/>
        <v>0</v>
      </c>
      <c r="N414" s="499">
        <f t="shared" si="141"/>
        <v>0</v>
      </c>
    </row>
    <row r="415" spans="1:16" ht="31.5" hidden="1" outlineLevel="1">
      <c r="A415" s="319">
        <f t="shared" si="135"/>
        <v>0</v>
      </c>
      <c r="B415" s="331" t="str">
        <f t="shared" si="148"/>
        <v>Digital Governor, Excitation (DAVR) with Auto sequencer at Dhom HPS</v>
      </c>
      <c r="C415" s="319" t="str">
        <f t="shared" si="145"/>
        <v>(ii) Yet to be submitted to MERC</v>
      </c>
      <c r="D415" s="480" t="str">
        <f t="shared" si="145"/>
        <v>-</v>
      </c>
      <c r="E415" s="481">
        <f t="shared" si="145"/>
        <v>0</v>
      </c>
      <c r="F415" s="499">
        <f t="shared" si="137"/>
        <v>6.22</v>
      </c>
      <c r="G415" s="499">
        <f t="shared" si="138"/>
        <v>6.22</v>
      </c>
      <c r="H415" s="499">
        <f t="shared" si="139"/>
        <v>0</v>
      </c>
      <c r="I415" s="478">
        <f>'F4.2 SHPC Pune'!AB44</f>
        <v>0</v>
      </c>
      <c r="J415" s="478">
        <f>'F4.2 SHPC Pune'!AV44</f>
        <v>0</v>
      </c>
      <c r="K415" s="499"/>
      <c r="L415" s="499"/>
      <c r="M415" s="499">
        <f t="shared" si="147"/>
        <v>0</v>
      </c>
      <c r="N415" s="499">
        <f t="shared" si="141"/>
        <v>0</v>
      </c>
    </row>
    <row r="416" spans="1:16" ht="15.75" hidden="1" outlineLevel="1">
      <c r="A416" s="319">
        <f t="shared" si="135"/>
        <v>0</v>
      </c>
      <c r="B416" s="331" t="str">
        <f t="shared" si="148"/>
        <v>R &amp; M of Bhatghar HPS</v>
      </c>
      <c r="C416" s="319" t="str">
        <f t="shared" si="145"/>
        <v>(ii) Yet to be submitted to MERC</v>
      </c>
      <c r="D416" s="480" t="str">
        <f t="shared" si="145"/>
        <v>-</v>
      </c>
      <c r="E416" s="481">
        <f t="shared" si="145"/>
        <v>0</v>
      </c>
      <c r="F416" s="499">
        <f t="shared" si="137"/>
        <v>10</v>
      </c>
      <c r="G416" s="499">
        <f t="shared" si="138"/>
        <v>10</v>
      </c>
      <c r="H416" s="499">
        <f t="shared" si="139"/>
        <v>0</v>
      </c>
      <c r="I416" s="478">
        <f>'F4.2 SHPC Pune'!AB45</f>
        <v>0</v>
      </c>
      <c r="J416" s="478">
        <f>'F4.2 SHPC Pune'!AV45</f>
        <v>0</v>
      </c>
      <c r="K416" s="499"/>
      <c r="L416" s="499"/>
      <c r="M416" s="499">
        <f t="shared" si="147"/>
        <v>0</v>
      </c>
      <c r="N416" s="499">
        <f t="shared" si="141"/>
        <v>0</v>
      </c>
    </row>
    <row r="417" spans="1:14" ht="15.75" hidden="1" outlineLevel="1">
      <c r="A417" s="319">
        <f t="shared" si="135"/>
        <v>1.7</v>
      </c>
      <c r="B417" s="331" t="str">
        <f t="shared" si="148"/>
        <v>DPR-8</v>
      </c>
      <c r="C417" s="319">
        <f t="shared" si="145"/>
        <v>0</v>
      </c>
      <c r="D417" s="480" t="str">
        <f t="shared" si="145"/>
        <v>-</v>
      </c>
      <c r="E417" s="481">
        <f t="shared" si="145"/>
        <v>0</v>
      </c>
      <c r="F417" s="499">
        <f t="shared" si="137"/>
        <v>0</v>
      </c>
      <c r="G417" s="499">
        <f t="shared" si="138"/>
        <v>0</v>
      </c>
      <c r="H417" s="499">
        <f t="shared" si="139"/>
        <v>0</v>
      </c>
      <c r="I417" s="478">
        <f>'F4.2 SHPC Pune'!AB46</f>
        <v>0</v>
      </c>
      <c r="J417" s="478">
        <f>'F4.2 SHPC Pune'!AV46</f>
        <v>0</v>
      </c>
      <c r="K417" s="499"/>
      <c r="L417" s="499"/>
      <c r="M417" s="499">
        <f t="shared" si="147"/>
        <v>0</v>
      </c>
      <c r="N417" s="499">
        <f t="shared" si="141"/>
        <v>0</v>
      </c>
    </row>
    <row r="418" spans="1:14" ht="31.5" hidden="1" outlineLevel="1">
      <c r="A418" s="319">
        <f t="shared" si="135"/>
        <v>0</v>
      </c>
      <c r="B418" s="331" t="str">
        <f t="shared" si="148"/>
        <v>Gen. transformers for Dudhganga, Warana, Ujjani, Panshet, Varasgaon &amp; Pawana HPS</v>
      </c>
      <c r="C418" s="319" t="str">
        <f t="shared" si="145"/>
        <v>(ii) Yet to be submitted to MERC</v>
      </c>
      <c r="D418" s="480" t="str">
        <f t="shared" si="145"/>
        <v>-</v>
      </c>
      <c r="E418" s="481">
        <f t="shared" si="145"/>
        <v>0</v>
      </c>
      <c r="F418" s="499">
        <f t="shared" si="137"/>
        <v>0</v>
      </c>
      <c r="G418" s="499">
        <f t="shared" si="138"/>
        <v>0</v>
      </c>
      <c r="H418" s="499">
        <f t="shared" si="139"/>
        <v>0</v>
      </c>
      <c r="I418" s="478">
        <f>'F4.2 SHPC Pune'!AB47</f>
        <v>35</v>
      </c>
      <c r="J418" s="478">
        <f>'F4.2 SHPC Pune'!AV47</f>
        <v>35</v>
      </c>
      <c r="K418" s="499"/>
      <c r="L418" s="499"/>
      <c r="M418" s="499">
        <f t="shared" si="147"/>
        <v>35</v>
      </c>
      <c r="N418" s="499">
        <f t="shared" si="141"/>
        <v>0</v>
      </c>
    </row>
    <row r="419" spans="1:14" ht="15.75" hidden="1" outlineLevel="1">
      <c r="A419" s="319">
        <f t="shared" si="135"/>
        <v>0</v>
      </c>
      <c r="B419" s="331">
        <f t="shared" si="148"/>
        <v>0</v>
      </c>
      <c r="C419" s="319">
        <f t="shared" si="145"/>
        <v>0</v>
      </c>
      <c r="D419" s="480" t="str">
        <f t="shared" si="145"/>
        <v>-</v>
      </c>
      <c r="E419" s="481">
        <f t="shared" si="145"/>
        <v>0</v>
      </c>
      <c r="F419" s="499">
        <f t="shared" si="137"/>
        <v>0</v>
      </c>
      <c r="G419" s="499">
        <f t="shared" si="138"/>
        <v>0</v>
      </c>
      <c r="H419" s="499">
        <f t="shared" si="139"/>
        <v>0</v>
      </c>
      <c r="I419" s="478">
        <f>'F4.2 SHPC Pune'!AB48</f>
        <v>0</v>
      </c>
      <c r="J419" s="478">
        <f>'F4.2 SHPC Pune'!AV48</f>
        <v>0</v>
      </c>
      <c r="K419" s="499"/>
      <c r="L419" s="499"/>
      <c r="M419" s="499">
        <f t="shared" si="147"/>
        <v>0</v>
      </c>
      <c r="N419" s="499">
        <f t="shared" si="141"/>
        <v>0</v>
      </c>
    </row>
    <row r="420" spans="1:14" ht="15.75" hidden="1" outlineLevel="1">
      <c r="A420" s="486">
        <f t="shared" si="135"/>
        <v>0</v>
      </c>
      <c r="B420" s="488" t="str">
        <f t="shared" si="148"/>
        <v>B) Non-DPR Schemes</v>
      </c>
      <c r="C420" s="486">
        <f t="shared" si="145"/>
        <v>0</v>
      </c>
      <c r="D420" s="484" t="str">
        <f t="shared" si="145"/>
        <v>-</v>
      </c>
      <c r="E420" s="485">
        <f t="shared" si="145"/>
        <v>0</v>
      </c>
      <c r="F420" s="500">
        <f t="shared" si="137"/>
        <v>0</v>
      </c>
      <c r="G420" s="500">
        <f t="shared" si="138"/>
        <v>0</v>
      </c>
      <c r="H420" s="500">
        <f t="shared" si="139"/>
        <v>0</v>
      </c>
      <c r="I420" s="478">
        <f>'F4.2 SHPC Pune'!AB49</f>
        <v>0</v>
      </c>
      <c r="J420" s="478">
        <f>'F4.2 SHPC Pune'!AV49</f>
        <v>0</v>
      </c>
      <c r="K420" s="500"/>
      <c r="L420" s="500"/>
      <c r="M420" s="500">
        <f t="shared" si="147"/>
        <v>0</v>
      </c>
      <c r="N420" s="500">
        <f t="shared" si="141"/>
        <v>0</v>
      </c>
    </row>
    <row r="421" spans="1:14" ht="31.5" hidden="1" outlineLevel="1">
      <c r="A421" s="319">
        <f t="shared" si="135"/>
        <v>1</v>
      </c>
      <c r="B421" s="331" t="str">
        <f t="shared" si="148"/>
        <v>Replacement of 220V/300 AH Tubular type Battery Set at Manikdoh HPS</v>
      </c>
      <c r="C421" s="319" t="str">
        <f t="shared" ref="C421:E428" si="149">C368</f>
        <v>N.A.</v>
      </c>
      <c r="D421" s="480" t="str">
        <f t="shared" si="149"/>
        <v>-</v>
      </c>
      <c r="E421" s="481">
        <f t="shared" si="149"/>
        <v>0</v>
      </c>
      <c r="F421" s="499">
        <f t="shared" si="137"/>
        <v>0.1138</v>
      </c>
      <c r="G421" s="499">
        <f t="shared" si="138"/>
        <v>0.1138</v>
      </c>
      <c r="H421" s="499">
        <f t="shared" si="139"/>
        <v>0</v>
      </c>
      <c r="I421" s="478">
        <f>'F4.2 SHPC Pune'!AB50</f>
        <v>0</v>
      </c>
      <c r="J421" s="478">
        <f>'F4.2 SHPC Pune'!AV50</f>
        <v>0</v>
      </c>
      <c r="K421" s="499"/>
      <c r="L421" s="499"/>
      <c r="M421" s="499">
        <f t="shared" si="147"/>
        <v>0</v>
      </c>
      <c r="N421" s="499">
        <f t="shared" si="141"/>
        <v>0</v>
      </c>
    </row>
    <row r="422" spans="1:14" ht="31.5" hidden="1" outlineLevel="1">
      <c r="A422" s="319">
        <f t="shared" si="135"/>
        <v>2</v>
      </c>
      <c r="B422" s="331" t="str">
        <f t="shared" si="148"/>
        <v>Replacement of existing AVR by DAVR for Static Excitation System at Pawana HPS.</v>
      </c>
      <c r="C422" s="319" t="str">
        <f t="shared" si="149"/>
        <v>N.A.</v>
      </c>
      <c r="D422" s="480" t="str">
        <f t="shared" si="149"/>
        <v>-</v>
      </c>
      <c r="E422" s="481">
        <f t="shared" si="149"/>
        <v>0</v>
      </c>
      <c r="F422" s="499">
        <f t="shared" si="137"/>
        <v>1.01</v>
      </c>
      <c r="G422" s="499">
        <f t="shared" si="138"/>
        <v>1.01</v>
      </c>
      <c r="H422" s="499">
        <f t="shared" si="139"/>
        <v>0</v>
      </c>
      <c r="I422" s="478">
        <f>'F4.2 SHPC Pune'!AB51</f>
        <v>0</v>
      </c>
      <c r="J422" s="478">
        <f>'F4.2 SHPC Pune'!AV51</f>
        <v>0</v>
      </c>
      <c r="K422" s="499"/>
      <c r="L422" s="499"/>
      <c r="M422" s="499">
        <f t="shared" si="147"/>
        <v>0</v>
      </c>
      <c r="N422" s="499">
        <f t="shared" si="141"/>
        <v>0</v>
      </c>
    </row>
    <row r="423" spans="1:14" ht="15.75" hidden="1" outlineLevel="1">
      <c r="A423" s="319">
        <f t="shared" si="135"/>
        <v>3</v>
      </c>
      <c r="B423" s="331" t="str">
        <f t="shared" si="148"/>
        <v>Retrofitting of 415 V LT Breakers at Kanher &amp; Dhom HPS.</v>
      </c>
      <c r="C423" s="319" t="str">
        <f t="shared" si="149"/>
        <v>N.A.</v>
      </c>
      <c r="D423" s="480" t="str">
        <f t="shared" si="149"/>
        <v>-</v>
      </c>
      <c r="E423" s="481">
        <f t="shared" si="149"/>
        <v>0</v>
      </c>
      <c r="F423" s="499">
        <f t="shared" si="137"/>
        <v>9.8743800000000007E-2</v>
      </c>
      <c r="G423" s="499">
        <f t="shared" si="138"/>
        <v>9.8743800000000007E-2</v>
      </c>
      <c r="H423" s="499">
        <f t="shared" si="139"/>
        <v>0</v>
      </c>
      <c r="I423" s="478">
        <f>'F4.2 SHPC Pune'!AB52</f>
        <v>0</v>
      </c>
      <c r="J423" s="478">
        <f>'F4.2 SHPC Pune'!AV52</f>
        <v>0</v>
      </c>
      <c r="K423" s="499"/>
      <c r="L423" s="499"/>
      <c r="M423" s="499">
        <f t="shared" si="147"/>
        <v>0</v>
      </c>
      <c r="N423" s="499">
        <f t="shared" si="141"/>
        <v>0</v>
      </c>
    </row>
    <row r="424" spans="1:14" ht="15.75" hidden="1" outlineLevel="1">
      <c r="A424" s="319">
        <f t="shared" si="135"/>
        <v>4</v>
      </c>
      <c r="B424" s="331" t="str">
        <f t="shared" si="148"/>
        <v>Furniture &amp; Fixture General Asset</v>
      </c>
      <c r="C424" s="319" t="str">
        <f t="shared" si="149"/>
        <v>N.A.</v>
      </c>
      <c r="D424" s="480" t="str">
        <f t="shared" si="149"/>
        <v>-</v>
      </c>
      <c r="E424" s="481">
        <f t="shared" si="149"/>
        <v>0</v>
      </c>
      <c r="F424" s="499">
        <f t="shared" si="137"/>
        <v>1.0676536210000001</v>
      </c>
      <c r="G424" s="499">
        <f t="shared" si="138"/>
        <v>1.0676536210000001</v>
      </c>
      <c r="H424" s="499">
        <f t="shared" si="139"/>
        <v>0</v>
      </c>
      <c r="I424" s="478">
        <f>'F4.2 SHPC Pune'!AB53</f>
        <v>0</v>
      </c>
      <c r="J424" s="478">
        <f>'F4.2 SHPC Pune'!AV53</f>
        <v>0</v>
      </c>
      <c r="K424" s="499"/>
      <c r="L424" s="499"/>
      <c r="M424" s="499">
        <f t="shared" si="147"/>
        <v>0</v>
      </c>
      <c r="N424" s="499">
        <f t="shared" si="141"/>
        <v>0</v>
      </c>
    </row>
    <row r="425" spans="1:14" ht="15.75" hidden="1" outlineLevel="1">
      <c r="A425" s="319">
        <f t="shared" si="135"/>
        <v>5</v>
      </c>
      <c r="B425" s="331" t="str">
        <f t="shared" si="148"/>
        <v>Electrical General Asset</v>
      </c>
      <c r="C425" s="319" t="str">
        <f t="shared" si="149"/>
        <v>N.A.</v>
      </c>
      <c r="D425" s="480" t="str">
        <f t="shared" si="149"/>
        <v>-</v>
      </c>
      <c r="E425" s="481">
        <f t="shared" si="149"/>
        <v>0</v>
      </c>
      <c r="F425" s="499">
        <f t="shared" si="137"/>
        <v>0.19467927899999998</v>
      </c>
      <c r="G425" s="499">
        <f t="shared" si="138"/>
        <v>0.19467927899999998</v>
      </c>
      <c r="H425" s="499">
        <f t="shared" si="139"/>
        <v>0</v>
      </c>
      <c r="I425" s="478">
        <f>'F4.2 SHPC Pune'!AB54</f>
        <v>0</v>
      </c>
      <c r="J425" s="478">
        <f>'F4.2 SHPC Pune'!AV54</f>
        <v>0</v>
      </c>
      <c r="K425" s="499"/>
      <c r="L425" s="499"/>
      <c r="M425" s="499">
        <f t="shared" si="147"/>
        <v>0</v>
      </c>
      <c r="N425" s="499">
        <f t="shared" si="141"/>
        <v>0</v>
      </c>
    </row>
    <row r="426" spans="1:14" ht="15.75" hidden="1" outlineLevel="1">
      <c r="A426" s="319">
        <f t="shared" si="135"/>
        <v>6</v>
      </c>
      <c r="B426" s="331" t="str">
        <f t="shared" si="148"/>
        <v>Electronics General Asset</v>
      </c>
      <c r="C426" s="319" t="str">
        <f t="shared" si="149"/>
        <v>N.A.</v>
      </c>
      <c r="D426" s="480" t="str">
        <f t="shared" si="149"/>
        <v>-</v>
      </c>
      <c r="E426" s="481">
        <f t="shared" si="149"/>
        <v>0</v>
      </c>
      <c r="F426" s="499">
        <f t="shared" si="137"/>
        <v>0.27661271500000001</v>
      </c>
      <c r="G426" s="499">
        <f t="shared" si="138"/>
        <v>0.27661271500000001</v>
      </c>
      <c r="H426" s="499">
        <f t="shared" si="139"/>
        <v>0</v>
      </c>
      <c r="I426" s="478">
        <f>'F4.2 SHPC Pune'!AB55</f>
        <v>0</v>
      </c>
      <c r="J426" s="478">
        <f>'F4.2 SHPC Pune'!AV55</f>
        <v>0</v>
      </c>
      <c r="K426" s="499"/>
      <c r="L426" s="499"/>
      <c r="M426" s="499">
        <f t="shared" si="147"/>
        <v>0</v>
      </c>
      <c r="N426" s="499">
        <f t="shared" si="141"/>
        <v>0</v>
      </c>
    </row>
    <row r="427" spans="1:14" ht="15.75" hidden="1" outlineLevel="1">
      <c r="A427" s="319">
        <f t="shared" si="135"/>
        <v>7</v>
      </c>
      <c r="B427" s="331" t="str">
        <f t="shared" si="148"/>
        <v>Vehicle General Asset</v>
      </c>
      <c r="C427" s="319" t="str">
        <f t="shared" si="149"/>
        <v>N.A.</v>
      </c>
      <c r="D427" s="480" t="str">
        <f t="shared" si="149"/>
        <v>-</v>
      </c>
      <c r="E427" s="481">
        <f t="shared" si="149"/>
        <v>0</v>
      </c>
      <c r="F427" s="499">
        <f t="shared" si="137"/>
        <v>0.17288522700000003</v>
      </c>
      <c r="G427" s="499">
        <f t="shared" si="138"/>
        <v>0.17288522700000003</v>
      </c>
      <c r="H427" s="499">
        <f t="shared" si="139"/>
        <v>0</v>
      </c>
      <c r="I427" s="478">
        <f>'F4.2 SHPC Pune'!AB56</f>
        <v>0</v>
      </c>
      <c r="J427" s="478">
        <f>'F4.2 SHPC Pune'!AV56</f>
        <v>0</v>
      </c>
      <c r="K427" s="499"/>
      <c r="L427" s="499"/>
      <c r="M427" s="499">
        <f t="shared" si="147"/>
        <v>0</v>
      </c>
      <c r="N427" s="499">
        <f t="shared" si="141"/>
        <v>0</v>
      </c>
    </row>
    <row r="428" spans="1:14" ht="32.25" hidden="1" outlineLevel="1" thickBot="1">
      <c r="A428" s="319">
        <f t="shared" si="135"/>
        <v>8</v>
      </c>
      <c r="B428" s="331" t="str">
        <f t="shared" si="148"/>
        <v>Numerical protection system at Pawana Hydro Power Station</v>
      </c>
      <c r="C428" s="319" t="str">
        <f t="shared" si="149"/>
        <v>N.A.</v>
      </c>
      <c r="D428" s="480" t="str">
        <f t="shared" si="149"/>
        <v>-</v>
      </c>
      <c r="E428" s="481">
        <f t="shared" si="149"/>
        <v>0</v>
      </c>
      <c r="F428" s="499">
        <f t="shared" si="137"/>
        <v>0.33023999999999998</v>
      </c>
      <c r="G428" s="499">
        <f t="shared" si="138"/>
        <v>0.33023999999999998</v>
      </c>
      <c r="H428" s="499">
        <f t="shared" si="139"/>
        <v>0</v>
      </c>
      <c r="I428" s="478">
        <f>'F4.2 SHPC Pune'!AB57</f>
        <v>0</v>
      </c>
      <c r="J428" s="478">
        <f>'F4.2 SHPC Pune'!AV57</f>
        <v>0</v>
      </c>
      <c r="K428" s="499"/>
      <c r="L428" s="499"/>
      <c r="M428" s="499">
        <f t="shared" si="147"/>
        <v>0</v>
      </c>
      <c r="N428" s="499">
        <f t="shared" si="141"/>
        <v>0</v>
      </c>
    </row>
    <row r="429" spans="1:14" ht="16.5" collapsed="1" thickBot="1">
      <c r="A429" s="489"/>
      <c r="B429" s="490"/>
      <c r="C429" s="491"/>
      <c r="D429" s="492"/>
      <c r="E429" s="493"/>
      <c r="F429" s="494">
        <f>SUM(F381:F428)</f>
        <v>112.99050566099999</v>
      </c>
      <c r="G429" s="494">
        <f>SUM(G381:G428)</f>
        <v>100.92095094099999</v>
      </c>
      <c r="H429" s="494">
        <f>SUM(H381:H428)</f>
        <v>12.069554720000001</v>
      </c>
      <c r="I429" s="494">
        <f>SUM(I381:I428)</f>
        <v>35</v>
      </c>
      <c r="J429" s="494">
        <f>SUM(J381:J428)</f>
        <v>35</v>
      </c>
      <c r="K429" s="494">
        <f t="shared" ref="K429" si="150">SUM(K381:K428)</f>
        <v>0</v>
      </c>
      <c r="L429" s="494">
        <f t="shared" ref="L429" si="151">SUM(L381:L428)</f>
        <v>0</v>
      </c>
      <c r="M429" s="494">
        <f t="shared" ref="M429" si="152">SUM(M381:M428)</f>
        <v>35</v>
      </c>
      <c r="N429" s="494">
        <f t="shared" ref="N429" si="153">SUM(N381:N428)</f>
        <v>12.069554720000001</v>
      </c>
    </row>
  </sheetData>
  <mergeCells count="11">
    <mergeCell ref="F4:F6"/>
    <mergeCell ref="A4:A6"/>
    <mergeCell ref="B4:B6"/>
    <mergeCell ref="C4:C6"/>
    <mergeCell ref="D4:D6"/>
    <mergeCell ref="E4:E6"/>
    <mergeCell ref="G4:G6"/>
    <mergeCell ref="H4:H6"/>
    <mergeCell ref="I4:I6"/>
    <mergeCell ref="J4:M5"/>
    <mergeCell ref="N4:N6"/>
  </mergeCells>
  <conditionalFormatting sqref="C11:C13 C20:C23 C25:C30 C64:C66 C73:C76 C78:C83 C88:C101">
    <cfRule type="containsText" dxfId="353" priority="199" operator="containsText" text="DPR not submitted">
      <formula>NOT(ISERROR(SEARCH("DPR not submitted",C11)))</formula>
    </cfRule>
    <cfRule type="containsText" dxfId="352" priority="200" operator="containsText" text="Yet to be approved">
      <formula>NOT(ISERROR(SEARCH("Yet to be approved",C11)))</formula>
    </cfRule>
  </conditionalFormatting>
  <conditionalFormatting sqref="C15:C18">
    <cfRule type="containsText" dxfId="351" priority="201" operator="containsText" text="DPR not submitted">
      <formula>NOT(ISERROR(SEARCH("DPR not submitted",C15)))</formula>
    </cfRule>
    <cfRule type="containsText" dxfId="350" priority="202" operator="containsText" text="Yet to be approved">
      <formula>NOT(ISERROR(SEARCH("Yet to be approved",C15)))</formula>
    </cfRule>
  </conditionalFormatting>
  <conditionalFormatting sqref="C50:C57">
    <cfRule type="containsText" dxfId="349" priority="195" operator="containsText" text="DPR not submitted">
      <formula>NOT(ISERROR(SEARCH("DPR not submitted",C50)))</formula>
    </cfRule>
    <cfRule type="containsText" dxfId="348" priority="196" operator="containsText" text="Yet to be approved">
      <formula>NOT(ISERROR(SEARCH("Yet to be approved",C50)))</formula>
    </cfRule>
  </conditionalFormatting>
  <conditionalFormatting sqref="C87">
    <cfRule type="containsText" dxfId="347" priority="193" operator="containsText" text="DPR not submitted">
      <formula>NOT(ISERROR(SEARCH("DPR not submitted",C87)))</formula>
    </cfRule>
    <cfRule type="containsText" dxfId="346" priority="194" operator="containsText" text="Yet to be approved">
      <formula>NOT(ISERROR(SEARCH("Yet to be approved",C87)))</formula>
    </cfRule>
  </conditionalFormatting>
  <conditionalFormatting sqref="C68:C71">
    <cfRule type="containsText" dxfId="345" priority="191" operator="containsText" text="DPR not submitted">
      <formula>NOT(ISERROR(SEARCH("DPR not submitted",C68)))</formula>
    </cfRule>
    <cfRule type="containsText" dxfId="344" priority="192" operator="containsText" text="Yet to be approved">
      <formula>NOT(ISERROR(SEARCH("Yet to be approved",C68)))</formula>
    </cfRule>
  </conditionalFormatting>
  <conditionalFormatting sqref="C103:C110">
    <cfRule type="containsText" dxfId="343" priority="185" operator="containsText" text="DPR not submitted">
      <formula>NOT(ISERROR(SEARCH("DPR not submitted",C103)))</formula>
    </cfRule>
    <cfRule type="containsText" dxfId="342" priority="186" operator="containsText" text="Yet to be approved">
      <formula>NOT(ISERROR(SEARCH("Yet to be approved",C103)))</formula>
    </cfRule>
  </conditionalFormatting>
  <conditionalFormatting sqref="C10">
    <cfRule type="containsText" dxfId="341" priority="143" operator="containsText" text="DPR not submitted">
      <formula>NOT(ISERROR(SEARCH("DPR not submitted",C10)))</formula>
    </cfRule>
    <cfRule type="containsText" dxfId="340" priority="144" operator="containsText" text="Yet to be approved">
      <formula>NOT(ISERROR(SEARCH("Yet to be approved",C10)))</formula>
    </cfRule>
  </conditionalFormatting>
  <conditionalFormatting sqref="C14">
    <cfRule type="containsText" dxfId="339" priority="141" operator="containsText" text="DPR not submitted">
      <formula>NOT(ISERROR(SEARCH("DPR not submitted",C14)))</formula>
    </cfRule>
    <cfRule type="containsText" dxfId="338" priority="142" operator="containsText" text="Yet to be approved">
      <formula>NOT(ISERROR(SEARCH("Yet to be approved",C14)))</formula>
    </cfRule>
  </conditionalFormatting>
  <conditionalFormatting sqref="C19">
    <cfRule type="containsText" dxfId="337" priority="139" operator="containsText" text="DPR not submitted">
      <formula>NOT(ISERROR(SEARCH("DPR not submitted",C19)))</formula>
    </cfRule>
    <cfRule type="containsText" dxfId="336" priority="140" operator="containsText" text="Yet to be approved">
      <formula>NOT(ISERROR(SEARCH("Yet to be approved",C19)))</formula>
    </cfRule>
  </conditionalFormatting>
  <conditionalFormatting sqref="C63">
    <cfRule type="containsText" dxfId="335" priority="135" operator="containsText" text="DPR not submitted">
      <formula>NOT(ISERROR(SEARCH("DPR not submitted",C63)))</formula>
    </cfRule>
    <cfRule type="containsText" dxfId="334" priority="136" operator="containsText" text="Yet to be approved">
      <formula>NOT(ISERROR(SEARCH("Yet to be approved",C63)))</formula>
    </cfRule>
  </conditionalFormatting>
  <conditionalFormatting sqref="C67">
    <cfRule type="containsText" dxfId="333" priority="133" operator="containsText" text="DPR not submitted">
      <formula>NOT(ISERROR(SEARCH("DPR not submitted",C67)))</formula>
    </cfRule>
    <cfRule type="containsText" dxfId="332" priority="134" operator="containsText" text="Yet to be approved">
      <formula>NOT(ISERROR(SEARCH("Yet to be approved",C67)))</formula>
    </cfRule>
  </conditionalFormatting>
  <conditionalFormatting sqref="C24">
    <cfRule type="containsText" dxfId="331" priority="137" operator="containsText" text="DPR not submitted">
      <formula>NOT(ISERROR(SEARCH("DPR not submitted",C24)))</formula>
    </cfRule>
    <cfRule type="containsText" dxfId="330" priority="138" operator="containsText" text="Yet to be approved">
      <formula>NOT(ISERROR(SEARCH("Yet to be approved",C24)))</formula>
    </cfRule>
  </conditionalFormatting>
  <conditionalFormatting sqref="C72">
    <cfRule type="containsText" dxfId="329" priority="131" operator="containsText" text="DPR not submitted">
      <formula>NOT(ISERROR(SEARCH("DPR not submitted",C72)))</formula>
    </cfRule>
    <cfRule type="containsText" dxfId="328" priority="132" operator="containsText" text="Yet to be approved">
      <formula>NOT(ISERROR(SEARCH("Yet to be approved",C72)))</formula>
    </cfRule>
  </conditionalFormatting>
  <conditionalFormatting sqref="C77">
    <cfRule type="containsText" dxfId="327" priority="129" operator="containsText" text="DPR not submitted">
      <formula>NOT(ISERROR(SEARCH("DPR not submitted",C77)))</formula>
    </cfRule>
    <cfRule type="containsText" dxfId="326" priority="130" operator="containsText" text="Yet to be approved">
      <formula>NOT(ISERROR(SEARCH("Yet to be approved",C77)))</formula>
    </cfRule>
  </conditionalFormatting>
  <conditionalFormatting sqref="C117:C119 C126:C129 C131:C136 C141:C154">
    <cfRule type="containsText" dxfId="325" priority="95" operator="containsText" text="DPR not submitted">
      <formula>NOT(ISERROR(SEARCH("DPR not submitted",C117)))</formula>
    </cfRule>
    <cfRule type="containsText" dxfId="324" priority="96" operator="containsText" text="Yet to be approved">
      <formula>NOT(ISERROR(SEARCH("Yet to be approved",C117)))</formula>
    </cfRule>
  </conditionalFormatting>
  <conditionalFormatting sqref="C140">
    <cfRule type="containsText" dxfId="323" priority="93" operator="containsText" text="DPR not submitted">
      <formula>NOT(ISERROR(SEARCH("DPR not submitted",C140)))</formula>
    </cfRule>
    <cfRule type="containsText" dxfId="322" priority="94" operator="containsText" text="Yet to be approved">
      <formula>NOT(ISERROR(SEARCH("Yet to be approved",C140)))</formula>
    </cfRule>
  </conditionalFormatting>
  <conditionalFormatting sqref="C121:C124">
    <cfRule type="containsText" dxfId="321" priority="91" operator="containsText" text="DPR not submitted">
      <formula>NOT(ISERROR(SEARCH("DPR not submitted",C121)))</formula>
    </cfRule>
    <cfRule type="containsText" dxfId="320" priority="92" operator="containsText" text="Yet to be approved">
      <formula>NOT(ISERROR(SEARCH("Yet to be approved",C121)))</formula>
    </cfRule>
  </conditionalFormatting>
  <conditionalFormatting sqref="C156:C163">
    <cfRule type="containsText" dxfId="319" priority="89" operator="containsText" text="DPR not submitted">
      <formula>NOT(ISERROR(SEARCH("DPR not submitted",C156)))</formula>
    </cfRule>
    <cfRule type="containsText" dxfId="318" priority="90" operator="containsText" text="Yet to be approved">
      <formula>NOT(ISERROR(SEARCH("Yet to be approved",C156)))</formula>
    </cfRule>
  </conditionalFormatting>
  <conditionalFormatting sqref="C116">
    <cfRule type="containsText" dxfId="317" priority="87" operator="containsText" text="DPR not submitted">
      <formula>NOT(ISERROR(SEARCH("DPR not submitted",C116)))</formula>
    </cfRule>
    <cfRule type="containsText" dxfId="316" priority="88" operator="containsText" text="Yet to be approved">
      <formula>NOT(ISERROR(SEARCH("Yet to be approved",C116)))</formula>
    </cfRule>
  </conditionalFormatting>
  <conditionalFormatting sqref="C120">
    <cfRule type="containsText" dxfId="315" priority="85" operator="containsText" text="DPR not submitted">
      <formula>NOT(ISERROR(SEARCH("DPR not submitted",C120)))</formula>
    </cfRule>
    <cfRule type="containsText" dxfId="314" priority="86" operator="containsText" text="Yet to be approved">
      <formula>NOT(ISERROR(SEARCH("Yet to be approved",C120)))</formula>
    </cfRule>
  </conditionalFormatting>
  <conditionalFormatting sqref="C125">
    <cfRule type="containsText" dxfId="313" priority="83" operator="containsText" text="DPR not submitted">
      <formula>NOT(ISERROR(SEARCH("DPR not submitted",C125)))</formula>
    </cfRule>
    <cfRule type="containsText" dxfId="312" priority="84" operator="containsText" text="Yet to be approved">
      <formula>NOT(ISERROR(SEARCH("Yet to be approved",C125)))</formula>
    </cfRule>
  </conditionalFormatting>
  <conditionalFormatting sqref="C130">
    <cfRule type="containsText" dxfId="311" priority="81" operator="containsText" text="DPR not submitted">
      <formula>NOT(ISERROR(SEARCH("DPR not submitted",C130)))</formula>
    </cfRule>
    <cfRule type="containsText" dxfId="310" priority="82" operator="containsText" text="Yet to be approved">
      <formula>NOT(ISERROR(SEARCH("Yet to be approved",C130)))</formula>
    </cfRule>
  </conditionalFormatting>
  <conditionalFormatting sqref="C170:C172 C179:C182 C184:C189 C194:C207">
    <cfRule type="containsText" dxfId="309" priority="79" operator="containsText" text="DPR not submitted">
      <formula>NOT(ISERROR(SEARCH("DPR not submitted",C170)))</formula>
    </cfRule>
    <cfRule type="containsText" dxfId="308" priority="80" operator="containsText" text="Yet to be approved">
      <formula>NOT(ISERROR(SEARCH("Yet to be approved",C170)))</formula>
    </cfRule>
  </conditionalFormatting>
  <conditionalFormatting sqref="C193">
    <cfRule type="containsText" dxfId="307" priority="77" operator="containsText" text="DPR not submitted">
      <formula>NOT(ISERROR(SEARCH("DPR not submitted",C193)))</formula>
    </cfRule>
    <cfRule type="containsText" dxfId="306" priority="78" operator="containsText" text="Yet to be approved">
      <formula>NOT(ISERROR(SEARCH("Yet to be approved",C193)))</formula>
    </cfRule>
  </conditionalFormatting>
  <conditionalFormatting sqref="C174:C177">
    <cfRule type="containsText" dxfId="305" priority="75" operator="containsText" text="DPR not submitted">
      <formula>NOT(ISERROR(SEARCH("DPR not submitted",C174)))</formula>
    </cfRule>
    <cfRule type="containsText" dxfId="304" priority="76" operator="containsText" text="Yet to be approved">
      <formula>NOT(ISERROR(SEARCH("Yet to be approved",C174)))</formula>
    </cfRule>
  </conditionalFormatting>
  <conditionalFormatting sqref="C209:C216">
    <cfRule type="containsText" dxfId="303" priority="73" operator="containsText" text="DPR not submitted">
      <formula>NOT(ISERROR(SEARCH("DPR not submitted",C209)))</formula>
    </cfRule>
    <cfRule type="containsText" dxfId="302" priority="74" operator="containsText" text="Yet to be approved">
      <formula>NOT(ISERROR(SEARCH("Yet to be approved",C209)))</formula>
    </cfRule>
  </conditionalFormatting>
  <conditionalFormatting sqref="C169">
    <cfRule type="containsText" dxfId="301" priority="71" operator="containsText" text="DPR not submitted">
      <formula>NOT(ISERROR(SEARCH("DPR not submitted",C169)))</formula>
    </cfRule>
    <cfRule type="containsText" dxfId="300" priority="72" operator="containsText" text="Yet to be approved">
      <formula>NOT(ISERROR(SEARCH("Yet to be approved",C169)))</formula>
    </cfRule>
  </conditionalFormatting>
  <conditionalFormatting sqref="C173">
    <cfRule type="containsText" dxfId="299" priority="69" operator="containsText" text="DPR not submitted">
      <formula>NOT(ISERROR(SEARCH("DPR not submitted",C173)))</formula>
    </cfRule>
    <cfRule type="containsText" dxfId="298" priority="70" operator="containsText" text="Yet to be approved">
      <formula>NOT(ISERROR(SEARCH("Yet to be approved",C173)))</formula>
    </cfRule>
  </conditionalFormatting>
  <conditionalFormatting sqref="C178">
    <cfRule type="containsText" dxfId="297" priority="67" operator="containsText" text="DPR not submitted">
      <formula>NOT(ISERROR(SEARCH("DPR not submitted",C178)))</formula>
    </cfRule>
    <cfRule type="containsText" dxfId="296" priority="68" operator="containsText" text="Yet to be approved">
      <formula>NOT(ISERROR(SEARCH("Yet to be approved",C178)))</formula>
    </cfRule>
  </conditionalFormatting>
  <conditionalFormatting sqref="C183">
    <cfRule type="containsText" dxfId="295" priority="65" operator="containsText" text="DPR not submitted">
      <formula>NOT(ISERROR(SEARCH("DPR not submitted",C183)))</formula>
    </cfRule>
    <cfRule type="containsText" dxfId="294" priority="66" operator="containsText" text="Yet to be approved">
      <formula>NOT(ISERROR(SEARCH("Yet to be approved",C183)))</formula>
    </cfRule>
  </conditionalFormatting>
  <conditionalFormatting sqref="C223:C225 C232:C235 C237:C242 C247:C260">
    <cfRule type="containsText" dxfId="293" priority="63" operator="containsText" text="DPR not submitted">
      <formula>NOT(ISERROR(SEARCH("DPR not submitted",C223)))</formula>
    </cfRule>
    <cfRule type="containsText" dxfId="292" priority="64" operator="containsText" text="Yet to be approved">
      <formula>NOT(ISERROR(SEARCH("Yet to be approved",C223)))</formula>
    </cfRule>
  </conditionalFormatting>
  <conditionalFormatting sqref="C246">
    <cfRule type="containsText" dxfId="291" priority="61" operator="containsText" text="DPR not submitted">
      <formula>NOT(ISERROR(SEARCH("DPR not submitted",C246)))</formula>
    </cfRule>
    <cfRule type="containsText" dxfId="290" priority="62" operator="containsText" text="Yet to be approved">
      <formula>NOT(ISERROR(SEARCH("Yet to be approved",C246)))</formula>
    </cfRule>
  </conditionalFormatting>
  <conditionalFormatting sqref="C227:C230">
    <cfRule type="containsText" dxfId="289" priority="59" operator="containsText" text="DPR not submitted">
      <formula>NOT(ISERROR(SEARCH("DPR not submitted",C227)))</formula>
    </cfRule>
    <cfRule type="containsText" dxfId="288" priority="60" operator="containsText" text="Yet to be approved">
      <formula>NOT(ISERROR(SEARCH("Yet to be approved",C227)))</formula>
    </cfRule>
  </conditionalFormatting>
  <conditionalFormatting sqref="C262:C269">
    <cfRule type="containsText" dxfId="287" priority="57" operator="containsText" text="DPR not submitted">
      <formula>NOT(ISERROR(SEARCH("DPR not submitted",C262)))</formula>
    </cfRule>
    <cfRule type="containsText" dxfId="286" priority="58" operator="containsText" text="Yet to be approved">
      <formula>NOT(ISERROR(SEARCH("Yet to be approved",C262)))</formula>
    </cfRule>
  </conditionalFormatting>
  <conditionalFormatting sqref="C222">
    <cfRule type="containsText" dxfId="285" priority="55" operator="containsText" text="DPR not submitted">
      <formula>NOT(ISERROR(SEARCH("DPR not submitted",C222)))</formula>
    </cfRule>
    <cfRule type="containsText" dxfId="284" priority="56" operator="containsText" text="Yet to be approved">
      <formula>NOT(ISERROR(SEARCH("Yet to be approved",C222)))</formula>
    </cfRule>
  </conditionalFormatting>
  <conditionalFormatting sqref="C226">
    <cfRule type="containsText" dxfId="283" priority="53" operator="containsText" text="DPR not submitted">
      <formula>NOT(ISERROR(SEARCH("DPR not submitted",C226)))</formula>
    </cfRule>
    <cfRule type="containsText" dxfId="282" priority="54" operator="containsText" text="Yet to be approved">
      <formula>NOT(ISERROR(SEARCH("Yet to be approved",C226)))</formula>
    </cfRule>
  </conditionalFormatting>
  <conditionalFormatting sqref="C231">
    <cfRule type="containsText" dxfId="281" priority="51" operator="containsText" text="DPR not submitted">
      <formula>NOT(ISERROR(SEARCH("DPR not submitted",C231)))</formula>
    </cfRule>
    <cfRule type="containsText" dxfId="280" priority="52" operator="containsText" text="Yet to be approved">
      <formula>NOT(ISERROR(SEARCH("Yet to be approved",C231)))</formula>
    </cfRule>
  </conditionalFormatting>
  <conditionalFormatting sqref="C236">
    <cfRule type="containsText" dxfId="279" priority="49" operator="containsText" text="DPR not submitted">
      <formula>NOT(ISERROR(SEARCH("DPR not submitted",C236)))</formula>
    </cfRule>
    <cfRule type="containsText" dxfId="278" priority="50" operator="containsText" text="Yet to be approved">
      <formula>NOT(ISERROR(SEARCH("Yet to be approved",C236)))</formula>
    </cfRule>
  </conditionalFormatting>
  <conditionalFormatting sqref="C276:C278 C285:C288 C290:C295 C300:C313">
    <cfRule type="containsText" dxfId="277" priority="47" operator="containsText" text="DPR not submitted">
      <formula>NOT(ISERROR(SEARCH("DPR not submitted",C276)))</formula>
    </cfRule>
    <cfRule type="containsText" dxfId="276" priority="48" operator="containsText" text="Yet to be approved">
      <formula>NOT(ISERROR(SEARCH("Yet to be approved",C276)))</formula>
    </cfRule>
  </conditionalFormatting>
  <conditionalFormatting sqref="C299">
    <cfRule type="containsText" dxfId="275" priority="45" operator="containsText" text="DPR not submitted">
      <formula>NOT(ISERROR(SEARCH("DPR not submitted",C299)))</formula>
    </cfRule>
    <cfRule type="containsText" dxfId="274" priority="46" operator="containsText" text="Yet to be approved">
      <formula>NOT(ISERROR(SEARCH("Yet to be approved",C299)))</formula>
    </cfRule>
  </conditionalFormatting>
  <conditionalFormatting sqref="C280:C283">
    <cfRule type="containsText" dxfId="273" priority="43" operator="containsText" text="DPR not submitted">
      <formula>NOT(ISERROR(SEARCH("DPR not submitted",C280)))</formula>
    </cfRule>
    <cfRule type="containsText" dxfId="272" priority="44" operator="containsText" text="Yet to be approved">
      <formula>NOT(ISERROR(SEARCH("Yet to be approved",C280)))</formula>
    </cfRule>
  </conditionalFormatting>
  <conditionalFormatting sqref="C315:C322">
    <cfRule type="containsText" dxfId="271" priority="41" operator="containsText" text="DPR not submitted">
      <formula>NOT(ISERROR(SEARCH("DPR not submitted",C315)))</formula>
    </cfRule>
    <cfRule type="containsText" dxfId="270" priority="42" operator="containsText" text="Yet to be approved">
      <formula>NOT(ISERROR(SEARCH("Yet to be approved",C315)))</formula>
    </cfRule>
  </conditionalFormatting>
  <conditionalFormatting sqref="C275">
    <cfRule type="containsText" dxfId="269" priority="39" operator="containsText" text="DPR not submitted">
      <formula>NOT(ISERROR(SEARCH("DPR not submitted",C275)))</formula>
    </cfRule>
    <cfRule type="containsText" dxfId="268" priority="40" operator="containsText" text="Yet to be approved">
      <formula>NOT(ISERROR(SEARCH("Yet to be approved",C275)))</formula>
    </cfRule>
  </conditionalFormatting>
  <conditionalFormatting sqref="C279">
    <cfRule type="containsText" dxfId="267" priority="37" operator="containsText" text="DPR not submitted">
      <formula>NOT(ISERROR(SEARCH("DPR not submitted",C279)))</formula>
    </cfRule>
    <cfRule type="containsText" dxfId="266" priority="38" operator="containsText" text="Yet to be approved">
      <formula>NOT(ISERROR(SEARCH("Yet to be approved",C279)))</formula>
    </cfRule>
  </conditionalFormatting>
  <conditionalFormatting sqref="C284">
    <cfRule type="containsText" dxfId="265" priority="35" operator="containsText" text="DPR not submitted">
      <formula>NOT(ISERROR(SEARCH("DPR not submitted",C284)))</formula>
    </cfRule>
    <cfRule type="containsText" dxfId="264" priority="36" operator="containsText" text="Yet to be approved">
      <formula>NOT(ISERROR(SEARCH("Yet to be approved",C284)))</formula>
    </cfRule>
  </conditionalFormatting>
  <conditionalFormatting sqref="C289">
    <cfRule type="containsText" dxfId="263" priority="33" operator="containsText" text="DPR not submitted">
      <formula>NOT(ISERROR(SEARCH("DPR not submitted",C289)))</formula>
    </cfRule>
    <cfRule type="containsText" dxfId="262" priority="34" operator="containsText" text="Yet to be approved">
      <formula>NOT(ISERROR(SEARCH("Yet to be approved",C289)))</formula>
    </cfRule>
  </conditionalFormatting>
  <conditionalFormatting sqref="C329:C331 C338:C341 C343:C348 C353:C366">
    <cfRule type="containsText" dxfId="261" priority="31" operator="containsText" text="DPR not submitted">
      <formula>NOT(ISERROR(SEARCH("DPR not submitted",C329)))</formula>
    </cfRule>
    <cfRule type="containsText" dxfId="260" priority="32" operator="containsText" text="Yet to be approved">
      <formula>NOT(ISERROR(SEARCH("Yet to be approved",C329)))</formula>
    </cfRule>
  </conditionalFormatting>
  <conditionalFormatting sqref="C352">
    <cfRule type="containsText" dxfId="259" priority="29" operator="containsText" text="DPR not submitted">
      <formula>NOT(ISERROR(SEARCH("DPR not submitted",C352)))</formula>
    </cfRule>
    <cfRule type="containsText" dxfId="258" priority="30" operator="containsText" text="Yet to be approved">
      <formula>NOT(ISERROR(SEARCH("Yet to be approved",C352)))</formula>
    </cfRule>
  </conditionalFormatting>
  <conditionalFormatting sqref="C333:C336">
    <cfRule type="containsText" dxfId="257" priority="27" operator="containsText" text="DPR not submitted">
      <formula>NOT(ISERROR(SEARCH("DPR not submitted",C333)))</formula>
    </cfRule>
    <cfRule type="containsText" dxfId="256" priority="28" operator="containsText" text="Yet to be approved">
      <formula>NOT(ISERROR(SEARCH("Yet to be approved",C333)))</formula>
    </cfRule>
  </conditionalFormatting>
  <conditionalFormatting sqref="C368:C375">
    <cfRule type="containsText" dxfId="255" priority="25" operator="containsText" text="DPR not submitted">
      <formula>NOT(ISERROR(SEARCH("DPR not submitted",C368)))</formula>
    </cfRule>
    <cfRule type="containsText" dxfId="254" priority="26" operator="containsText" text="Yet to be approved">
      <formula>NOT(ISERROR(SEARCH("Yet to be approved",C368)))</formula>
    </cfRule>
  </conditionalFormatting>
  <conditionalFormatting sqref="C328">
    <cfRule type="containsText" dxfId="253" priority="23" operator="containsText" text="DPR not submitted">
      <formula>NOT(ISERROR(SEARCH("DPR not submitted",C328)))</formula>
    </cfRule>
    <cfRule type="containsText" dxfId="252" priority="24" operator="containsText" text="Yet to be approved">
      <formula>NOT(ISERROR(SEARCH("Yet to be approved",C328)))</formula>
    </cfRule>
  </conditionalFormatting>
  <conditionalFormatting sqref="C332">
    <cfRule type="containsText" dxfId="251" priority="21" operator="containsText" text="DPR not submitted">
      <formula>NOT(ISERROR(SEARCH("DPR not submitted",C332)))</formula>
    </cfRule>
    <cfRule type="containsText" dxfId="250" priority="22" operator="containsText" text="Yet to be approved">
      <formula>NOT(ISERROR(SEARCH("Yet to be approved",C332)))</formula>
    </cfRule>
  </conditionalFormatting>
  <conditionalFormatting sqref="C337">
    <cfRule type="containsText" dxfId="249" priority="19" operator="containsText" text="DPR not submitted">
      <formula>NOT(ISERROR(SEARCH("DPR not submitted",C337)))</formula>
    </cfRule>
    <cfRule type="containsText" dxfId="248" priority="20" operator="containsText" text="Yet to be approved">
      <formula>NOT(ISERROR(SEARCH("Yet to be approved",C337)))</formula>
    </cfRule>
  </conditionalFormatting>
  <conditionalFormatting sqref="C342">
    <cfRule type="containsText" dxfId="247" priority="17" operator="containsText" text="DPR not submitted">
      <formula>NOT(ISERROR(SEARCH("DPR not submitted",C342)))</formula>
    </cfRule>
    <cfRule type="containsText" dxfId="246" priority="18" operator="containsText" text="Yet to be approved">
      <formula>NOT(ISERROR(SEARCH("Yet to be approved",C342)))</formula>
    </cfRule>
  </conditionalFormatting>
  <conditionalFormatting sqref="C382:C384 C391:C394 C396:C401 C406:C419">
    <cfRule type="containsText" dxfId="245" priority="15" operator="containsText" text="DPR not submitted">
      <formula>NOT(ISERROR(SEARCH("DPR not submitted",C382)))</formula>
    </cfRule>
    <cfRule type="containsText" dxfId="244" priority="16" operator="containsText" text="Yet to be approved">
      <formula>NOT(ISERROR(SEARCH("Yet to be approved",C382)))</formula>
    </cfRule>
  </conditionalFormatting>
  <conditionalFormatting sqref="C405">
    <cfRule type="containsText" dxfId="243" priority="13" operator="containsText" text="DPR not submitted">
      <formula>NOT(ISERROR(SEARCH("DPR not submitted",C405)))</formula>
    </cfRule>
    <cfRule type="containsText" dxfId="242" priority="14" operator="containsText" text="Yet to be approved">
      <formula>NOT(ISERROR(SEARCH("Yet to be approved",C405)))</formula>
    </cfRule>
  </conditionalFormatting>
  <conditionalFormatting sqref="C386:C389">
    <cfRule type="containsText" dxfId="241" priority="11" operator="containsText" text="DPR not submitted">
      <formula>NOT(ISERROR(SEARCH("DPR not submitted",C386)))</formula>
    </cfRule>
    <cfRule type="containsText" dxfId="240" priority="12" operator="containsText" text="Yet to be approved">
      <formula>NOT(ISERROR(SEARCH("Yet to be approved",C386)))</formula>
    </cfRule>
  </conditionalFormatting>
  <conditionalFormatting sqref="C421:C428">
    <cfRule type="containsText" dxfId="239" priority="9" operator="containsText" text="DPR not submitted">
      <formula>NOT(ISERROR(SEARCH("DPR not submitted",C421)))</formula>
    </cfRule>
    <cfRule type="containsText" dxfId="238" priority="10" operator="containsText" text="Yet to be approved">
      <formula>NOT(ISERROR(SEARCH("Yet to be approved",C421)))</formula>
    </cfRule>
  </conditionalFormatting>
  <conditionalFormatting sqref="C381">
    <cfRule type="containsText" dxfId="237" priority="7" operator="containsText" text="DPR not submitted">
      <formula>NOT(ISERROR(SEARCH("DPR not submitted",C381)))</formula>
    </cfRule>
    <cfRule type="containsText" dxfId="236" priority="8" operator="containsText" text="Yet to be approved">
      <formula>NOT(ISERROR(SEARCH("Yet to be approved",C381)))</formula>
    </cfRule>
  </conditionalFormatting>
  <conditionalFormatting sqref="C385">
    <cfRule type="containsText" dxfId="235" priority="5" operator="containsText" text="DPR not submitted">
      <formula>NOT(ISERROR(SEARCH("DPR not submitted",C385)))</formula>
    </cfRule>
    <cfRule type="containsText" dxfId="234" priority="6" operator="containsText" text="Yet to be approved">
      <formula>NOT(ISERROR(SEARCH("Yet to be approved",C385)))</formula>
    </cfRule>
  </conditionalFormatting>
  <conditionalFormatting sqref="C390">
    <cfRule type="containsText" dxfId="233" priority="3" operator="containsText" text="DPR not submitted">
      <formula>NOT(ISERROR(SEARCH("DPR not submitted",C390)))</formula>
    </cfRule>
    <cfRule type="containsText" dxfId="232" priority="4" operator="containsText" text="Yet to be approved">
      <formula>NOT(ISERROR(SEARCH("Yet to be approved",C390)))</formula>
    </cfRule>
  </conditionalFormatting>
  <conditionalFormatting sqref="C395">
    <cfRule type="containsText" dxfId="231" priority="1" operator="containsText" text="DPR not submitted">
      <formula>NOT(ISERROR(SEARCH("DPR not submitted",C395)))</formula>
    </cfRule>
    <cfRule type="containsText" dxfId="230" priority="2" operator="containsText" text="Yet to be approved">
      <formula>NOT(ISERROR(SEARCH("Yet to be approved",C395)))</formula>
    </cfRule>
  </conditionalFormatting>
  <printOptions verticalCentered="1"/>
  <pageMargins left="0.55118110236220474" right="0" top="0.23622047244094491" bottom="0.23622047244094491" header="0.23622047244094491" footer="0.23622047244094491"/>
  <pageSetup paperSize="9" scale="60" orientation="landscape" r:id="rId1"/>
  <headerFooter alignWithMargins="0">
    <oddHeader>&amp;F</oddHeader>
  </headerFooter>
  <rowBreaks count="7" manualBreakCount="7">
    <brk id="32" max="13" man="1"/>
    <brk id="58" max="13" man="1"/>
    <brk id="85" max="13" man="1"/>
    <brk id="110" max="13" man="1"/>
    <brk id="164" max="13" man="1"/>
    <brk id="217" max="13" man="1"/>
    <brk id="270"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0"/>
  <sheetViews>
    <sheetView view="pageBreakPreview" zoomScale="80" zoomScaleNormal="70" zoomScaleSheetLayoutView="80" workbookViewId="0">
      <pane xSplit="2" ySplit="6" topLeftCell="C25" activePane="bottomRight" state="frozen"/>
      <selection activeCell="N34" sqref="N34"/>
      <selection pane="topRight" activeCell="N34" sqref="N34"/>
      <selection pane="bottomLeft" activeCell="N34" sqref="N34"/>
      <selection pane="bottomRight" activeCell="P18" sqref="P18"/>
    </sheetView>
  </sheetViews>
  <sheetFormatPr defaultRowHeight="15"/>
  <cols>
    <col min="1" max="1" width="6.5703125" style="127" customWidth="1"/>
    <col min="2" max="2" width="48.5703125" style="128" customWidth="1"/>
    <col min="3" max="3" width="9.5703125" style="128" customWidth="1"/>
    <col min="4" max="4" width="27.7109375" style="154" customWidth="1"/>
    <col min="5" max="5" width="11.5703125" style="142" customWidth="1"/>
    <col min="6" max="6" width="11.42578125" style="395" customWidth="1"/>
    <col min="7" max="7" width="9.42578125" style="396" bestFit="1" customWidth="1"/>
    <col min="8" max="12" width="8.7109375" style="396" customWidth="1"/>
    <col min="13" max="13" width="9.42578125" style="395" bestFit="1" customWidth="1"/>
    <col min="14" max="14" width="9.7109375" style="395" customWidth="1"/>
    <col min="15" max="15" width="10" style="395" customWidth="1"/>
    <col min="16" max="16" width="8.7109375" style="395" customWidth="1"/>
    <col min="17" max="17" width="6.5703125" style="395" bestFit="1" customWidth="1"/>
    <col min="18" max="18" width="9.7109375" style="395" bestFit="1" customWidth="1"/>
    <col min="19" max="19" width="10.28515625" style="128" customWidth="1"/>
    <col min="20" max="20" width="12.7109375" style="395" customWidth="1"/>
    <col min="21" max="21" width="14" style="395" customWidth="1"/>
    <col min="22" max="24" width="12.7109375" style="395" customWidth="1"/>
    <col min="25" max="25" width="15.28515625" style="395" customWidth="1"/>
    <col min="26" max="26" width="12.5703125" style="395" customWidth="1"/>
    <col min="27" max="27" width="13.42578125" style="395" customWidth="1"/>
    <col min="28" max="28" width="13.5703125" style="395" customWidth="1"/>
    <col min="29" max="256" width="9.140625" style="395"/>
    <col min="257" max="257" width="6.5703125" style="395" customWidth="1"/>
    <col min="258" max="258" width="48.5703125" style="395" customWidth="1"/>
    <col min="259" max="259" width="9.5703125" style="395" customWidth="1"/>
    <col min="260" max="260" width="27.7109375" style="395" customWidth="1"/>
    <col min="261" max="261" width="11.5703125" style="395" customWidth="1"/>
    <col min="262" max="262" width="11.42578125" style="395" customWidth="1"/>
    <col min="263" max="268" width="8.7109375" style="395" customWidth="1"/>
    <col min="269" max="269" width="9.42578125" style="395" bestFit="1" customWidth="1"/>
    <col min="270" max="270" width="9.7109375" style="395" customWidth="1"/>
    <col min="271" max="271" width="10" style="395" customWidth="1"/>
    <col min="272" max="272" width="8.7109375" style="395" customWidth="1"/>
    <col min="273" max="273" width="6.5703125" style="395" bestFit="1" customWidth="1"/>
    <col min="274" max="274" width="9.7109375" style="395" bestFit="1" customWidth="1"/>
    <col min="275" max="275" width="10.28515625" style="395" customWidth="1"/>
    <col min="276" max="276" width="12.7109375" style="395" customWidth="1"/>
    <col min="277" max="277" width="14" style="395" customWidth="1"/>
    <col min="278" max="280" width="12.7109375" style="395" customWidth="1"/>
    <col min="281" max="281" width="15.28515625" style="395" customWidth="1"/>
    <col min="282" max="282" width="12.5703125" style="395" customWidth="1"/>
    <col min="283" max="283" width="13.42578125" style="395" customWidth="1"/>
    <col min="284" max="284" width="13.5703125" style="395" customWidth="1"/>
    <col min="285" max="512" width="9.140625" style="395"/>
    <col min="513" max="513" width="6.5703125" style="395" customWidth="1"/>
    <col min="514" max="514" width="48.5703125" style="395" customWidth="1"/>
    <col min="515" max="515" width="9.5703125" style="395" customWidth="1"/>
    <col min="516" max="516" width="27.7109375" style="395" customWidth="1"/>
    <col min="517" max="517" width="11.5703125" style="395" customWidth="1"/>
    <col min="518" max="518" width="11.42578125" style="395" customWidth="1"/>
    <col min="519" max="524" width="8.7109375" style="395" customWidth="1"/>
    <col min="525" max="525" width="9.42578125" style="395" bestFit="1" customWidth="1"/>
    <col min="526" max="526" width="9.7109375" style="395" customWidth="1"/>
    <col min="527" max="527" width="10" style="395" customWidth="1"/>
    <col min="528" max="528" width="8.7109375" style="395" customWidth="1"/>
    <col min="529" max="529" width="6.5703125" style="395" bestFit="1" customWidth="1"/>
    <col min="530" max="530" width="9.7109375" style="395" bestFit="1" customWidth="1"/>
    <col min="531" max="531" width="10.28515625" style="395" customWidth="1"/>
    <col min="532" max="532" width="12.7109375" style="395" customWidth="1"/>
    <col min="533" max="533" width="14" style="395" customWidth="1"/>
    <col min="534" max="536" width="12.7109375" style="395" customWidth="1"/>
    <col min="537" max="537" width="15.28515625" style="395" customWidth="1"/>
    <col min="538" max="538" width="12.5703125" style="395" customWidth="1"/>
    <col min="539" max="539" width="13.42578125" style="395" customWidth="1"/>
    <col min="540" max="540" width="13.5703125" style="395" customWidth="1"/>
    <col min="541" max="768" width="9.140625" style="395"/>
    <col min="769" max="769" width="6.5703125" style="395" customWidth="1"/>
    <col min="770" max="770" width="48.5703125" style="395" customWidth="1"/>
    <col min="771" max="771" width="9.5703125" style="395" customWidth="1"/>
    <col min="772" max="772" width="27.7109375" style="395" customWidth="1"/>
    <col min="773" max="773" width="11.5703125" style="395" customWidth="1"/>
    <col min="774" max="774" width="11.42578125" style="395" customWidth="1"/>
    <col min="775" max="780" width="8.7109375" style="395" customWidth="1"/>
    <col min="781" max="781" width="9.42578125" style="395" bestFit="1" customWidth="1"/>
    <col min="782" max="782" width="9.7109375" style="395" customWidth="1"/>
    <col min="783" max="783" width="10" style="395" customWidth="1"/>
    <col min="784" max="784" width="8.7109375" style="395" customWidth="1"/>
    <col min="785" max="785" width="6.5703125" style="395" bestFit="1" customWidth="1"/>
    <col min="786" max="786" width="9.7109375" style="395" bestFit="1" customWidth="1"/>
    <col min="787" max="787" width="10.28515625" style="395" customWidth="1"/>
    <col min="788" max="788" width="12.7109375" style="395" customWidth="1"/>
    <col min="789" max="789" width="14" style="395" customWidth="1"/>
    <col min="790" max="792" width="12.7109375" style="395" customWidth="1"/>
    <col min="793" max="793" width="15.28515625" style="395" customWidth="1"/>
    <col min="794" max="794" width="12.5703125" style="395" customWidth="1"/>
    <col min="795" max="795" width="13.42578125" style="395" customWidth="1"/>
    <col min="796" max="796" width="13.5703125" style="395" customWidth="1"/>
    <col min="797" max="1024" width="9.140625" style="395"/>
    <col min="1025" max="1025" width="6.5703125" style="395" customWidth="1"/>
    <col min="1026" max="1026" width="48.5703125" style="395" customWidth="1"/>
    <col min="1027" max="1027" width="9.5703125" style="395" customWidth="1"/>
    <col min="1028" max="1028" width="27.7109375" style="395" customWidth="1"/>
    <col min="1029" max="1029" width="11.5703125" style="395" customWidth="1"/>
    <col min="1030" max="1030" width="11.42578125" style="395" customWidth="1"/>
    <col min="1031" max="1036" width="8.7109375" style="395" customWidth="1"/>
    <col min="1037" max="1037" width="9.42578125" style="395" bestFit="1" customWidth="1"/>
    <col min="1038" max="1038" width="9.7109375" style="395" customWidth="1"/>
    <col min="1039" max="1039" width="10" style="395" customWidth="1"/>
    <col min="1040" max="1040" width="8.7109375" style="395" customWidth="1"/>
    <col min="1041" max="1041" width="6.5703125" style="395" bestFit="1" customWidth="1"/>
    <col min="1042" max="1042" width="9.7109375" style="395" bestFit="1" customWidth="1"/>
    <col min="1043" max="1043" width="10.28515625" style="395" customWidth="1"/>
    <col min="1044" max="1044" width="12.7109375" style="395" customWidth="1"/>
    <col min="1045" max="1045" width="14" style="395" customWidth="1"/>
    <col min="1046" max="1048" width="12.7109375" style="395" customWidth="1"/>
    <col min="1049" max="1049" width="15.28515625" style="395" customWidth="1"/>
    <col min="1050" max="1050" width="12.5703125" style="395" customWidth="1"/>
    <col min="1051" max="1051" width="13.42578125" style="395" customWidth="1"/>
    <col min="1052" max="1052" width="13.5703125" style="395" customWidth="1"/>
    <col min="1053" max="1280" width="9.140625" style="395"/>
    <col min="1281" max="1281" width="6.5703125" style="395" customWidth="1"/>
    <col min="1282" max="1282" width="48.5703125" style="395" customWidth="1"/>
    <col min="1283" max="1283" width="9.5703125" style="395" customWidth="1"/>
    <col min="1284" max="1284" width="27.7109375" style="395" customWidth="1"/>
    <col min="1285" max="1285" width="11.5703125" style="395" customWidth="1"/>
    <col min="1286" max="1286" width="11.42578125" style="395" customWidth="1"/>
    <col min="1287" max="1292" width="8.7109375" style="395" customWidth="1"/>
    <col min="1293" max="1293" width="9.42578125" style="395" bestFit="1" customWidth="1"/>
    <col min="1294" max="1294" width="9.7109375" style="395" customWidth="1"/>
    <col min="1295" max="1295" width="10" style="395" customWidth="1"/>
    <col min="1296" max="1296" width="8.7109375" style="395" customWidth="1"/>
    <col min="1297" max="1297" width="6.5703125" style="395" bestFit="1" customWidth="1"/>
    <col min="1298" max="1298" width="9.7109375" style="395" bestFit="1" customWidth="1"/>
    <col min="1299" max="1299" width="10.28515625" style="395" customWidth="1"/>
    <col min="1300" max="1300" width="12.7109375" style="395" customWidth="1"/>
    <col min="1301" max="1301" width="14" style="395" customWidth="1"/>
    <col min="1302" max="1304" width="12.7109375" style="395" customWidth="1"/>
    <col min="1305" max="1305" width="15.28515625" style="395" customWidth="1"/>
    <col min="1306" max="1306" width="12.5703125" style="395" customWidth="1"/>
    <col min="1307" max="1307" width="13.42578125" style="395" customWidth="1"/>
    <col min="1308" max="1308" width="13.5703125" style="395" customWidth="1"/>
    <col min="1309" max="1536" width="9.140625" style="395"/>
    <col min="1537" max="1537" width="6.5703125" style="395" customWidth="1"/>
    <col min="1538" max="1538" width="48.5703125" style="395" customWidth="1"/>
    <col min="1539" max="1539" width="9.5703125" style="395" customWidth="1"/>
    <col min="1540" max="1540" width="27.7109375" style="395" customWidth="1"/>
    <col min="1541" max="1541" width="11.5703125" style="395" customWidth="1"/>
    <col min="1542" max="1542" width="11.42578125" style="395" customWidth="1"/>
    <col min="1543" max="1548" width="8.7109375" style="395" customWidth="1"/>
    <col min="1549" max="1549" width="9.42578125" style="395" bestFit="1" customWidth="1"/>
    <col min="1550" max="1550" width="9.7109375" style="395" customWidth="1"/>
    <col min="1551" max="1551" width="10" style="395" customWidth="1"/>
    <col min="1552" max="1552" width="8.7109375" style="395" customWidth="1"/>
    <col min="1553" max="1553" width="6.5703125" style="395" bestFit="1" customWidth="1"/>
    <col min="1554" max="1554" width="9.7109375" style="395" bestFit="1" customWidth="1"/>
    <col min="1555" max="1555" width="10.28515625" style="395" customWidth="1"/>
    <col min="1556" max="1556" width="12.7109375" style="395" customWidth="1"/>
    <col min="1557" max="1557" width="14" style="395" customWidth="1"/>
    <col min="1558" max="1560" width="12.7109375" style="395" customWidth="1"/>
    <col min="1561" max="1561" width="15.28515625" style="395" customWidth="1"/>
    <col min="1562" max="1562" width="12.5703125" style="395" customWidth="1"/>
    <col min="1563" max="1563" width="13.42578125" style="395" customWidth="1"/>
    <col min="1564" max="1564" width="13.5703125" style="395" customWidth="1"/>
    <col min="1565" max="1792" width="9.140625" style="395"/>
    <col min="1793" max="1793" width="6.5703125" style="395" customWidth="1"/>
    <col min="1794" max="1794" width="48.5703125" style="395" customWidth="1"/>
    <col min="1795" max="1795" width="9.5703125" style="395" customWidth="1"/>
    <col min="1796" max="1796" width="27.7109375" style="395" customWidth="1"/>
    <col min="1797" max="1797" width="11.5703125" style="395" customWidth="1"/>
    <col min="1798" max="1798" width="11.42578125" style="395" customWidth="1"/>
    <col min="1799" max="1804" width="8.7109375" style="395" customWidth="1"/>
    <col min="1805" max="1805" width="9.42578125" style="395" bestFit="1" customWidth="1"/>
    <col min="1806" max="1806" width="9.7109375" style="395" customWidth="1"/>
    <col min="1807" max="1807" width="10" style="395" customWidth="1"/>
    <col min="1808" max="1808" width="8.7109375" style="395" customWidth="1"/>
    <col min="1809" max="1809" width="6.5703125" style="395" bestFit="1" customWidth="1"/>
    <col min="1810" max="1810" width="9.7109375" style="395" bestFit="1" customWidth="1"/>
    <col min="1811" max="1811" width="10.28515625" style="395" customWidth="1"/>
    <col min="1812" max="1812" width="12.7109375" style="395" customWidth="1"/>
    <col min="1813" max="1813" width="14" style="395" customWidth="1"/>
    <col min="1814" max="1816" width="12.7109375" style="395" customWidth="1"/>
    <col min="1817" max="1817" width="15.28515625" style="395" customWidth="1"/>
    <col min="1818" max="1818" width="12.5703125" style="395" customWidth="1"/>
    <col min="1819" max="1819" width="13.42578125" style="395" customWidth="1"/>
    <col min="1820" max="1820" width="13.5703125" style="395" customWidth="1"/>
    <col min="1821" max="2048" width="9.140625" style="395"/>
    <col min="2049" max="2049" width="6.5703125" style="395" customWidth="1"/>
    <col min="2050" max="2050" width="48.5703125" style="395" customWidth="1"/>
    <col min="2051" max="2051" width="9.5703125" style="395" customWidth="1"/>
    <col min="2052" max="2052" width="27.7109375" style="395" customWidth="1"/>
    <col min="2053" max="2053" width="11.5703125" style="395" customWidth="1"/>
    <col min="2054" max="2054" width="11.42578125" style="395" customWidth="1"/>
    <col min="2055" max="2060" width="8.7109375" style="395" customWidth="1"/>
    <col min="2061" max="2061" width="9.42578125" style="395" bestFit="1" customWidth="1"/>
    <col min="2062" max="2062" width="9.7109375" style="395" customWidth="1"/>
    <col min="2063" max="2063" width="10" style="395" customWidth="1"/>
    <col min="2064" max="2064" width="8.7109375" style="395" customWidth="1"/>
    <col min="2065" max="2065" width="6.5703125" style="395" bestFit="1" customWidth="1"/>
    <col min="2066" max="2066" width="9.7109375" style="395" bestFit="1" customWidth="1"/>
    <col min="2067" max="2067" width="10.28515625" style="395" customWidth="1"/>
    <col min="2068" max="2068" width="12.7109375" style="395" customWidth="1"/>
    <col min="2069" max="2069" width="14" style="395" customWidth="1"/>
    <col min="2070" max="2072" width="12.7109375" style="395" customWidth="1"/>
    <col min="2073" max="2073" width="15.28515625" style="395" customWidth="1"/>
    <col min="2074" max="2074" width="12.5703125" style="395" customWidth="1"/>
    <col min="2075" max="2075" width="13.42578125" style="395" customWidth="1"/>
    <col min="2076" max="2076" width="13.5703125" style="395" customWidth="1"/>
    <col min="2077" max="2304" width="9.140625" style="395"/>
    <col min="2305" max="2305" width="6.5703125" style="395" customWidth="1"/>
    <col min="2306" max="2306" width="48.5703125" style="395" customWidth="1"/>
    <col min="2307" max="2307" width="9.5703125" style="395" customWidth="1"/>
    <col min="2308" max="2308" width="27.7109375" style="395" customWidth="1"/>
    <col min="2309" max="2309" width="11.5703125" style="395" customWidth="1"/>
    <col min="2310" max="2310" width="11.42578125" style="395" customWidth="1"/>
    <col min="2311" max="2316" width="8.7109375" style="395" customWidth="1"/>
    <col min="2317" max="2317" width="9.42578125" style="395" bestFit="1" customWidth="1"/>
    <col min="2318" max="2318" width="9.7109375" style="395" customWidth="1"/>
    <col min="2319" max="2319" width="10" style="395" customWidth="1"/>
    <col min="2320" max="2320" width="8.7109375" style="395" customWidth="1"/>
    <col min="2321" max="2321" width="6.5703125" style="395" bestFit="1" customWidth="1"/>
    <col min="2322" max="2322" width="9.7109375" style="395" bestFit="1" customWidth="1"/>
    <col min="2323" max="2323" width="10.28515625" style="395" customWidth="1"/>
    <col min="2324" max="2324" width="12.7109375" style="395" customWidth="1"/>
    <col min="2325" max="2325" width="14" style="395" customWidth="1"/>
    <col min="2326" max="2328" width="12.7109375" style="395" customWidth="1"/>
    <col min="2329" max="2329" width="15.28515625" style="395" customWidth="1"/>
    <col min="2330" max="2330" width="12.5703125" style="395" customWidth="1"/>
    <col min="2331" max="2331" width="13.42578125" style="395" customWidth="1"/>
    <col min="2332" max="2332" width="13.5703125" style="395" customWidth="1"/>
    <col min="2333" max="2560" width="9.140625" style="395"/>
    <col min="2561" max="2561" width="6.5703125" style="395" customWidth="1"/>
    <col min="2562" max="2562" width="48.5703125" style="395" customWidth="1"/>
    <col min="2563" max="2563" width="9.5703125" style="395" customWidth="1"/>
    <col min="2564" max="2564" width="27.7109375" style="395" customWidth="1"/>
    <col min="2565" max="2565" width="11.5703125" style="395" customWidth="1"/>
    <col min="2566" max="2566" width="11.42578125" style="395" customWidth="1"/>
    <col min="2567" max="2572" width="8.7109375" style="395" customWidth="1"/>
    <col min="2573" max="2573" width="9.42578125" style="395" bestFit="1" customWidth="1"/>
    <col min="2574" max="2574" width="9.7109375" style="395" customWidth="1"/>
    <col min="2575" max="2575" width="10" style="395" customWidth="1"/>
    <col min="2576" max="2576" width="8.7109375" style="395" customWidth="1"/>
    <col min="2577" max="2577" width="6.5703125" style="395" bestFit="1" customWidth="1"/>
    <col min="2578" max="2578" width="9.7109375" style="395" bestFit="1" customWidth="1"/>
    <col min="2579" max="2579" width="10.28515625" style="395" customWidth="1"/>
    <col min="2580" max="2580" width="12.7109375" style="395" customWidth="1"/>
    <col min="2581" max="2581" width="14" style="395" customWidth="1"/>
    <col min="2582" max="2584" width="12.7109375" style="395" customWidth="1"/>
    <col min="2585" max="2585" width="15.28515625" style="395" customWidth="1"/>
    <col min="2586" max="2586" width="12.5703125" style="395" customWidth="1"/>
    <col min="2587" max="2587" width="13.42578125" style="395" customWidth="1"/>
    <col min="2588" max="2588" width="13.5703125" style="395" customWidth="1"/>
    <col min="2589" max="2816" width="9.140625" style="395"/>
    <col min="2817" max="2817" width="6.5703125" style="395" customWidth="1"/>
    <col min="2818" max="2818" width="48.5703125" style="395" customWidth="1"/>
    <col min="2819" max="2819" width="9.5703125" style="395" customWidth="1"/>
    <col min="2820" max="2820" width="27.7109375" style="395" customWidth="1"/>
    <col min="2821" max="2821" width="11.5703125" style="395" customWidth="1"/>
    <col min="2822" max="2822" width="11.42578125" style="395" customWidth="1"/>
    <col min="2823" max="2828" width="8.7109375" style="395" customWidth="1"/>
    <col min="2829" max="2829" width="9.42578125" style="395" bestFit="1" customWidth="1"/>
    <col min="2830" max="2830" width="9.7109375" style="395" customWidth="1"/>
    <col min="2831" max="2831" width="10" style="395" customWidth="1"/>
    <col min="2832" max="2832" width="8.7109375" style="395" customWidth="1"/>
    <col min="2833" max="2833" width="6.5703125" style="395" bestFit="1" customWidth="1"/>
    <col min="2834" max="2834" width="9.7109375" style="395" bestFit="1" customWidth="1"/>
    <col min="2835" max="2835" width="10.28515625" style="395" customWidth="1"/>
    <col min="2836" max="2836" width="12.7109375" style="395" customWidth="1"/>
    <col min="2837" max="2837" width="14" style="395" customWidth="1"/>
    <col min="2838" max="2840" width="12.7109375" style="395" customWidth="1"/>
    <col min="2841" max="2841" width="15.28515625" style="395" customWidth="1"/>
    <col min="2842" max="2842" width="12.5703125" style="395" customWidth="1"/>
    <col min="2843" max="2843" width="13.42578125" style="395" customWidth="1"/>
    <col min="2844" max="2844" width="13.5703125" style="395" customWidth="1"/>
    <col min="2845" max="3072" width="9.140625" style="395"/>
    <col min="3073" max="3073" width="6.5703125" style="395" customWidth="1"/>
    <col min="3074" max="3074" width="48.5703125" style="395" customWidth="1"/>
    <col min="3075" max="3075" width="9.5703125" style="395" customWidth="1"/>
    <col min="3076" max="3076" width="27.7109375" style="395" customWidth="1"/>
    <col min="3077" max="3077" width="11.5703125" style="395" customWidth="1"/>
    <col min="3078" max="3078" width="11.42578125" style="395" customWidth="1"/>
    <col min="3079" max="3084" width="8.7109375" style="395" customWidth="1"/>
    <col min="3085" max="3085" width="9.42578125" style="395" bestFit="1" customWidth="1"/>
    <col min="3086" max="3086" width="9.7109375" style="395" customWidth="1"/>
    <col min="3087" max="3087" width="10" style="395" customWidth="1"/>
    <col min="3088" max="3088" width="8.7109375" style="395" customWidth="1"/>
    <col min="3089" max="3089" width="6.5703125" style="395" bestFit="1" customWidth="1"/>
    <col min="3090" max="3090" width="9.7109375" style="395" bestFit="1" customWidth="1"/>
    <col min="3091" max="3091" width="10.28515625" style="395" customWidth="1"/>
    <col min="3092" max="3092" width="12.7109375" style="395" customWidth="1"/>
    <col min="3093" max="3093" width="14" style="395" customWidth="1"/>
    <col min="3094" max="3096" width="12.7109375" style="395" customWidth="1"/>
    <col min="3097" max="3097" width="15.28515625" style="395" customWidth="1"/>
    <col min="3098" max="3098" width="12.5703125" style="395" customWidth="1"/>
    <col min="3099" max="3099" width="13.42578125" style="395" customWidth="1"/>
    <col min="3100" max="3100" width="13.5703125" style="395" customWidth="1"/>
    <col min="3101" max="3328" width="9.140625" style="395"/>
    <col min="3329" max="3329" width="6.5703125" style="395" customWidth="1"/>
    <col min="3330" max="3330" width="48.5703125" style="395" customWidth="1"/>
    <col min="3331" max="3331" width="9.5703125" style="395" customWidth="1"/>
    <col min="3332" max="3332" width="27.7109375" style="395" customWidth="1"/>
    <col min="3333" max="3333" width="11.5703125" style="395" customWidth="1"/>
    <col min="3334" max="3334" width="11.42578125" style="395" customWidth="1"/>
    <col min="3335" max="3340" width="8.7109375" style="395" customWidth="1"/>
    <col min="3341" max="3341" width="9.42578125" style="395" bestFit="1" customWidth="1"/>
    <col min="3342" max="3342" width="9.7109375" style="395" customWidth="1"/>
    <col min="3343" max="3343" width="10" style="395" customWidth="1"/>
    <col min="3344" max="3344" width="8.7109375" style="395" customWidth="1"/>
    <col min="3345" max="3345" width="6.5703125" style="395" bestFit="1" customWidth="1"/>
    <col min="3346" max="3346" width="9.7109375" style="395" bestFit="1" customWidth="1"/>
    <col min="3347" max="3347" width="10.28515625" style="395" customWidth="1"/>
    <col min="3348" max="3348" width="12.7109375" style="395" customWidth="1"/>
    <col min="3349" max="3349" width="14" style="395" customWidth="1"/>
    <col min="3350" max="3352" width="12.7109375" style="395" customWidth="1"/>
    <col min="3353" max="3353" width="15.28515625" style="395" customWidth="1"/>
    <col min="3354" max="3354" width="12.5703125" style="395" customWidth="1"/>
    <col min="3355" max="3355" width="13.42578125" style="395" customWidth="1"/>
    <col min="3356" max="3356" width="13.5703125" style="395" customWidth="1"/>
    <col min="3357" max="3584" width="9.140625" style="395"/>
    <col min="3585" max="3585" width="6.5703125" style="395" customWidth="1"/>
    <col min="3586" max="3586" width="48.5703125" style="395" customWidth="1"/>
    <col min="3587" max="3587" width="9.5703125" style="395" customWidth="1"/>
    <col min="3588" max="3588" width="27.7109375" style="395" customWidth="1"/>
    <col min="3589" max="3589" width="11.5703125" style="395" customWidth="1"/>
    <col min="3590" max="3590" width="11.42578125" style="395" customWidth="1"/>
    <col min="3591" max="3596" width="8.7109375" style="395" customWidth="1"/>
    <col min="3597" max="3597" width="9.42578125" style="395" bestFit="1" customWidth="1"/>
    <col min="3598" max="3598" width="9.7109375" style="395" customWidth="1"/>
    <col min="3599" max="3599" width="10" style="395" customWidth="1"/>
    <col min="3600" max="3600" width="8.7109375" style="395" customWidth="1"/>
    <col min="3601" max="3601" width="6.5703125" style="395" bestFit="1" customWidth="1"/>
    <col min="3602" max="3602" width="9.7109375" style="395" bestFit="1" customWidth="1"/>
    <col min="3603" max="3603" width="10.28515625" style="395" customWidth="1"/>
    <col min="3604" max="3604" width="12.7109375" style="395" customWidth="1"/>
    <col min="3605" max="3605" width="14" style="395" customWidth="1"/>
    <col min="3606" max="3608" width="12.7109375" style="395" customWidth="1"/>
    <col min="3609" max="3609" width="15.28515625" style="395" customWidth="1"/>
    <col min="3610" max="3610" width="12.5703125" style="395" customWidth="1"/>
    <col min="3611" max="3611" width="13.42578125" style="395" customWidth="1"/>
    <col min="3612" max="3612" width="13.5703125" style="395" customWidth="1"/>
    <col min="3613" max="3840" width="9.140625" style="395"/>
    <col min="3841" max="3841" width="6.5703125" style="395" customWidth="1"/>
    <col min="3842" max="3842" width="48.5703125" style="395" customWidth="1"/>
    <col min="3843" max="3843" width="9.5703125" style="395" customWidth="1"/>
    <col min="3844" max="3844" width="27.7109375" style="395" customWidth="1"/>
    <col min="3845" max="3845" width="11.5703125" style="395" customWidth="1"/>
    <col min="3846" max="3846" width="11.42578125" style="395" customWidth="1"/>
    <col min="3847" max="3852" width="8.7109375" style="395" customWidth="1"/>
    <col min="3853" max="3853" width="9.42578125" style="395" bestFit="1" customWidth="1"/>
    <col min="3854" max="3854" width="9.7109375" style="395" customWidth="1"/>
    <col min="3855" max="3855" width="10" style="395" customWidth="1"/>
    <col min="3856" max="3856" width="8.7109375" style="395" customWidth="1"/>
    <col min="3857" max="3857" width="6.5703125" style="395" bestFit="1" customWidth="1"/>
    <col min="3858" max="3858" width="9.7109375" style="395" bestFit="1" customWidth="1"/>
    <col min="3859" max="3859" width="10.28515625" style="395" customWidth="1"/>
    <col min="3860" max="3860" width="12.7109375" style="395" customWidth="1"/>
    <col min="3861" max="3861" width="14" style="395" customWidth="1"/>
    <col min="3862" max="3864" width="12.7109375" style="395" customWidth="1"/>
    <col min="3865" max="3865" width="15.28515625" style="395" customWidth="1"/>
    <col min="3866" max="3866" width="12.5703125" style="395" customWidth="1"/>
    <col min="3867" max="3867" width="13.42578125" style="395" customWidth="1"/>
    <col min="3868" max="3868" width="13.5703125" style="395" customWidth="1"/>
    <col min="3869" max="4096" width="9.140625" style="395"/>
    <col min="4097" max="4097" width="6.5703125" style="395" customWidth="1"/>
    <col min="4098" max="4098" width="48.5703125" style="395" customWidth="1"/>
    <col min="4099" max="4099" width="9.5703125" style="395" customWidth="1"/>
    <col min="4100" max="4100" width="27.7109375" style="395" customWidth="1"/>
    <col min="4101" max="4101" width="11.5703125" style="395" customWidth="1"/>
    <col min="4102" max="4102" width="11.42578125" style="395" customWidth="1"/>
    <col min="4103" max="4108" width="8.7109375" style="395" customWidth="1"/>
    <col min="4109" max="4109" width="9.42578125" style="395" bestFit="1" customWidth="1"/>
    <col min="4110" max="4110" width="9.7109375" style="395" customWidth="1"/>
    <col min="4111" max="4111" width="10" style="395" customWidth="1"/>
    <col min="4112" max="4112" width="8.7109375" style="395" customWidth="1"/>
    <col min="4113" max="4113" width="6.5703125" style="395" bestFit="1" customWidth="1"/>
    <col min="4114" max="4114" width="9.7109375" style="395" bestFit="1" customWidth="1"/>
    <col min="4115" max="4115" width="10.28515625" style="395" customWidth="1"/>
    <col min="4116" max="4116" width="12.7109375" style="395" customWidth="1"/>
    <col min="4117" max="4117" width="14" style="395" customWidth="1"/>
    <col min="4118" max="4120" width="12.7109375" style="395" customWidth="1"/>
    <col min="4121" max="4121" width="15.28515625" style="395" customWidth="1"/>
    <col min="4122" max="4122" width="12.5703125" style="395" customWidth="1"/>
    <col min="4123" max="4123" width="13.42578125" style="395" customWidth="1"/>
    <col min="4124" max="4124" width="13.5703125" style="395" customWidth="1"/>
    <col min="4125" max="4352" width="9.140625" style="395"/>
    <col min="4353" max="4353" width="6.5703125" style="395" customWidth="1"/>
    <col min="4354" max="4354" width="48.5703125" style="395" customWidth="1"/>
    <col min="4355" max="4355" width="9.5703125" style="395" customWidth="1"/>
    <col min="4356" max="4356" width="27.7109375" style="395" customWidth="1"/>
    <col min="4357" max="4357" width="11.5703125" style="395" customWidth="1"/>
    <col min="4358" max="4358" width="11.42578125" style="395" customWidth="1"/>
    <col min="4359" max="4364" width="8.7109375" style="395" customWidth="1"/>
    <col min="4365" max="4365" width="9.42578125" style="395" bestFit="1" customWidth="1"/>
    <col min="4366" max="4366" width="9.7109375" style="395" customWidth="1"/>
    <col min="4367" max="4367" width="10" style="395" customWidth="1"/>
    <col min="4368" max="4368" width="8.7109375" style="395" customWidth="1"/>
    <col min="4369" max="4369" width="6.5703125" style="395" bestFit="1" customWidth="1"/>
    <col min="4370" max="4370" width="9.7109375" style="395" bestFit="1" customWidth="1"/>
    <col min="4371" max="4371" width="10.28515625" style="395" customWidth="1"/>
    <col min="4372" max="4372" width="12.7109375" style="395" customWidth="1"/>
    <col min="4373" max="4373" width="14" style="395" customWidth="1"/>
    <col min="4374" max="4376" width="12.7109375" style="395" customWidth="1"/>
    <col min="4377" max="4377" width="15.28515625" style="395" customWidth="1"/>
    <col min="4378" max="4378" width="12.5703125" style="395" customWidth="1"/>
    <col min="4379" max="4379" width="13.42578125" style="395" customWidth="1"/>
    <col min="4380" max="4380" width="13.5703125" style="395" customWidth="1"/>
    <col min="4381" max="4608" width="9.140625" style="395"/>
    <col min="4609" max="4609" width="6.5703125" style="395" customWidth="1"/>
    <col min="4610" max="4610" width="48.5703125" style="395" customWidth="1"/>
    <col min="4611" max="4611" width="9.5703125" style="395" customWidth="1"/>
    <col min="4612" max="4612" width="27.7109375" style="395" customWidth="1"/>
    <col min="4613" max="4613" width="11.5703125" style="395" customWidth="1"/>
    <col min="4614" max="4614" width="11.42578125" style="395" customWidth="1"/>
    <col min="4615" max="4620" width="8.7109375" style="395" customWidth="1"/>
    <col min="4621" max="4621" width="9.42578125" style="395" bestFit="1" customWidth="1"/>
    <col min="4622" max="4622" width="9.7109375" style="395" customWidth="1"/>
    <col min="4623" max="4623" width="10" style="395" customWidth="1"/>
    <col min="4624" max="4624" width="8.7109375" style="395" customWidth="1"/>
    <col min="4625" max="4625" width="6.5703125" style="395" bestFit="1" customWidth="1"/>
    <col min="4626" max="4626" width="9.7109375" style="395" bestFit="1" customWidth="1"/>
    <col min="4627" max="4627" width="10.28515625" style="395" customWidth="1"/>
    <col min="4628" max="4628" width="12.7109375" style="395" customWidth="1"/>
    <col min="4629" max="4629" width="14" style="395" customWidth="1"/>
    <col min="4630" max="4632" width="12.7109375" style="395" customWidth="1"/>
    <col min="4633" max="4633" width="15.28515625" style="395" customWidth="1"/>
    <col min="4634" max="4634" width="12.5703125" style="395" customWidth="1"/>
    <col min="4635" max="4635" width="13.42578125" style="395" customWidth="1"/>
    <col min="4636" max="4636" width="13.5703125" style="395" customWidth="1"/>
    <col min="4637" max="4864" width="9.140625" style="395"/>
    <col min="4865" max="4865" width="6.5703125" style="395" customWidth="1"/>
    <col min="4866" max="4866" width="48.5703125" style="395" customWidth="1"/>
    <col min="4867" max="4867" width="9.5703125" style="395" customWidth="1"/>
    <col min="4868" max="4868" width="27.7109375" style="395" customWidth="1"/>
    <col min="4869" max="4869" width="11.5703125" style="395" customWidth="1"/>
    <col min="4870" max="4870" width="11.42578125" style="395" customWidth="1"/>
    <col min="4871" max="4876" width="8.7109375" style="395" customWidth="1"/>
    <col min="4877" max="4877" width="9.42578125" style="395" bestFit="1" customWidth="1"/>
    <col min="4878" max="4878" width="9.7109375" style="395" customWidth="1"/>
    <col min="4879" max="4879" width="10" style="395" customWidth="1"/>
    <col min="4880" max="4880" width="8.7109375" style="395" customWidth="1"/>
    <col min="4881" max="4881" width="6.5703125" style="395" bestFit="1" customWidth="1"/>
    <col min="4882" max="4882" width="9.7109375" style="395" bestFit="1" customWidth="1"/>
    <col min="4883" max="4883" width="10.28515625" style="395" customWidth="1"/>
    <col min="4884" max="4884" width="12.7109375" style="395" customWidth="1"/>
    <col min="4885" max="4885" width="14" style="395" customWidth="1"/>
    <col min="4886" max="4888" width="12.7109375" style="395" customWidth="1"/>
    <col min="4889" max="4889" width="15.28515625" style="395" customWidth="1"/>
    <col min="4890" max="4890" width="12.5703125" style="395" customWidth="1"/>
    <col min="4891" max="4891" width="13.42578125" style="395" customWidth="1"/>
    <col min="4892" max="4892" width="13.5703125" style="395" customWidth="1"/>
    <col min="4893" max="5120" width="9.140625" style="395"/>
    <col min="5121" max="5121" width="6.5703125" style="395" customWidth="1"/>
    <col min="5122" max="5122" width="48.5703125" style="395" customWidth="1"/>
    <col min="5123" max="5123" width="9.5703125" style="395" customWidth="1"/>
    <col min="5124" max="5124" width="27.7109375" style="395" customWidth="1"/>
    <col min="5125" max="5125" width="11.5703125" style="395" customWidth="1"/>
    <col min="5126" max="5126" width="11.42578125" style="395" customWidth="1"/>
    <col min="5127" max="5132" width="8.7109375" style="395" customWidth="1"/>
    <col min="5133" max="5133" width="9.42578125" style="395" bestFit="1" customWidth="1"/>
    <col min="5134" max="5134" width="9.7109375" style="395" customWidth="1"/>
    <col min="5135" max="5135" width="10" style="395" customWidth="1"/>
    <col min="5136" max="5136" width="8.7109375" style="395" customWidth="1"/>
    <col min="5137" max="5137" width="6.5703125" style="395" bestFit="1" customWidth="1"/>
    <col min="5138" max="5138" width="9.7109375" style="395" bestFit="1" customWidth="1"/>
    <col min="5139" max="5139" width="10.28515625" style="395" customWidth="1"/>
    <col min="5140" max="5140" width="12.7109375" style="395" customWidth="1"/>
    <col min="5141" max="5141" width="14" style="395" customWidth="1"/>
    <col min="5142" max="5144" width="12.7109375" style="395" customWidth="1"/>
    <col min="5145" max="5145" width="15.28515625" style="395" customWidth="1"/>
    <col min="5146" max="5146" width="12.5703125" style="395" customWidth="1"/>
    <col min="5147" max="5147" width="13.42578125" style="395" customWidth="1"/>
    <col min="5148" max="5148" width="13.5703125" style="395" customWidth="1"/>
    <col min="5149" max="5376" width="9.140625" style="395"/>
    <col min="5377" max="5377" width="6.5703125" style="395" customWidth="1"/>
    <col min="5378" max="5378" width="48.5703125" style="395" customWidth="1"/>
    <col min="5379" max="5379" width="9.5703125" style="395" customWidth="1"/>
    <col min="5380" max="5380" width="27.7109375" style="395" customWidth="1"/>
    <col min="5381" max="5381" width="11.5703125" style="395" customWidth="1"/>
    <col min="5382" max="5382" width="11.42578125" style="395" customWidth="1"/>
    <col min="5383" max="5388" width="8.7109375" style="395" customWidth="1"/>
    <col min="5389" max="5389" width="9.42578125" style="395" bestFit="1" customWidth="1"/>
    <col min="5390" max="5390" width="9.7109375" style="395" customWidth="1"/>
    <col min="5391" max="5391" width="10" style="395" customWidth="1"/>
    <col min="5392" max="5392" width="8.7109375" style="395" customWidth="1"/>
    <col min="5393" max="5393" width="6.5703125" style="395" bestFit="1" customWidth="1"/>
    <col min="5394" max="5394" width="9.7109375" style="395" bestFit="1" customWidth="1"/>
    <col min="5395" max="5395" width="10.28515625" style="395" customWidth="1"/>
    <col min="5396" max="5396" width="12.7109375" style="395" customWidth="1"/>
    <col min="5397" max="5397" width="14" style="395" customWidth="1"/>
    <col min="5398" max="5400" width="12.7109375" style="395" customWidth="1"/>
    <col min="5401" max="5401" width="15.28515625" style="395" customWidth="1"/>
    <col min="5402" max="5402" width="12.5703125" style="395" customWidth="1"/>
    <col min="5403" max="5403" width="13.42578125" style="395" customWidth="1"/>
    <col min="5404" max="5404" width="13.5703125" style="395" customWidth="1"/>
    <col min="5405" max="5632" width="9.140625" style="395"/>
    <col min="5633" max="5633" width="6.5703125" style="395" customWidth="1"/>
    <col min="5634" max="5634" width="48.5703125" style="395" customWidth="1"/>
    <col min="5635" max="5635" width="9.5703125" style="395" customWidth="1"/>
    <col min="5636" max="5636" width="27.7109375" style="395" customWidth="1"/>
    <col min="5637" max="5637" width="11.5703125" style="395" customWidth="1"/>
    <col min="5638" max="5638" width="11.42578125" style="395" customWidth="1"/>
    <col min="5639" max="5644" width="8.7109375" style="395" customWidth="1"/>
    <col min="5645" max="5645" width="9.42578125" style="395" bestFit="1" customWidth="1"/>
    <col min="5646" max="5646" width="9.7109375" style="395" customWidth="1"/>
    <col min="5647" max="5647" width="10" style="395" customWidth="1"/>
    <col min="5648" max="5648" width="8.7109375" style="395" customWidth="1"/>
    <col min="5649" max="5649" width="6.5703125" style="395" bestFit="1" customWidth="1"/>
    <col min="5650" max="5650" width="9.7109375" style="395" bestFit="1" customWidth="1"/>
    <col min="5651" max="5651" width="10.28515625" style="395" customWidth="1"/>
    <col min="5652" max="5652" width="12.7109375" style="395" customWidth="1"/>
    <col min="5653" max="5653" width="14" style="395" customWidth="1"/>
    <col min="5654" max="5656" width="12.7109375" style="395" customWidth="1"/>
    <col min="5657" max="5657" width="15.28515625" style="395" customWidth="1"/>
    <col min="5658" max="5658" width="12.5703125" style="395" customWidth="1"/>
    <col min="5659" max="5659" width="13.42578125" style="395" customWidth="1"/>
    <col min="5660" max="5660" width="13.5703125" style="395" customWidth="1"/>
    <col min="5661" max="5888" width="9.140625" style="395"/>
    <col min="5889" max="5889" width="6.5703125" style="395" customWidth="1"/>
    <col min="5890" max="5890" width="48.5703125" style="395" customWidth="1"/>
    <col min="5891" max="5891" width="9.5703125" style="395" customWidth="1"/>
    <col min="5892" max="5892" width="27.7109375" style="395" customWidth="1"/>
    <col min="5893" max="5893" width="11.5703125" style="395" customWidth="1"/>
    <col min="5894" max="5894" width="11.42578125" style="395" customWidth="1"/>
    <col min="5895" max="5900" width="8.7109375" style="395" customWidth="1"/>
    <col min="5901" max="5901" width="9.42578125" style="395" bestFit="1" customWidth="1"/>
    <col min="5902" max="5902" width="9.7109375" style="395" customWidth="1"/>
    <col min="5903" max="5903" width="10" style="395" customWidth="1"/>
    <col min="5904" max="5904" width="8.7109375" style="395" customWidth="1"/>
    <col min="5905" max="5905" width="6.5703125" style="395" bestFit="1" customWidth="1"/>
    <col min="5906" max="5906" width="9.7109375" style="395" bestFit="1" customWidth="1"/>
    <col min="5907" max="5907" width="10.28515625" style="395" customWidth="1"/>
    <col min="5908" max="5908" width="12.7109375" style="395" customWidth="1"/>
    <col min="5909" max="5909" width="14" style="395" customWidth="1"/>
    <col min="5910" max="5912" width="12.7109375" style="395" customWidth="1"/>
    <col min="5913" max="5913" width="15.28515625" style="395" customWidth="1"/>
    <col min="5914" max="5914" width="12.5703125" style="395" customWidth="1"/>
    <col min="5915" max="5915" width="13.42578125" style="395" customWidth="1"/>
    <col min="5916" max="5916" width="13.5703125" style="395" customWidth="1"/>
    <col min="5917" max="6144" width="9.140625" style="395"/>
    <col min="6145" max="6145" width="6.5703125" style="395" customWidth="1"/>
    <col min="6146" max="6146" width="48.5703125" style="395" customWidth="1"/>
    <col min="6147" max="6147" width="9.5703125" style="395" customWidth="1"/>
    <col min="6148" max="6148" width="27.7109375" style="395" customWidth="1"/>
    <col min="6149" max="6149" width="11.5703125" style="395" customWidth="1"/>
    <col min="6150" max="6150" width="11.42578125" style="395" customWidth="1"/>
    <col min="6151" max="6156" width="8.7109375" style="395" customWidth="1"/>
    <col min="6157" max="6157" width="9.42578125" style="395" bestFit="1" customWidth="1"/>
    <col min="6158" max="6158" width="9.7109375" style="395" customWidth="1"/>
    <col min="6159" max="6159" width="10" style="395" customWidth="1"/>
    <col min="6160" max="6160" width="8.7109375" style="395" customWidth="1"/>
    <col min="6161" max="6161" width="6.5703125" style="395" bestFit="1" customWidth="1"/>
    <col min="6162" max="6162" width="9.7109375" style="395" bestFit="1" customWidth="1"/>
    <col min="6163" max="6163" width="10.28515625" style="395" customWidth="1"/>
    <col min="6164" max="6164" width="12.7109375" style="395" customWidth="1"/>
    <col min="6165" max="6165" width="14" style="395" customWidth="1"/>
    <col min="6166" max="6168" width="12.7109375" style="395" customWidth="1"/>
    <col min="6169" max="6169" width="15.28515625" style="395" customWidth="1"/>
    <col min="6170" max="6170" width="12.5703125" style="395" customWidth="1"/>
    <col min="6171" max="6171" width="13.42578125" style="395" customWidth="1"/>
    <col min="6172" max="6172" width="13.5703125" style="395" customWidth="1"/>
    <col min="6173" max="6400" width="9.140625" style="395"/>
    <col min="6401" max="6401" width="6.5703125" style="395" customWidth="1"/>
    <col min="6402" max="6402" width="48.5703125" style="395" customWidth="1"/>
    <col min="6403" max="6403" width="9.5703125" style="395" customWidth="1"/>
    <col min="6404" max="6404" width="27.7109375" style="395" customWidth="1"/>
    <col min="6405" max="6405" width="11.5703125" style="395" customWidth="1"/>
    <col min="6406" max="6406" width="11.42578125" style="395" customWidth="1"/>
    <col min="6407" max="6412" width="8.7109375" style="395" customWidth="1"/>
    <col min="6413" max="6413" width="9.42578125" style="395" bestFit="1" customWidth="1"/>
    <col min="6414" max="6414" width="9.7109375" style="395" customWidth="1"/>
    <col min="6415" max="6415" width="10" style="395" customWidth="1"/>
    <col min="6416" max="6416" width="8.7109375" style="395" customWidth="1"/>
    <col min="6417" max="6417" width="6.5703125" style="395" bestFit="1" customWidth="1"/>
    <col min="6418" max="6418" width="9.7109375" style="395" bestFit="1" customWidth="1"/>
    <col min="6419" max="6419" width="10.28515625" style="395" customWidth="1"/>
    <col min="6420" max="6420" width="12.7109375" style="395" customWidth="1"/>
    <col min="6421" max="6421" width="14" style="395" customWidth="1"/>
    <col min="6422" max="6424" width="12.7109375" style="395" customWidth="1"/>
    <col min="6425" max="6425" width="15.28515625" style="395" customWidth="1"/>
    <col min="6426" max="6426" width="12.5703125" style="395" customWidth="1"/>
    <col min="6427" max="6427" width="13.42578125" style="395" customWidth="1"/>
    <col min="6428" max="6428" width="13.5703125" style="395" customWidth="1"/>
    <col min="6429" max="6656" width="9.140625" style="395"/>
    <col min="6657" max="6657" width="6.5703125" style="395" customWidth="1"/>
    <col min="6658" max="6658" width="48.5703125" style="395" customWidth="1"/>
    <col min="6659" max="6659" width="9.5703125" style="395" customWidth="1"/>
    <col min="6660" max="6660" width="27.7109375" style="395" customWidth="1"/>
    <col min="6661" max="6661" width="11.5703125" style="395" customWidth="1"/>
    <col min="6662" max="6662" width="11.42578125" style="395" customWidth="1"/>
    <col min="6663" max="6668" width="8.7109375" style="395" customWidth="1"/>
    <col min="6669" max="6669" width="9.42578125" style="395" bestFit="1" customWidth="1"/>
    <col min="6670" max="6670" width="9.7109375" style="395" customWidth="1"/>
    <col min="6671" max="6671" width="10" style="395" customWidth="1"/>
    <col min="6672" max="6672" width="8.7109375" style="395" customWidth="1"/>
    <col min="6673" max="6673" width="6.5703125" style="395" bestFit="1" customWidth="1"/>
    <col min="6674" max="6674" width="9.7109375" style="395" bestFit="1" customWidth="1"/>
    <col min="6675" max="6675" width="10.28515625" style="395" customWidth="1"/>
    <col min="6676" max="6676" width="12.7109375" style="395" customWidth="1"/>
    <col min="6677" max="6677" width="14" style="395" customWidth="1"/>
    <col min="6678" max="6680" width="12.7109375" style="395" customWidth="1"/>
    <col min="6681" max="6681" width="15.28515625" style="395" customWidth="1"/>
    <col min="6682" max="6682" width="12.5703125" style="395" customWidth="1"/>
    <col min="6683" max="6683" width="13.42578125" style="395" customWidth="1"/>
    <col min="6684" max="6684" width="13.5703125" style="395" customWidth="1"/>
    <col min="6685" max="6912" width="9.140625" style="395"/>
    <col min="6913" max="6913" width="6.5703125" style="395" customWidth="1"/>
    <col min="6914" max="6914" width="48.5703125" style="395" customWidth="1"/>
    <col min="6915" max="6915" width="9.5703125" style="395" customWidth="1"/>
    <col min="6916" max="6916" width="27.7109375" style="395" customWidth="1"/>
    <col min="6917" max="6917" width="11.5703125" style="395" customWidth="1"/>
    <col min="6918" max="6918" width="11.42578125" style="395" customWidth="1"/>
    <col min="6919" max="6924" width="8.7109375" style="395" customWidth="1"/>
    <col min="6925" max="6925" width="9.42578125" style="395" bestFit="1" customWidth="1"/>
    <col min="6926" max="6926" width="9.7109375" style="395" customWidth="1"/>
    <col min="6927" max="6927" width="10" style="395" customWidth="1"/>
    <col min="6928" max="6928" width="8.7109375" style="395" customWidth="1"/>
    <col min="6929" max="6929" width="6.5703125" style="395" bestFit="1" customWidth="1"/>
    <col min="6930" max="6930" width="9.7109375" style="395" bestFit="1" customWidth="1"/>
    <col min="6931" max="6931" width="10.28515625" style="395" customWidth="1"/>
    <col min="6932" max="6932" width="12.7109375" style="395" customWidth="1"/>
    <col min="6933" max="6933" width="14" style="395" customWidth="1"/>
    <col min="6934" max="6936" width="12.7109375" style="395" customWidth="1"/>
    <col min="6937" max="6937" width="15.28515625" style="395" customWidth="1"/>
    <col min="6938" max="6938" width="12.5703125" style="395" customWidth="1"/>
    <col min="6939" max="6939" width="13.42578125" style="395" customWidth="1"/>
    <col min="6940" max="6940" width="13.5703125" style="395" customWidth="1"/>
    <col min="6941" max="7168" width="9.140625" style="395"/>
    <col min="7169" max="7169" width="6.5703125" style="395" customWidth="1"/>
    <col min="7170" max="7170" width="48.5703125" style="395" customWidth="1"/>
    <col min="7171" max="7171" width="9.5703125" style="395" customWidth="1"/>
    <col min="7172" max="7172" width="27.7109375" style="395" customWidth="1"/>
    <col min="7173" max="7173" width="11.5703125" style="395" customWidth="1"/>
    <col min="7174" max="7174" width="11.42578125" style="395" customWidth="1"/>
    <col min="7175" max="7180" width="8.7109375" style="395" customWidth="1"/>
    <col min="7181" max="7181" width="9.42578125" style="395" bestFit="1" customWidth="1"/>
    <col min="7182" max="7182" width="9.7109375" style="395" customWidth="1"/>
    <col min="7183" max="7183" width="10" style="395" customWidth="1"/>
    <col min="7184" max="7184" width="8.7109375" style="395" customWidth="1"/>
    <col min="7185" max="7185" width="6.5703125" style="395" bestFit="1" customWidth="1"/>
    <col min="7186" max="7186" width="9.7109375" style="395" bestFit="1" customWidth="1"/>
    <col min="7187" max="7187" width="10.28515625" style="395" customWidth="1"/>
    <col min="7188" max="7188" width="12.7109375" style="395" customWidth="1"/>
    <col min="7189" max="7189" width="14" style="395" customWidth="1"/>
    <col min="7190" max="7192" width="12.7109375" style="395" customWidth="1"/>
    <col min="7193" max="7193" width="15.28515625" style="395" customWidth="1"/>
    <col min="7194" max="7194" width="12.5703125" style="395" customWidth="1"/>
    <col min="7195" max="7195" width="13.42578125" style="395" customWidth="1"/>
    <col min="7196" max="7196" width="13.5703125" style="395" customWidth="1"/>
    <col min="7197" max="7424" width="9.140625" style="395"/>
    <col min="7425" max="7425" width="6.5703125" style="395" customWidth="1"/>
    <col min="7426" max="7426" width="48.5703125" style="395" customWidth="1"/>
    <col min="7427" max="7427" width="9.5703125" style="395" customWidth="1"/>
    <col min="7428" max="7428" width="27.7109375" style="395" customWidth="1"/>
    <col min="7429" max="7429" width="11.5703125" style="395" customWidth="1"/>
    <col min="7430" max="7430" width="11.42578125" style="395" customWidth="1"/>
    <col min="7431" max="7436" width="8.7109375" style="395" customWidth="1"/>
    <col min="7437" max="7437" width="9.42578125" style="395" bestFit="1" customWidth="1"/>
    <col min="7438" max="7438" width="9.7109375" style="395" customWidth="1"/>
    <col min="7439" max="7439" width="10" style="395" customWidth="1"/>
    <col min="7440" max="7440" width="8.7109375" style="395" customWidth="1"/>
    <col min="7441" max="7441" width="6.5703125" style="395" bestFit="1" customWidth="1"/>
    <col min="7442" max="7442" width="9.7109375" style="395" bestFit="1" customWidth="1"/>
    <col min="7443" max="7443" width="10.28515625" style="395" customWidth="1"/>
    <col min="7444" max="7444" width="12.7109375" style="395" customWidth="1"/>
    <col min="7445" max="7445" width="14" style="395" customWidth="1"/>
    <col min="7446" max="7448" width="12.7109375" style="395" customWidth="1"/>
    <col min="7449" max="7449" width="15.28515625" style="395" customWidth="1"/>
    <col min="7450" max="7450" width="12.5703125" style="395" customWidth="1"/>
    <col min="7451" max="7451" width="13.42578125" style="395" customWidth="1"/>
    <col min="7452" max="7452" width="13.5703125" style="395" customWidth="1"/>
    <col min="7453" max="7680" width="9.140625" style="395"/>
    <col min="7681" max="7681" width="6.5703125" style="395" customWidth="1"/>
    <col min="7682" max="7682" width="48.5703125" style="395" customWidth="1"/>
    <col min="7683" max="7683" width="9.5703125" style="395" customWidth="1"/>
    <col min="7684" max="7684" width="27.7109375" style="395" customWidth="1"/>
    <col min="7685" max="7685" width="11.5703125" style="395" customWidth="1"/>
    <col min="7686" max="7686" width="11.42578125" style="395" customWidth="1"/>
    <col min="7687" max="7692" width="8.7109375" style="395" customWidth="1"/>
    <col min="7693" max="7693" width="9.42578125" style="395" bestFit="1" customWidth="1"/>
    <col min="7694" max="7694" width="9.7109375" style="395" customWidth="1"/>
    <col min="7695" max="7695" width="10" style="395" customWidth="1"/>
    <col min="7696" max="7696" width="8.7109375" style="395" customWidth="1"/>
    <col min="7697" max="7697" width="6.5703125" style="395" bestFit="1" customWidth="1"/>
    <col min="7698" max="7698" width="9.7109375" style="395" bestFit="1" customWidth="1"/>
    <col min="7699" max="7699" width="10.28515625" style="395" customWidth="1"/>
    <col min="7700" max="7700" width="12.7109375" style="395" customWidth="1"/>
    <col min="7701" max="7701" width="14" style="395" customWidth="1"/>
    <col min="7702" max="7704" width="12.7109375" style="395" customWidth="1"/>
    <col min="7705" max="7705" width="15.28515625" style="395" customWidth="1"/>
    <col min="7706" max="7706" width="12.5703125" style="395" customWidth="1"/>
    <col min="7707" max="7707" width="13.42578125" style="395" customWidth="1"/>
    <col min="7708" max="7708" width="13.5703125" style="395" customWidth="1"/>
    <col min="7709" max="7936" width="9.140625" style="395"/>
    <col min="7937" max="7937" width="6.5703125" style="395" customWidth="1"/>
    <col min="7938" max="7938" width="48.5703125" style="395" customWidth="1"/>
    <col min="7939" max="7939" width="9.5703125" style="395" customWidth="1"/>
    <col min="7940" max="7940" width="27.7109375" style="395" customWidth="1"/>
    <col min="7941" max="7941" width="11.5703125" style="395" customWidth="1"/>
    <col min="7942" max="7942" width="11.42578125" style="395" customWidth="1"/>
    <col min="7943" max="7948" width="8.7109375" style="395" customWidth="1"/>
    <col min="7949" max="7949" width="9.42578125" style="395" bestFit="1" customWidth="1"/>
    <col min="7950" max="7950" width="9.7109375" style="395" customWidth="1"/>
    <col min="7951" max="7951" width="10" style="395" customWidth="1"/>
    <col min="7952" max="7952" width="8.7109375" style="395" customWidth="1"/>
    <col min="7953" max="7953" width="6.5703125" style="395" bestFit="1" customWidth="1"/>
    <col min="7954" max="7954" width="9.7109375" style="395" bestFit="1" customWidth="1"/>
    <col min="7955" max="7955" width="10.28515625" style="395" customWidth="1"/>
    <col min="7956" max="7956" width="12.7109375" style="395" customWidth="1"/>
    <col min="7957" max="7957" width="14" style="395" customWidth="1"/>
    <col min="7958" max="7960" width="12.7109375" style="395" customWidth="1"/>
    <col min="7961" max="7961" width="15.28515625" style="395" customWidth="1"/>
    <col min="7962" max="7962" width="12.5703125" style="395" customWidth="1"/>
    <col min="7963" max="7963" width="13.42578125" style="395" customWidth="1"/>
    <col min="7964" max="7964" width="13.5703125" style="395" customWidth="1"/>
    <col min="7965" max="8192" width="9.140625" style="395"/>
    <col min="8193" max="8193" width="6.5703125" style="395" customWidth="1"/>
    <col min="8194" max="8194" width="48.5703125" style="395" customWidth="1"/>
    <col min="8195" max="8195" width="9.5703125" style="395" customWidth="1"/>
    <col min="8196" max="8196" width="27.7109375" style="395" customWidth="1"/>
    <col min="8197" max="8197" width="11.5703125" style="395" customWidth="1"/>
    <col min="8198" max="8198" width="11.42578125" style="395" customWidth="1"/>
    <col min="8199" max="8204" width="8.7109375" style="395" customWidth="1"/>
    <col min="8205" max="8205" width="9.42578125" style="395" bestFit="1" customWidth="1"/>
    <col min="8206" max="8206" width="9.7109375" style="395" customWidth="1"/>
    <col min="8207" max="8207" width="10" style="395" customWidth="1"/>
    <col min="8208" max="8208" width="8.7109375" style="395" customWidth="1"/>
    <col min="8209" max="8209" width="6.5703125" style="395" bestFit="1" customWidth="1"/>
    <col min="8210" max="8210" width="9.7109375" style="395" bestFit="1" customWidth="1"/>
    <col min="8211" max="8211" width="10.28515625" style="395" customWidth="1"/>
    <col min="8212" max="8212" width="12.7109375" style="395" customWidth="1"/>
    <col min="8213" max="8213" width="14" style="395" customWidth="1"/>
    <col min="8214" max="8216" width="12.7109375" style="395" customWidth="1"/>
    <col min="8217" max="8217" width="15.28515625" style="395" customWidth="1"/>
    <col min="8218" max="8218" width="12.5703125" style="395" customWidth="1"/>
    <col min="8219" max="8219" width="13.42578125" style="395" customWidth="1"/>
    <col min="8220" max="8220" width="13.5703125" style="395" customWidth="1"/>
    <col min="8221" max="8448" width="9.140625" style="395"/>
    <col min="8449" max="8449" width="6.5703125" style="395" customWidth="1"/>
    <col min="8450" max="8450" width="48.5703125" style="395" customWidth="1"/>
    <col min="8451" max="8451" width="9.5703125" style="395" customWidth="1"/>
    <col min="8452" max="8452" width="27.7109375" style="395" customWidth="1"/>
    <col min="8453" max="8453" width="11.5703125" style="395" customWidth="1"/>
    <col min="8454" max="8454" width="11.42578125" style="395" customWidth="1"/>
    <col min="8455" max="8460" width="8.7109375" style="395" customWidth="1"/>
    <col min="8461" max="8461" width="9.42578125" style="395" bestFit="1" customWidth="1"/>
    <col min="8462" max="8462" width="9.7109375" style="395" customWidth="1"/>
    <col min="8463" max="8463" width="10" style="395" customWidth="1"/>
    <col min="8464" max="8464" width="8.7109375" style="395" customWidth="1"/>
    <col min="8465" max="8465" width="6.5703125" style="395" bestFit="1" customWidth="1"/>
    <col min="8466" max="8466" width="9.7109375" style="395" bestFit="1" customWidth="1"/>
    <col min="8467" max="8467" width="10.28515625" style="395" customWidth="1"/>
    <col min="8468" max="8468" width="12.7109375" style="395" customWidth="1"/>
    <col min="8469" max="8469" width="14" style="395" customWidth="1"/>
    <col min="8470" max="8472" width="12.7109375" style="395" customWidth="1"/>
    <col min="8473" max="8473" width="15.28515625" style="395" customWidth="1"/>
    <col min="8474" max="8474" width="12.5703125" style="395" customWidth="1"/>
    <col min="8475" max="8475" width="13.42578125" style="395" customWidth="1"/>
    <col min="8476" max="8476" width="13.5703125" style="395" customWidth="1"/>
    <col min="8477" max="8704" width="9.140625" style="395"/>
    <col min="8705" max="8705" width="6.5703125" style="395" customWidth="1"/>
    <col min="8706" max="8706" width="48.5703125" style="395" customWidth="1"/>
    <col min="8707" max="8707" width="9.5703125" style="395" customWidth="1"/>
    <col min="8708" max="8708" width="27.7109375" style="395" customWidth="1"/>
    <col min="8709" max="8709" width="11.5703125" style="395" customWidth="1"/>
    <col min="8710" max="8710" width="11.42578125" style="395" customWidth="1"/>
    <col min="8711" max="8716" width="8.7109375" style="395" customWidth="1"/>
    <col min="8717" max="8717" width="9.42578125" style="395" bestFit="1" customWidth="1"/>
    <col min="8718" max="8718" width="9.7109375" style="395" customWidth="1"/>
    <col min="8719" max="8719" width="10" style="395" customWidth="1"/>
    <col min="8720" max="8720" width="8.7109375" style="395" customWidth="1"/>
    <col min="8721" max="8721" width="6.5703125" style="395" bestFit="1" customWidth="1"/>
    <col min="8722" max="8722" width="9.7109375" style="395" bestFit="1" customWidth="1"/>
    <col min="8723" max="8723" width="10.28515625" style="395" customWidth="1"/>
    <col min="8724" max="8724" width="12.7109375" style="395" customWidth="1"/>
    <col min="8725" max="8725" width="14" style="395" customWidth="1"/>
    <col min="8726" max="8728" width="12.7109375" style="395" customWidth="1"/>
    <col min="8729" max="8729" width="15.28515625" style="395" customWidth="1"/>
    <col min="8730" max="8730" width="12.5703125" style="395" customWidth="1"/>
    <col min="8731" max="8731" width="13.42578125" style="395" customWidth="1"/>
    <col min="8732" max="8732" width="13.5703125" style="395" customWidth="1"/>
    <col min="8733" max="8960" width="9.140625" style="395"/>
    <col min="8961" max="8961" width="6.5703125" style="395" customWidth="1"/>
    <col min="8962" max="8962" width="48.5703125" style="395" customWidth="1"/>
    <col min="8963" max="8963" width="9.5703125" style="395" customWidth="1"/>
    <col min="8964" max="8964" width="27.7109375" style="395" customWidth="1"/>
    <col min="8965" max="8965" width="11.5703125" style="395" customWidth="1"/>
    <col min="8966" max="8966" width="11.42578125" style="395" customWidth="1"/>
    <col min="8967" max="8972" width="8.7109375" style="395" customWidth="1"/>
    <col min="8973" max="8973" width="9.42578125" style="395" bestFit="1" customWidth="1"/>
    <col min="8974" max="8974" width="9.7109375" style="395" customWidth="1"/>
    <col min="8975" max="8975" width="10" style="395" customWidth="1"/>
    <col min="8976" max="8976" width="8.7109375" style="395" customWidth="1"/>
    <col min="8977" max="8977" width="6.5703125" style="395" bestFit="1" customWidth="1"/>
    <col min="8978" max="8978" width="9.7109375" style="395" bestFit="1" customWidth="1"/>
    <col min="8979" max="8979" width="10.28515625" style="395" customWidth="1"/>
    <col min="8980" max="8980" width="12.7109375" style="395" customWidth="1"/>
    <col min="8981" max="8981" width="14" style="395" customWidth="1"/>
    <col min="8982" max="8984" width="12.7109375" style="395" customWidth="1"/>
    <col min="8985" max="8985" width="15.28515625" style="395" customWidth="1"/>
    <col min="8986" max="8986" width="12.5703125" style="395" customWidth="1"/>
    <col min="8987" max="8987" width="13.42578125" style="395" customWidth="1"/>
    <col min="8988" max="8988" width="13.5703125" style="395" customWidth="1"/>
    <col min="8989" max="9216" width="9.140625" style="395"/>
    <col min="9217" max="9217" width="6.5703125" style="395" customWidth="1"/>
    <col min="9218" max="9218" width="48.5703125" style="395" customWidth="1"/>
    <col min="9219" max="9219" width="9.5703125" style="395" customWidth="1"/>
    <col min="9220" max="9220" width="27.7109375" style="395" customWidth="1"/>
    <col min="9221" max="9221" width="11.5703125" style="395" customWidth="1"/>
    <col min="9222" max="9222" width="11.42578125" style="395" customWidth="1"/>
    <col min="9223" max="9228" width="8.7109375" style="395" customWidth="1"/>
    <col min="9229" max="9229" width="9.42578125" style="395" bestFit="1" customWidth="1"/>
    <col min="9230" max="9230" width="9.7109375" style="395" customWidth="1"/>
    <col min="9231" max="9231" width="10" style="395" customWidth="1"/>
    <col min="9232" max="9232" width="8.7109375" style="395" customWidth="1"/>
    <col min="9233" max="9233" width="6.5703125" style="395" bestFit="1" customWidth="1"/>
    <col min="9234" max="9234" width="9.7109375" style="395" bestFit="1" customWidth="1"/>
    <col min="9235" max="9235" width="10.28515625" style="395" customWidth="1"/>
    <col min="9236" max="9236" width="12.7109375" style="395" customWidth="1"/>
    <col min="9237" max="9237" width="14" style="395" customWidth="1"/>
    <col min="9238" max="9240" width="12.7109375" style="395" customWidth="1"/>
    <col min="9241" max="9241" width="15.28515625" style="395" customWidth="1"/>
    <col min="9242" max="9242" width="12.5703125" style="395" customWidth="1"/>
    <col min="9243" max="9243" width="13.42578125" style="395" customWidth="1"/>
    <col min="9244" max="9244" width="13.5703125" style="395" customWidth="1"/>
    <col min="9245" max="9472" width="9.140625" style="395"/>
    <col min="9473" max="9473" width="6.5703125" style="395" customWidth="1"/>
    <col min="9474" max="9474" width="48.5703125" style="395" customWidth="1"/>
    <col min="9475" max="9475" width="9.5703125" style="395" customWidth="1"/>
    <col min="9476" max="9476" width="27.7109375" style="395" customWidth="1"/>
    <col min="9477" max="9477" width="11.5703125" style="395" customWidth="1"/>
    <col min="9478" max="9478" width="11.42578125" style="395" customWidth="1"/>
    <col min="9479" max="9484" width="8.7109375" style="395" customWidth="1"/>
    <col min="9485" max="9485" width="9.42578125" style="395" bestFit="1" customWidth="1"/>
    <col min="9486" max="9486" width="9.7109375" style="395" customWidth="1"/>
    <col min="9487" max="9487" width="10" style="395" customWidth="1"/>
    <col min="9488" max="9488" width="8.7109375" style="395" customWidth="1"/>
    <col min="9489" max="9489" width="6.5703125" style="395" bestFit="1" customWidth="1"/>
    <col min="9490" max="9490" width="9.7109375" style="395" bestFit="1" customWidth="1"/>
    <col min="9491" max="9491" width="10.28515625" style="395" customWidth="1"/>
    <col min="9492" max="9492" width="12.7109375" style="395" customWidth="1"/>
    <col min="9493" max="9493" width="14" style="395" customWidth="1"/>
    <col min="9494" max="9496" width="12.7109375" style="395" customWidth="1"/>
    <col min="9497" max="9497" width="15.28515625" style="395" customWidth="1"/>
    <col min="9498" max="9498" width="12.5703125" style="395" customWidth="1"/>
    <col min="9499" max="9499" width="13.42578125" style="395" customWidth="1"/>
    <col min="9500" max="9500" width="13.5703125" style="395" customWidth="1"/>
    <col min="9501" max="9728" width="9.140625" style="395"/>
    <col min="9729" max="9729" width="6.5703125" style="395" customWidth="1"/>
    <col min="9730" max="9730" width="48.5703125" style="395" customWidth="1"/>
    <col min="9731" max="9731" width="9.5703125" style="395" customWidth="1"/>
    <col min="9732" max="9732" width="27.7109375" style="395" customWidth="1"/>
    <col min="9733" max="9733" width="11.5703125" style="395" customWidth="1"/>
    <col min="9734" max="9734" width="11.42578125" style="395" customWidth="1"/>
    <col min="9735" max="9740" width="8.7109375" style="395" customWidth="1"/>
    <col min="9741" max="9741" width="9.42578125" style="395" bestFit="1" customWidth="1"/>
    <col min="9742" max="9742" width="9.7109375" style="395" customWidth="1"/>
    <col min="9743" max="9743" width="10" style="395" customWidth="1"/>
    <col min="9744" max="9744" width="8.7109375" style="395" customWidth="1"/>
    <col min="9745" max="9745" width="6.5703125" style="395" bestFit="1" customWidth="1"/>
    <col min="9746" max="9746" width="9.7109375" style="395" bestFit="1" customWidth="1"/>
    <col min="9747" max="9747" width="10.28515625" style="395" customWidth="1"/>
    <col min="9748" max="9748" width="12.7109375" style="395" customWidth="1"/>
    <col min="9749" max="9749" width="14" style="395" customWidth="1"/>
    <col min="9750" max="9752" width="12.7109375" style="395" customWidth="1"/>
    <col min="9753" max="9753" width="15.28515625" style="395" customWidth="1"/>
    <col min="9754" max="9754" width="12.5703125" style="395" customWidth="1"/>
    <col min="9755" max="9755" width="13.42578125" style="395" customWidth="1"/>
    <col min="9756" max="9756" width="13.5703125" style="395" customWidth="1"/>
    <col min="9757" max="9984" width="9.140625" style="395"/>
    <col min="9985" max="9985" width="6.5703125" style="395" customWidth="1"/>
    <col min="9986" max="9986" width="48.5703125" style="395" customWidth="1"/>
    <col min="9987" max="9987" width="9.5703125" style="395" customWidth="1"/>
    <col min="9988" max="9988" width="27.7109375" style="395" customWidth="1"/>
    <col min="9989" max="9989" width="11.5703125" style="395" customWidth="1"/>
    <col min="9990" max="9990" width="11.42578125" style="395" customWidth="1"/>
    <col min="9991" max="9996" width="8.7109375" style="395" customWidth="1"/>
    <col min="9997" max="9997" width="9.42578125" style="395" bestFit="1" customWidth="1"/>
    <col min="9998" max="9998" width="9.7109375" style="395" customWidth="1"/>
    <col min="9999" max="9999" width="10" style="395" customWidth="1"/>
    <col min="10000" max="10000" width="8.7109375" style="395" customWidth="1"/>
    <col min="10001" max="10001" width="6.5703125" style="395" bestFit="1" customWidth="1"/>
    <col min="10002" max="10002" width="9.7109375" style="395" bestFit="1" customWidth="1"/>
    <col min="10003" max="10003" width="10.28515625" style="395" customWidth="1"/>
    <col min="10004" max="10004" width="12.7109375" style="395" customWidth="1"/>
    <col min="10005" max="10005" width="14" style="395" customWidth="1"/>
    <col min="10006" max="10008" width="12.7109375" style="395" customWidth="1"/>
    <col min="10009" max="10009" width="15.28515625" style="395" customWidth="1"/>
    <col min="10010" max="10010" width="12.5703125" style="395" customWidth="1"/>
    <col min="10011" max="10011" width="13.42578125" style="395" customWidth="1"/>
    <col min="10012" max="10012" width="13.5703125" style="395" customWidth="1"/>
    <col min="10013" max="10240" width="9.140625" style="395"/>
    <col min="10241" max="10241" width="6.5703125" style="395" customWidth="1"/>
    <col min="10242" max="10242" width="48.5703125" style="395" customWidth="1"/>
    <col min="10243" max="10243" width="9.5703125" style="395" customWidth="1"/>
    <col min="10244" max="10244" width="27.7109375" style="395" customWidth="1"/>
    <col min="10245" max="10245" width="11.5703125" style="395" customWidth="1"/>
    <col min="10246" max="10246" width="11.42578125" style="395" customWidth="1"/>
    <col min="10247" max="10252" width="8.7109375" style="395" customWidth="1"/>
    <col min="10253" max="10253" width="9.42578125" style="395" bestFit="1" customWidth="1"/>
    <col min="10254" max="10254" width="9.7109375" style="395" customWidth="1"/>
    <col min="10255" max="10255" width="10" style="395" customWidth="1"/>
    <col min="10256" max="10256" width="8.7109375" style="395" customWidth="1"/>
    <col min="10257" max="10257" width="6.5703125" style="395" bestFit="1" customWidth="1"/>
    <col min="10258" max="10258" width="9.7109375" style="395" bestFit="1" customWidth="1"/>
    <col min="10259" max="10259" width="10.28515625" style="395" customWidth="1"/>
    <col min="10260" max="10260" width="12.7109375" style="395" customWidth="1"/>
    <col min="10261" max="10261" width="14" style="395" customWidth="1"/>
    <col min="10262" max="10264" width="12.7109375" style="395" customWidth="1"/>
    <col min="10265" max="10265" width="15.28515625" style="395" customWidth="1"/>
    <col min="10266" max="10266" width="12.5703125" style="395" customWidth="1"/>
    <col min="10267" max="10267" width="13.42578125" style="395" customWidth="1"/>
    <col min="10268" max="10268" width="13.5703125" style="395" customWidth="1"/>
    <col min="10269" max="10496" width="9.140625" style="395"/>
    <col min="10497" max="10497" width="6.5703125" style="395" customWidth="1"/>
    <col min="10498" max="10498" width="48.5703125" style="395" customWidth="1"/>
    <col min="10499" max="10499" width="9.5703125" style="395" customWidth="1"/>
    <col min="10500" max="10500" width="27.7109375" style="395" customWidth="1"/>
    <col min="10501" max="10501" width="11.5703125" style="395" customWidth="1"/>
    <col min="10502" max="10502" width="11.42578125" style="395" customWidth="1"/>
    <col min="10503" max="10508" width="8.7109375" style="395" customWidth="1"/>
    <col min="10509" max="10509" width="9.42578125" style="395" bestFit="1" customWidth="1"/>
    <col min="10510" max="10510" width="9.7109375" style="395" customWidth="1"/>
    <col min="10511" max="10511" width="10" style="395" customWidth="1"/>
    <col min="10512" max="10512" width="8.7109375" style="395" customWidth="1"/>
    <col min="10513" max="10513" width="6.5703125" style="395" bestFit="1" customWidth="1"/>
    <col min="10514" max="10514" width="9.7109375" style="395" bestFit="1" customWidth="1"/>
    <col min="10515" max="10515" width="10.28515625" style="395" customWidth="1"/>
    <col min="10516" max="10516" width="12.7109375" style="395" customWidth="1"/>
    <col min="10517" max="10517" width="14" style="395" customWidth="1"/>
    <col min="10518" max="10520" width="12.7109375" style="395" customWidth="1"/>
    <col min="10521" max="10521" width="15.28515625" style="395" customWidth="1"/>
    <col min="10522" max="10522" width="12.5703125" style="395" customWidth="1"/>
    <col min="10523" max="10523" width="13.42578125" style="395" customWidth="1"/>
    <col min="10524" max="10524" width="13.5703125" style="395" customWidth="1"/>
    <col min="10525" max="10752" width="9.140625" style="395"/>
    <col min="10753" max="10753" width="6.5703125" style="395" customWidth="1"/>
    <col min="10754" max="10754" width="48.5703125" style="395" customWidth="1"/>
    <col min="10755" max="10755" width="9.5703125" style="395" customWidth="1"/>
    <col min="10756" max="10756" width="27.7109375" style="395" customWidth="1"/>
    <col min="10757" max="10757" width="11.5703125" style="395" customWidth="1"/>
    <col min="10758" max="10758" width="11.42578125" style="395" customWidth="1"/>
    <col min="10759" max="10764" width="8.7109375" style="395" customWidth="1"/>
    <col min="10765" max="10765" width="9.42578125" style="395" bestFit="1" customWidth="1"/>
    <col min="10766" max="10766" width="9.7109375" style="395" customWidth="1"/>
    <col min="10767" max="10767" width="10" style="395" customWidth="1"/>
    <col min="10768" max="10768" width="8.7109375" style="395" customWidth="1"/>
    <col min="10769" max="10769" width="6.5703125" style="395" bestFit="1" customWidth="1"/>
    <col min="10770" max="10770" width="9.7109375" style="395" bestFit="1" customWidth="1"/>
    <col min="10771" max="10771" width="10.28515625" style="395" customWidth="1"/>
    <col min="10772" max="10772" width="12.7109375" style="395" customWidth="1"/>
    <col min="10773" max="10773" width="14" style="395" customWidth="1"/>
    <col min="10774" max="10776" width="12.7109375" style="395" customWidth="1"/>
    <col min="10777" max="10777" width="15.28515625" style="395" customWidth="1"/>
    <col min="10778" max="10778" width="12.5703125" style="395" customWidth="1"/>
    <col min="10779" max="10779" width="13.42578125" style="395" customWidth="1"/>
    <col min="10780" max="10780" width="13.5703125" style="395" customWidth="1"/>
    <col min="10781" max="11008" width="9.140625" style="395"/>
    <col min="11009" max="11009" width="6.5703125" style="395" customWidth="1"/>
    <col min="11010" max="11010" width="48.5703125" style="395" customWidth="1"/>
    <col min="11011" max="11011" width="9.5703125" style="395" customWidth="1"/>
    <col min="11012" max="11012" width="27.7109375" style="395" customWidth="1"/>
    <col min="11013" max="11013" width="11.5703125" style="395" customWidth="1"/>
    <col min="11014" max="11014" width="11.42578125" style="395" customWidth="1"/>
    <col min="11015" max="11020" width="8.7109375" style="395" customWidth="1"/>
    <col min="11021" max="11021" width="9.42578125" style="395" bestFit="1" customWidth="1"/>
    <col min="11022" max="11022" width="9.7109375" style="395" customWidth="1"/>
    <col min="11023" max="11023" width="10" style="395" customWidth="1"/>
    <col min="11024" max="11024" width="8.7109375" style="395" customWidth="1"/>
    <col min="11025" max="11025" width="6.5703125" style="395" bestFit="1" customWidth="1"/>
    <col min="11026" max="11026" width="9.7109375" style="395" bestFit="1" customWidth="1"/>
    <col min="11027" max="11027" width="10.28515625" style="395" customWidth="1"/>
    <col min="11028" max="11028" width="12.7109375" style="395" customWidth="1"/>
    <col min="11029" max="11029" width="14" style="395" customWidth="1"/>
    <col min="11030" max="11032" width="12.7109375" style="395" customWidth="1"/>
    <col min="11033" max="11033" width="15.28515625" style="395" customWidth="1"/>
    <col min="11034" max="11034" width="12.5703125" style="395" customWidth="1"/>
    <col min="11035" max="11035" width="13.42578125" style="395" customWidth="1"/>
    <col min="11036" max="11036" width="13.5703125" style="395" customWidth="1"/>
    <col min="11037" max="11264" width="9.140625" style="395"/>
    <col min="11265" max="11265" width="6.5703125" style="395" customWidth="1"/>
    <col min="11266" max="11266" width="48.5703125" style="395" customWidth="1"/>
    <col min="11267" max="11267" width="9.5703125" style="395" customWidth="1"/>
    <col min="11268" max="11268" width="27.7109375" style="395" customWidth="1"/>
    <col min="11269" max="11269" width="11.5703125" style="395" customWidth="1"/>
    <col min="11270" max="11270" width="11.42578125" style="395" customWidth="1"/>
    <col min="11271" max="11276" width="8.7109375" style="395" customWidth="1"/>
    <col min="11277" max="11277" width="9.42578125" style="395" bestFit="1" customWidth="1"/>
    <col min="11278" max="11278" width="9.7109375" style="395" customWidth="1"/>
    <col min="11279" max="11279" width="10" style="395" customWidth="1"/>
    <col min="11280" max="11280" width="8.7109375" style="395" customWidth="1"/>
    <col min="11281" max="11281" width="6.5703125" style="395" bestFit="1" customWidth="1"/>
    <col min="11282" max="11282" width="9.7109375" style="395" bestFit="1" customWidth="1"/>
    <col min="11283" max="11283" width="10.28515625" style="395" customWidth="1"/>
    <col min="11284" max="11284" width="12.7109375" style="395" customWidth="1"/>
    <col min="11285" max="11285" width="14" style="395" customWidth="1"/>
    <col min="11286" max="11288" width="12.7109375" style="395" customWidth="1"/>
    <col min="11289" max="11289" width="15.28515625" style="395" customWidth="1"/>
    <col min="11290" max="11290" width="12.5703125" style="395" customWidth="1"/>
    <col min="11291" max="11291" width="13.42578125" style="395" customWidth="1"/>
    <col min="11292" max="11292" width="13.5703125" style="395" customWidth="1"/>
    <col min="11293" max="11520" width="9.140625" style="395"/>
    <col min="11521" max="11521" width="6.5703125" style="395" customWidth="1"/>
    <col min="11522" max="11522" width="48.5703125" style="395" customWidth="1"/>
    <col min="11523" max="11523" width="9.5703125" style="395" customWidth="1"/>
    <col min="11524" max="11524" width="27.7109375" style="395" customWidth="1"/>
    <col min="11525" max="11525" width="11.5703125" style="395" customWidth="1"/>
    <col min="11526" max="11526" width="11.42578125" style="395" customWidth="1"/>
    <col min="11527" max="11532" width="8.7109375" style="395" customWidth="1"/>
    <col min="11533" max="11533" width="9.42578125" style="395" bestFit="1" customWidth="1"/>
    <col min="11534" max="11534" width="9.7109375" style="395" customWidth="1"/>
    <col min="11535" max="11535" width="10" style="395" customWidth="1"/>
    <col min="11536" max="11536" width="8.7109375" style="395" customWidth="1"/>
    <col min="11537" max="11537" width="6.5703125" style="395" bestFit="1" customWidth="1"/>
    <col min="11538" max="11538" width="9.7109375" style="395" bestFit="1" customWidth="1"/>
    <col min="11539" max="11539" width="10.28515625" style="395" customWidth="1"/>
    <col min="11540" max="11540" width="12.7109375" style="395" customWidth="1"/>
    <col min="11541" max="11541" width="14" style="395" customWidth="1"/>
    <col min="11542" max="11544" width="12.7109375" style="395" customWidth="1"/>
    <col min="11545" max="11545" width="15.28515625" style="395" customWidth="1"/>
    <col min="11546" max="11546" width="12.5703125" style="395" customWidth="1"/>
    <col min="11547" max="11547" width="13.42578125" style="395" customWidth="1"/>
    <col min="11548" max="11548" width="13.5703125" style="395" customWidth="1"/>
    <col min="11549" max="11776" width="9.140625" style="395"/>
    <col min="11777" max="11777" width="6.5703125" style="395" customWidth="1"/>
    <col min="11778" max="11778" width="48.5703125" style="395" customWidth="1"/>
    <col min="11779" max="11779" width="9.5703125" style="395" customWidth="1"/>
    <col min="11780" max="11780" width="27.7109375" style="395" customWidth="1"/>
    <col min="11781" max="11781" width="11.5703125" style="395" customWidth="1"/>
    <col min="11782" max="11782" width="11.42578125" style="395" customWidth="1"/>
    <col min="11783" max="11788" width="8.7109375" style="395" customWidth="1"/>
    <col min="11789" max="11789" width="9.42578125" style="395" bestFit="1" customWidth="1"/>
    <col min="11790" max="11790" width="9.7109375" style="395" customWidth="1"/>
    <col min="11791" max="11791" width="10" style="395" customWidth="1"/>
    <col min="11792" max="11792" width="8.7109375" style="395" customWidth="1"/>
    <col min="11793" max="11793" width="6.5703125" style="395" bestFit="1" customWidth="1"/>
    <col min="11794" max="11794" width="9.7109375" style="395" bestFit="1" customWidth="1"/>
    <col min="11795" max="11795" width="10.28515625" style="395" customWidth="1"/>
    <col min="11796" max="11796" width="12.7109375" style="395" customWidth="1"/>
    <col min="11797" max="11797" width="14" style="395" customWidth="1"/>
    <col min="11798" max="11800" width="12.7109375" style="395" customWidth="1"/>
    <col min="11801" max="11801" width="15.28515625" style="395" customWidth="1"/>
    <col min="11802" max="11802" width="12.5703125" style="395" customWidth="1"/>
    <col min="11803" max="11803" width="13.42578125" style="395" customWidth="1"/>
    <col min="11804" max="11804" width="13.5703125" style="395" customWidth="1"/>
    <col min="11805" max="12032" width="9.140625" style="395"/>
    <col min="12033" max="12033" width="6.5703125" style="395" customWidth="1"/>
    <col min="12034" max="12034" width="48.5703125" style="395" customWidth="1"/>
    <col min="12035" max="12035" width="9.5703125" style="395" customWidth="1"/>
    <col min="12036" max="12036" width="27.7109375" style="395" customWidth="1"/>
    <col min="12037" max="12037" width="11.5703125" style="395" customWidth="1"/>
    <col min="12038" max="12038" width="11.42578125" style="395" customWidth="1"/>
    <col min="12039" max="12044" width="8.7109375" style="395" customWidth="1"/>
    <col min="12045" max="12045" width="9.42578125" style="395" bestFit="1" customWidth="1"/>
    <col min="12046" max="12046" width="9.7109375" style="395" customWidth="1"/>
    <col min="12047" max="12047" width="10" style="395" customWidth="1"/>
    <col min="12048" max="12048" width="8.7109375" style="395" customWidth="1"/>
    <col min="12049" max="12049" width="6.5703125" style="395" bestFit="1" customWidth="1"/>
    <col min="12050" max="12050" width="9.7109375" style="395" bestFit="1" customWidth="1"/>
    <col min="12051" max="12051" width="10.28515625" style="395" customWidth="1"/>
    <col min="12052" max="12052" width="12.7109375" style="395" customWidth="1"/>
    <col min="12053" max="12053" width="14" style="395" customWidth="1"/>
    <col min="12054" max="12056" width="12.7109375" style="395" customWidth="1"/>
    <col min="12057" max="12057" width="15.28515625" style="395" customWidth="1"/>
    <col min="12058" max="12058" width="12.5703125" style="395" customWidth="1"/>
    <col min="12059" max="12059" width="13.42578125" style="395" customWidth="1"/>
    <col min="12060" max="12060" width="13.5703125" style="395" customWidth="1"/>
    <col min="12061" max="12288" width="9.140625" style="395"/>
    <col min="12289" max="12289" width="6.5703125" style="395" customWidth="1"/>
    <col min="12290" max="12290" width="48.5703125" style="395" customWidth="1"/>
    <col min="12291" max="12291" width="9.5703125" style="395" customWidth="1"/>
    <col min="12292" max="12292" width="27.7109375" style="395" customWidth="1"/>
    <col min="12293" max="12293" width="11.5703125" style="395" customWidth="1"/>
    <col min="12294" max="12294" width="11.42578125" style="395" customWidth="1"/>
    <col min="12295" max="12300" width="8.7109375" style="395" customWidth="1"/>
    <col min="12301" max="12301" width="9.42578125" style="395" bestFit="1" customWidth="1"/>
    <col min="12302" max="12302" width="9.7109375" style="395" customWidth="1"/>
    <col min="12303" max="12303" width="10" style="395" customWidth="1"/>
    <col min="12304" max="12304" width="8.7109375" style="395" customWidth="1"/>
    <col min="12305" max="12305" width="6.5703125" style="395" bestFit="1" customWidth="1"/>
    <col min="12306" max="12306" width="9.7109375" style="395" bestFit="1" customWidth="1"/>
    <col min="12307" max="12307" width="10.28515625" style="395" customWidth="1"/>
    <col min="12308" max="12308" width="12.7109375" style="395" customWidth="1"/>
    <col min="12309" max="12309" width="14" style="395" customWidth="1"/>
    <col min="12310" max="12312" width="12.7109375" style="395" customWidth="1"/>
    <col min="12313" max="12313" width="15.28515625" style="395" customWidth="1"/>
    <col min="12314" max="12314" width="12.5703125" style="395" customWidth="1"/>
    <col min="12315" max="12315" width="13.42578125" style="395" customWidth="1"/>
    <col min="12316" max="12316" width="13.5703125" style="395" customWidth="1"/>
    <col min="12317" max="12544" width="9.140625" style="395"/>
    <col min="12545" max="12545" width="6.5703125" style="395" customWidth="1"/>
    <col min="12546" max="12546" width="48.5703125" style="395" customWidth="1"/>
    <col min="12547" max="12547" width="9.5703125" style="395" customWidth="1"/>
    <col min="12548" max="12548" width="27.7109375" style="395" customWidth="1"/>
    <col min="12549" max="12549" width="11.5703125" style="395" customWidth="1"/>
    <col min="12550" max="12550" width="11.42578125" style="395" customWidth="1"/>
    <col min="12551" max="12556" width="8.7109375" style="395" customWidth="1"/>
    <col min="12557" max="12557" width="9.42578125" style="395" bestFit="1" customWidth="1"/>
    <col min="12558" max="12558" width="9.7109375" style="395" customWidth="1"/>
    <col min="12559" max="12559" width="10" style="395" customWidth="1"/>
    <col min="12560" max="12560" width="8.7109375" style="395" customWidth="1"/>
    <col min="12561" max="12561" width="6.5703125" style="395" bestFit="1" customWidth="1"/>
    <col min="12562" max="12562" width="9.7109375" style="395" bestFit="1" customWidth="1"/>
    <col min="12563" max="12563" width="10.28515625" style="395" customWidth="1"/>
    <col min="12564" max="12564" width="12.7109375" style="395" customWidth="1"/>
    <col min="12565" max="12565" width="14" style="395" customWidth="1"/>
    <col min="12566" max="12568" width="12.7109375" style="395" customWidth="1"/>
    <col min="12569" max="12569" width="15.28515625" style="395" customWidth="1"/>
    <col min="12570" max="12570" width="12.5703125" style="395" customWidth="1"/>
    <col min="12571" max="12571" width="13.42578125" style="395" customWidth="1"/>
    <col min="12572" max="12572" width="13.5703125" style="395" customWidth="1"/>
    <col min="12573" max="12800" width="9.140625" style="395"/>
    <col min="12801" max="12801" width="6.5703125" style="395" customWidth="1"/>
    <col min="12802" max="12802" width="48.5703125" style="395" customWidth="1"/>
    <col min="12803" max="12803" width="9.5703125" style="395" customWidth="1"/>
    <col min="12804" max="12804" width="27.7109375" style="395" customWidth="1"/>
    <col min="12805" max="12805" width="11.5703125" style="395" customWidth="1"/>
    <col min="12806" max="12806" width="11.42578125" style="395" customWidth="1"/>
    <col min="12807" max="12812" width="8.7109375" style="395" customWidth="1"/>
    <col min="12813" max="12813" width="9.42578125" style="395" bestFit="1" customWidth="1"/>
    <col min="12814" max="12814" width="9.7109375" style="395" customWidth="1"/>
    <col min="12815" max="12815" width="10" style="395" customWidth="1"/>
    <col min="12816" max="12816" width="8.7109375" style="395" customWidth="1"/>
    <col min="12817" max="12817" width="6.5703125" style="395" bestFit="1" customWidth="1"/>
    <col min="12818" max="12818" width="9.7109375" style="395" bestFit="1" customWidth="1"/>
    <col min="12819" max="12819" width="10.28515625" style="395" customWidth="1"/>
    <col min="12820" max="12820" width="12.7109375" style="395" customWidth="1"/>
    <col min="12821" max="12821" width="14" style="395" customWidth="1"/>
    <col min="12822" max="12824" width="12.7109375" style="395" customWidth="1"/>
    <col min="12825" max="12825" width="15.28515625" style="395" customWidth="1"/>
    <col min="12826" max="12826" width="12.5703125" style="395" customWidth="1"/>
    <col min="12827" max="12827" width="13.42578125" style="395" customWidth="1"/>
    <col min="12828" max="12828" width="13.5703125" style="395" customWidth="1"/>
    <col min="12829" max="13056" width="9.140625" style="395"/>
    <col min="13057" max="13057" width="6.5703125" style="395" customWidth="1"/>
    <col min="13058" max="13058" width="48.5703125" style="395" customWidth="1"/>
    <col min="13059" max="13059" width="9.5703125" style="395" customWidth="1"/>
    <col min="13060" max="13060" width="27.7109375" style="395" customWidth="1"/>
    <col min="13061" max="13061" width="11.5703125" style="395" customWidth="1"/>
    <col min="13062" max="13062" width="11.42578125" style="395" customWidth="1"/>
    <col min="13063" max="13068" width="8.7109375" style="395" customWidth="1"/>
    <col min="13069" max="13069" width="9.42578125" style="395" bestFit="1" customWidth="1"/>
    <col min="13070" max="13070" width="9.7109375" style="395" customWidth="1"/>
    <col min="13071" max="13071" width="10" style="395" customWidth="1"/>
    <col min="13072" max="13072" width="8.7109375" style="395" customWidth="1"/>
    <col min="13073" max="13073" width="6.5703125" style="395" bestFit="1" customWidth="1"/>
    <col min="13074" max="13074" width="9.7109375" style="395" bestFit="1" customWidth="1"/>
    <col min="13075" max="13075" width="10.28515625" style="395" customWidth="1"/>
    <col min="13076" max="13076" width="12.7109375" style="395" customWidth="1"/>
    <col min="13077" max="13077" width="14" style="395" customWidth="1"/>
    <col min="13078" max="13080" width="12.7109375" style="395" customWidth="1"/>
    <col min="13081" max="13081" width="15.28515625" style="395" customWidth="1"/>
    <col min="13082" max="13082" width="12.5703125" style="395" customWidth="1"/>
    <col min="13083" max="13083" width="13.42578125" style="395" customWidth="1"/>
    <col min="13084" max="13084" width="13.5703125" style="395" customWidth="1"/>
    <col min="13085" max="13312" width="9.140625" style="395"/>
    <col min="13313" max="13313" width="6.5703125" style="395" customWidth="1"/>
    <col min="13314" max="13314" width="48.5703125" style="395" customWidth="1"/>
    <col min="13315" max="13315" width="9.5703125" style="395" customWidth="1"/>
    <col min="13316" max="13316" width="27.7109375" style="395" customWidth="1"/>
    <col min="13317" max="13317" width="11.5703125" style="395" customWidth="1"/>
    <col min="13318" max="13318" width="11.42578125" style="395" customWidth="1"/>
    <col min="13319" max="13324" width="8.7109375" style="395" customWidth="1"/>
    <col min="13325" max="13325" width="9.42578125" style="395" bestFit="1" customWidth="1"/>
    <col min="13326" max="13326" width="9.7109375" style="395" customWidth="1"/>
    <col min="13327" max="13327" width="10" style="395" customWidth="1"/>
    <col min="13328" max="13328" width="8.7109375" style="395" customWidth="1"/>
    <col min="13329" max="13329" width="6.5703125" style="395" bestFit="1" customWidth="1"/>
    <col min="13330" max="13330" width="9.7109375" style="395" bestFit="1" customWidth="1"/>
    <col min="13331" max="13331" width="10.28515625" style="395" customWidth="1"/>
    <col min="13332" max="13332" width="12.7109375" style="395" customWidth="1"/>
    <col min="13333" max="13333" width="14" style="395" customWidth="1"/>
    <col min="13334" max="13336" width="12.7109375" style="395" customWidth="1"/>
    <col min="13337" max="13337" width="15.28515625" style="395" customWidth="1"/>
    <col min="13338" max="13338" width="12.5703125" style="395" customWidth="1"/>
    <col min="13339" max="13339" width="13.42578125" style="395" customWidth="1"/>
    <col min="13340" max="13340" width="13.5703125" style="395" customWidth="1"/>
    <col min="13341" max="13568" width="9.140625" style="395"/>
    <col min="13569" max="13569" width="6.5703125" style="395" customWidth="1"/>
    <col min="13570" max="13570" width="48.5703125" style="395" customWidth="1"/>
    <col min="13571" max="13571" width="9.5703125" style="395" customWidth="1"/>
    <col min="13572" max="13572" width="27.7109375" style="395" customWidth="1"/>
    <col min="13573" max="13573" width="11.5703125" style="395" customWidth="1"/>
    <col min="13574" max="13574" width="11.42578125" style="395" customWidth="1"/>
    <col min="13575" max="13580" width="8.7109375" style="395" customWidth="1"/>
    <col min="13581" max="13581" width="9.42578125" style="395" bestFit="1" customWidth="1"/>
    <col min="13582" max="13582" width="9.7109375" style="395" customWidth="1"/>
    <col min="13583" max="13583" width="10" style="395" customWidth="1"/>
    <col min="13584" max="13584" width="8.7109375" style="395" customWidth="1"/>
    <col min="13585" max="13585" width="6.5703125" style="395" bestFit="1" customWidth="1"/>
    <col min="13586" max="13586" width="9.7109375" style="395" bestFit="1" customWidth="1"/>
    <col min="13587" max="13587" width="10.28515625" style="395" customWidth="1"/>
    <col min="13588" max="13588" width="12.7109375" style="395" customWidth="1"/>
    <col min="13589" max="13589" width="14" style="395" customWidth="1"/>
    <col min="13590" max="13592" width="12.7109375" style="395" customWidth="1"/>
    <col min="13593" max="13593" width="15.28515625" style="395" customWidth="1"/>
    <col min="13594" max="13594" width="12.5703125" style="395" customWidth="1"/>
    <col min="13595" max="13595" width="13.42578125" style="395" customWidth="1"/>
    <col min="13596" max="13596" width="13.5703125" style="395" customWidth="1"/>
    <col min="13597" max="13824" width="9.140625" style="395"/>
    <col min="13825" max="13825" width="6.5703125" style="395" customWidth="1"/>
    <col min="13826" max="13826" width="48.5703125" style="395" customWidth="1"/>
    <col min="13827" max="13827" width="9.5703125" style="395" customWidth="1"/>
    <col min="13828" max="13828" width="27.7109375" style="395" customWidth="1"/>
    <col min="13829" max="13829" width="11.5703125" style="395" customWidth="1"/>
    <col min="13830" max="13830" width="11.42578125" style="395" customWidth="1"/>
    <col min="13831" max="13836" width="8.7109375" style="395" customWidth="1"/>
    <col min="13837" max="13837" width="9.42578125" style="395" bestFit="1" customWidth="1"/>
    <col min="13838" max="13838" width="9.7109375" style="395" customWidth="1"/>
    <col min="13839" max="13839" width="10" style="395" customWidth="1"/>
    <col min="13840" max="13840" width="8.7109375" style="395" customWidth="1"/>
    <col min="13841" max="13841" width="6.5703125" style="395" bestFit="1" customWidth="1"/>
    <col min="13842" max="13842" width="9.7109375" style="395" bestFit="1" customWidth="1"/>
    <col min="13843" max="13843" width="10.28515625" style="395" customWidth="1"/>
    <col min="13844" max="13844" width="12.7109375" style="395" customWidth="1"/>
    <col min="13845" max="13845" width="14" style="395" customWidth="1"/>
    <col min="13846" max="13848" width="12.7109375" style="395" customWidth="1"/>
    <col min="13849" max="13849" width="15.28515625" style="395" customWidth="1"/>
    <col min="13850" max="13850" width="12.5703125" style="395" customWidth="1"/>
    <col min="13851" max="13851" width="13.42578125" style="395" customWidth="1"/>
    <col min="13852" max="13852" width="13.5703125" style="395" customWidth="1"/>
    <col min="13853" max="14080" width="9.140625" style="395"/>
    <col min="14081" max="14081" width="6.5703125" style="395" customWidth="1"/>
    <col min="14082" max="14082" width="48.5703125" style="395" customWidth="1"/>
    <col min="14083" max="14083" width="9.5703125" style="395" customWidth="1"/>
    <col min="14084" max="14084" width="27.7109375" style="395" customWidth="1"/>
    <col min="14085" max="14085" width="11.5703125" style="395" customWidth="1"/>
    <col min="14086" max="14086" width="11.42578125" style="395" customWidth="1"/>
    <col min="14087" max="14092" width="8.7109375" style="395" customWidth="1"/>
    <col min="14093" max="14093" width="9.42578125" style="395" bestFit="1" customWidth="1"/>
    <col min="14094" max="14094" width="9.7109375" style="395" customWidth="1"/>
    <col min="14095" max="14095" width="10" style="395" customWidth="1"/>
    <col min="14096" max="14096" width="8.7109375" style="395" customWidth="1"/>
    <col min="14097" max="14097" width="6.5703125" style="395" bestFit="1" customWidth="1"/>
    <col min="14098" max="14098" width="9.7109375" style="395" bestFit="1" customWidth="1"/>
    <col min="14099" max="14099" width="10.28515625" style="395" customWidth="1"/>
    <col min="14100" max="14100" width="12.7109375" style="395" customWidth="1"/>
    <col min="14101" max="14101" width="14" style="395" customWidth="1"/>
    <col min="14102" max="14104" width="12.7109375" style="395" customWidth="1"/>
    <col min="14105" max="14105" width="15.28515625" style="395" customWidth="1"/>
    <col min="14106" max="14106" width="12.5703125" style="395" customWidth="1"/>
    <col min="14107" max="14107" width="13.42578125" style="395" customWidth="1"/>
    <col min="14108" max="14108" width="13.5703125" style="395" customWidth="1"/>
    <col min="14109" max="14336" width="9.140625" style="395"/>
    <col min="14337" max="14337" width="6.5703125" style="395" customWidth="1"/>
    <col min="14338" max="14338" width="48.5703125" style="395" customWidth="1"/>
    <col min="14339" max="14339" width="9.5703125" style="395" customWidth="1"/>
    <col min="14340" max="14340" width="27.7109375" style="395" customWidth="1"/>
    <col min="14341" max="14341" width="11.5703125" style="395" customWidth="1"/>
    <col min="14342" max="14342" width="11.42578125" style="395" customWidth="1"/>
    <col min="14343" max="14348" width="8.7109375" style="395" customWidth="1"/>
    <col min="14349" max="14349" width="9.42578125" style="395" bestFit="1" customWidth="1"/>
    <col min="14350" max="14350" width="9.7109375" style="395" customWidth="1"/>
    <col min="14351" max="14351" width="10" style="395" customWidth="1"/>
    <col min="14352" max="14352" width="8.7109375" style="395" customWidth="1"/>
    <col min="14353" max="14353" width="6.5703125" style="395" bestFit="1" customWidth="1"/>
    <col min="14354" max="14354" width="9.7109375" style="395" bestFit="1" customWidth="1"/>
    <col min="14355" max="14355" width="10.28515625" style="395" customWidth="1"/>
    <col min="14356" max="14356" width="12.7109375" style="395" customWidth="1"/>
    <col min="14357" max="14357" width="14" style="395" customWidth="1"/>
    <col min="14358" max="14360" width="12.7109375" style="395" customWidth="1"/>
    <col min="14361" max="14361" width="15.28515625" style="395" customWidth="1"/>
    <col min="14362" max="14362" width="12.5703125" style="395" customWidth="1"/>
    <col min="14363" max="14363" width="13.42578125" style="395" customWidth="1"/>
    <col min="14364" max="14364" width="13.5703125" style="395" customWidth="1"/>
    <col min="14365" max="14592" width="9.140625" style="395"/>
    <col min="14593" max="14593" width="6.5703125" style="395" customWidth="1"/>
    <col min="14594" max="14594" width="48.5703125" style="395" customWidth="1"/>
    <col min="14595" max="14595" width="9.5703125" style="395" customWidth="1"/>
    <col min="14596" max="14596" width="27.7109375" style="395" customWidth="1"/>
    <col min="14597" max="14597" width="11.5703125" style="395" customWidth="1"/>
    <col min="14598" max="14598" width="11.42578125" style="395" customWidth="1"/>
    <col min="14599" max="14604" width="8.7109375" style="395" customWidth="1"/>
    <col min="14605" max="14605" width="9.42578125" style="395" bestFit="1" customWidth="1"/>
    <col min="14606" max="14606" width="9.7109375" style="395" customWidth="1"/>
    <col min="14607" max="14607" width="10" style="395" customWidth="1"/>
    <col min="14608" max="14608" width="8.7109375" style="395" customWidth="1"/>
    <col min="14609" max="14609" width="6.5703125" style="395" bestFit="1" customWidth="1"/>
    <col min="14610" max="14610" width="9.7109375" style="395" bestFit="1" customWidth="1"/>
    <col min="14611" max="14611" width="10.28515625" style="395" customWidth="1"/>
    <col min="14612" max="14612" width="12.7109375" style="395" customWidth="1"/>
    <col min="14613" max="14613" width="14" style="395" customWidth="1"/>
    <col min="14614" max="14616" width="12.7109375" style="395" customWidth="1"/>
    <col min="14617" max="14617" width="15.28515625" style="395" customWidth="1"/>
    <col min="14618" max="14618" width="12.5703125" style="395" customWidth="1"/>
    <col min="14619" max="14619" width="13.42578125" style="395" customWidth="1"/>
    <col min="14620" max="14620" width="13.5703125" style="395" customWidth="1"/>
    <col min="14621" max="14848" width="9.140625" style="395"/>
    <col min="14849" max="14849" width="6.5703125" style="395" customWidth="1"/>
    <col min="14850" max="14850" width="48.5703125" style="395" customWidth="1"/>
    <col min="14851" max="14851" width="9.5703125" style="395" customWidth="1"/>
    <col min="14852" max="14852" width="27.7109375" style="395" customWidth="1"/>
    <col min="14853" max="14853" width="11.5703125" style="395" customWidth="1"/>
    <col min="14854" max="14854" width="11.42578125" style="395" customWidth="1"/>
    <col min="14855" max="14860" width="8.7109375" style="395" customWidth="1"/>
    <col min="14861" max="14861" width="9.42578125" style="395" bestFit="1" customWidth="1"/>
    <col min="14862" max="14862" width="9.7109375" style="395" customWidth="1"/>
    <col min="14863" max="14863" width="10" style="395" customWidth="1"/>
    <col min="14864" max="14864" width="8.7109375" style="395" customWidth="1"/>
    <col min="14865" max="14865" width="6.5703125" style="395" bestFit="1" customWidth="1"/>
    <col min="14866" max="14866" width="9.7109375" style="395" bestFit="1" customWidth="1"/>
    <col min="14867" max="14867" width="10.28515625" style="395" customWidth="1"/>
    <col min="14868" max="14868" width="12.7109375" style="395" customWidth="1"/>
    <col min="14869" max="14869" width="14" style="395" customWidth="1"/>
    <col min="14870" max="14872" width="12.7109375" style="395" customWidth="1"/>
    <col min="14873" max="14873" width="15.28515625" style="395" customWidth="1"/>
    <col min="14874" max="14874" width="12.5703125" style="395" customWidth="1"/>
    <col min="14875" max="14875" width="13.42578125" style="395" customWidth="1"/>
    <col min="14876" max="14876" width="13.5703125" style="395" customWidth="1"/>
    <col min="14877" max="15104" width="9.140625" style="395"/>
    <col min="15105" max="15105" width="6.5703125" style="395" customWidth="1"/>
    <col min="15106" max="15106" width="48.5703125" style="395" customWidth="1"/>
    <col min="15107" max="15107" width="9.5703125" style="395" customWidth="1"/>
    <col min="15108" max="15108" width="27.7109375" style="395" customWidth="1"/>
    <col min="15109" max="15109" width="11.5703125" style="395" customWidth="1"/>
    <col min="15110" max="15110" width="11.42578125" style="395" customWidth="1"/>
    <col min="15111" max="15116" width="8.7109375" style="395" customWidth="1"/>
    <col min="15117" max="15117" width="9.42578125" style="395" bestFit="1" customWidth="1"/>
    <col min="15118" max="15118" width="9.7109375" style="395" customWidth="1"/>
    <col min="15119" max="15119" width="10" style="395" customWidth="1"/>
    <col min="15120" max="15120" width="8.7109375" style="395" customWidth="1"/>
    <col min="15121" max="15121" width="6.5703125" style="395" bestFit="1" customWidth="1"/>
    <col min="15122" max="15122" width="9.7109375" style="395" bestFit="1" customWidth="1"/>
    <col min="15123" max="15123" width="10.28515625" style="395" customWidth="1"/>
    <col min="15124" max="15124" width="12.7109375" style="395" customWidth="1"/>
    <col min="15125" max="15125" width="14" style="395" customWidth="1"/>
    <col min="15126" max="15128" width="12.7109375" style="395" customWidth="1"/>
    <col min="15129" max="15129" width="15.28515625" style="395" customWidth="1"/>
    <col min="15130" max="15130" width="12.5703125" style="395" customWidth="1"/>
    <col min="15131" max="15131" width="13.42578125" style="395" customWidth="1"/>
    <col min="15132" max="15132" width="13.5703125" style="395" customWidth="1"/>
    <col min="15133" max="15360" width="9.140625" style="395"/>
    <col min="15361" max="15361" width="6.5703125" style="395" customWidth="1"/>
    <col min="15362" max="15362" width="48.5703125" style="395" customWidth="1"/>
    <col min="15363" max="15363" width="9.5703125" style="395" customWidth="1"/>
    <col min="15364" max="15364" width="27.7109375" style="395" customWidth="1"/>
    <col min="15365" max="15365" width="11.5703125" style="395" customWidth="1"/>
    <col min="15366" max="15366" width="11.42578125" style="395" customWidth="1"/>
    <col min="15367" max="15372" width="8.7109375" style="395" customWidth="1"/>
    <col min="15373" max="15373" width="9.42578125" style="395" bestFit="1" customWidth="1"/>
    <col min="15374" max="15374" width="9.7109375" style="395" customWidth="1"/>
    <col min="15375" max="15375" width="10" style="395" customWidth="1"/>
    <col min="15376" max="15376" width="8.7109375" style="395" customWidth="1"/>
    <col min="15377" max="15377" width="6.5703125" style="395" bestFit="1" customWidth="1"/>
    <col min="15378" max="15378" width="9.7109375" style="395" bestFit="1" customWidth="1"/>
    <col min="15379" max="15379" width="10.28515625" style="395" customWidth="1"/>
    <col min="15380" max="15380" width="12.7109375" style="395" customWidth="1"/>
    <col min="15381" max="15381" width="14" style="395" customWidth="1"/>
    <col min="15382" max="15384" width="12.7109375" style="395" customWidth="1"/>
    <col min="15385" max="15385" width="15.28515625" style="395" customWidth="1"/>
    <col min="15386" max="15386" width="12.5703125" style="395" customWidth="1"/>
    <col min="15387" max="15387" width="13.42578125" style="395" customWidth="1"/>
    <col min="15388" max="15388" width="13.5703125" style="395" customWidth="1"/>
    <col min="15389" max="15616" width="9.140625" style="395"/>
    <col min="15617" max="15617" width="6.5703125" style="395" customWidth="1"/>
    <col min="15618" max="15618" width="48.5703125" style="395" customWidth="1"/>
    <col min="15619" max="15619" width="9.5703125" style="395" customWidth="1"/>
    <col min="15620" max="15620" width="27.7109375" style="395" customWidth="1"/>
    <col min="15621" max="15621" width="11.5703125" style="395" customWidth="1"/>
    <col min="15622" max="15622" width="11.42578125" style="395" customWidth="1"/>
    <col min="15623" max="15628" width="8.7109375" style="395" customWidth="1"/>
    <col min="15629" max="15629" width="9.42578125" style="395" bestFit="1" customWidth="1"/>
    <col min="15630" max="15630" width="9.7109375" style="395" customWidth="1"/>
    <col min="15631" max="15631" width="10" style="395" customWidth="1"/>
    <col min="15632" max="15632" width="8.7109375" style="395" customWidth="1"/>
    <col min="15633" max="15633" width="6.5703125" style="395" bestFit="1" customWidth="1"/>
    <col min="15634" max="15634" width="9.7109375" style="395" bestFit="1" customWidth="1"/>
    <col min="15635" max="15635" width="10.28515625" style="395" customWidth="1"/>
    <col min="15636" max="15636" width="12.7109375" style="395" customWidth="1"/>
    <col min="15637" max="15637" width="14" style="395" customWidth="1"/>
    <col min="15638" max="15640" width="12.7109375" style="395" customWidth="1"/>
    <col min="15641" max="15641" width="15.28515625" style="395" customWidth="1"/>
    <col min="15642" max="15642" width="12.5703125" style="395" customWidth="1"/>
    <col min="15643" max="15643" width="13.42578125" style="395" customWidth="1"/>
    <col min="15644" max="15644" width="13.5703125" style="395" customWidth="1"/>
    <col min="15645" max="15872" width="9.140625" style="395"/>
    <col min="15873" max="15873" width="6.5703125" style="395" customWidth="1"/>
    <col min="15874" max="15874" width="48.5703125" style="395" customWidth="1"/>
    <col min="15875" max="15875" width="9.5703125" style="395" customWidth="1"/>
    <col min="15876" max="15876" width="27.7109375" style="395" customWidth="1"/>
    <col min="15877" max="15877" width="11.5703125" style="395" customWidth="1"/>
    <col min="15878" max="15878" width="11.42578125" style="395" customWidth="1"/>
    <col min="15879" max="15884" width="8.7109375" style="395" customWidth="1"/>
    <col min="15885" max="15885" width="9.42578125" style="395" bestFit="1" customWidth="1"/>
    <col min="15886" max="15886" width="9.7109375" style="395" customWidth="1"/>
    <col min="15887" max="15887" width="10" style="395" customWidth="1"/>
    <col min="15888" max="15888" width="8.7109375" style="395" customWidth="1"/>
    <col min="15889" max="15889" width="6.5703125" style="395" bestFit="1" customWidth="1"/>
    <col min="15890" max="15890" width="9.7109375" style="395" bestFit="1" customWidth="1"/>
    <col min="15891" max="15891" width="10.28515625" style="395" customWidth="1"/>
    <col min="15892" max="15892" width="12.7109375" style="395" customWidth="1"/>
    <col min="15893" max="15893" width="14" style="395" customWidth="1"/>
    <col min="15894" max="15896" width="12.7109375" style="395" customWidth="1"/>
    <col min="15897" max="15897" width="15.28515625" style="395" customWidth="1"/>
    <col min="15898" max="15898" width="12.5703125" style="395" customWidth="1"/>
    <col min="15899" max="15899" width="13.42578125" style="395" customWidth="1"/>
    <col min="15900" max="15900" width="13.5703125" style="395" customWidth="1"/>
    <col min="15901" max="16128" width="9.140625" style="395"/>
    <col min="16129" max="16129" width="6.5703125" style="395" customWidth="1"/>
    <col min="16130" max="16130" width="48.5703125" style="395" customWidth="1"/>
    <col min="16131" max="16131" width="9.5703125" style="395" customWidth="1"/>
    <col min="16132" max="16132" width="27.7109375" style="395" customWidth="1"/>
    <col min="16133" max="16133" width="11.5703125" style="395" customWidth="1"/>
    <col min="16134" max="16134" width="11.42578125" style="395" customWidth="1"/>
    <col min="16135" max="16140" width="8.7109375" style="395" customWidth="1"/>
    <col min="16141" max="16141" width="9.42578125" style="395" bestFit="1" customWidth="1"/>
    <col min="16142" max="16142" width="9.7109375" style="395" customWidth="1"/>
    <col min="16143" max="16143" width="10" style="395" customWidth="1"/>
    <col min="16144" max="16144" width="8.7109375" style="395" customWidth="1"/>
    <col min="16145" max="16145" width="6.5703125" style="395" bestFit="1" customWidth="1"/>
    <col min="16146" max="16146" width="9.7109375" style="395" bestFit="1" customWidth="1"/>
    <col min="16147" max="16147" width="10.28515625" style="395" customWidth="1"/>
    <col min="16148" max="16148" width="12.7109375" style="395" customWidth="1"/>
    <col min="16149" max="16149" width="14" style="395" customWidth="1"/>
    <col min="16150" max="16152" width="12.7109375" style="395" customWidth="1"/>
    <col min="16153" max="16153" width="15.28515625" style="395" customWidth="1"/>
    <col min="16154" max="16154" width="12.5703125" style="395" customWidth="1"/>
    <col min="16155" max="16155" width="13.42578125" style="395" customWidth="1"/>
    <col min="16156" max="16156" width="13.5703125" style="395" customWidth="1"/>
    <col min="16157" max="16384" width="9.140625" style="395"/>
  </cols>
  <sheetData>
    <row r="1" spans="1:28">
      <c r="D1" s="394" t="s">
        <v>477</v>
      </c>
    </row>
    <row r="2" spans="1:28">
      <c r="D2" s="336" t="s">
        <v>1</v>
      </c>
    </row>
    <row r="3" spans="1:28">
      <c r="B3" s="139" t="s">
        <v>33</v>
      </c>
      <c r="D3" s="338" t="s">
        <v>34</v>
      </c>
      <c r="F3" s="399"/>
      <c r="G3" s="400"/>
      <c r="H3" s="400"/>
      <c r="I3" s="400"/>
      <c r="J3" s="400"/>
      <c r="K3" s="400"/>
      <c r="L3" s="400"/>
      <c r="M3" s="399"/>
      <c r="N3" s="399"/>
      <c r="O3" s="399"/>
      <c r="P3" s="399"/>
      <c r="Q3" s="399"/>
      <c r="R3" s="399"/>
      <c r="S3" s="131" t="s">
        <v>3</v>
      </c>
      <c r="T3" s="399"/>
      <c r="U3" s="399"/>
      <c r="V3" s="399"/>
      <c r="W3" s="399"/>
      <c r="X3" s="399"/>
      <c r="Y3" s="399"/>
      <c r="Z3" s="399"/>
      <c r="AA3" s="399"/>
      <c r="AB3" s="399"/>
    </row>
    <row r="4" spans="1:28" s="177" customFormat="1">
      <c r="A4" s="917" t="s">
        <v>4</v>
      </c>
      <c r="B4" s="918" t="s">
        <v>35</v>
      </c>
      <c r="C4" s="918" t="s">
        <v>36</v>
      </c>
      <c r="D4" s="918" t="s">
        <v>37</v>
      </c>
      <c r="E4" s="919" t="s">
        <v>38</v>
      </c>
      <c r="F4" s="909" t="s">
        <v>39</v>
      </c>
      <c r="G4" s="910" t="s">
        <v>40</v>
      </c>
      <c r="H4" s="911"/>
      <c r="I4" s="912"/>
      <c r="J4" s="910" t="s">
        <v>41</v>
      </c>
      <c r="K4" s="911"/>
      <c r="L4" s="912"/>
      <c r="M4" s="909" t="s">
        <v>42</v>
      </c>
      <c r="N4" s="909"/>
      <c r="O4" s="909"/>
      <c r="P4" s="909"/>
      <c r="Q4" s="909"/>
      <c r="R4" s="909"/>
      <c r="S4" s="909"/>
    </row>
    <row r="5" spans="1:28" s="177" customFormat="1">
      <c r="A5" s="917"/>
      <c r="B5" s="918"/>
      <c r="C5" s="918"/>
      <c r="D5" s="918"/>
      <c r="E5" s="919"/>
      <c r="F5" s="909"/>
      <c r="G5" s="913" t="s">
        <v>43</v>
      </c>
      <c r="H5" s="913" t="s">
        <v>44</v>
      </c>
      <c r="I5" s="913" t="s">
        <v>45</v>
      </c>
      <c r="J5" s="913" t="s">
        <v>43</v>
      </c>
      <c r="K5" s="913" t="s">
        <v>44</v>
      </c>
      <c r="L5" s="913" t="s">
        <v>46</v>
      </c>
      <c r="M5" s="915" t="s">
        <v>47</v>
      </c>
      <c r="N5" s="909" t="s">
        <v>48</v>
      </c>
      <c r="O5" s="916" t="s">
        <v>49</v>
      </c>
      <c r="P5" s="916"/>
      <c r="Q5" s="916"/>
      <c r="R5" s="916"/>
      <c r="S5" s="916"/>
    </row>
    <row r="6" spans="1:28" s="401" customFormat="1" ht="45">
      <c r="A6" s="917"/>
      <c r="B6" s="918"/>
      <c r="C6" s="918"/>
      <c r="D6" s="918"/>
      <c r="E6" s="919"/>
      <c r="F6" s="909"/>
      <c r="G6" s="914"/>
      <c r="H6" s="914"/>
      <c r="I6" s="914"/>
      <c r="J6" s="914"/>
      <c r="K6" s="914"/>
      <c r="L6" s="914"/>
      <c r="M6" s="915"/>
      <c r="N6" s="909"/>
      <c r="O6" s="132" t="s">
        <v>50</v>
      </c>
      <c r="P6" s="132" t="s">
        <v>51</v>
      </c>
      <c r="Q6" s="132" t="s">
        <v>52</v>
      </c>
      <c r="R6" s="132" t="s">
        <v>53</v>
      </c>
      <c r="S6" s="133" t="s">
        <v>54</v>
      </c>
    </row>
    <row r="7" spans="1:28" s="401" customFormat="1">
      <c r="A7" s="134"/>
      <c r="B7" s="82"/>
      <c r="C7" s="82"/>
      <c r="D7" s="82"/>
      <c r="E7" s="143"/>
      <c r="F7" s="80"/>
      <c r="G7" s="124"/>
      <c r="H7" s="124"/>
      <c r="I7" s="124"/>
      <c r="J7" s="124"/>
      <c r="K7" s="124"/>
      <c r="L7" s="124"/>
      <c r="M7" s="122"/>
      <c r="N7" s="80"/>
      <c r="O7" s="80"/>
      <c r="P7" s="80"/>
      <c r="Q7" s="80"/>
      <c r="R7" s="80"/>
      <c r="S7" s="82"/>
    </row>
    <row r="8" spans="1:28" s="401" customFormat="1">
      <c r="A8" s="135"/>
      <c r="B8" s="45" t="str">
        <f>'F4.2 SHPC Nashik'!B8</f>
        <v>A) DPR Schemes</v>
      </c>
      <c r="C8" s="236"/>
      <c r="D8" s="402"/>
      <c r="E8" s="403"/>
      <c r="F8" s="236"/>
      <c r="G8" s="403"/>
      <c r="H8" s="403"/>
      <c r="I8" s="403"/>
      <c r="J8" s="403"/>
      <c r="K8" s="403"/>
      <c r="L8" s="403"/>
      <c r="M8" s="236"/>
      <c r="N8" s="236"/>
      <c r="O8" s="236"/>
      <c r="P8" s="236"/>
      <c r="Q8" s="236"/>
      <c r="R8" s="236"/>
      <c r="S8" s="137"/>
    </row>
    <row r="9" spans="1:28" s="401" customFormat="1">
      <c r="A9" s="135"/>
      <c r="B9" s="344" t="str">
        <f>'F4.2 SHPC Nashik'!B9</f>
        <v>(i) Submitted to MERC</v>
      </c>
      <c r="C9" s="236"/>
      <c r="D9" s="402"/>
      <c r="E9" s="403"/>
      <c r="F9" s="236"/>
      <c r="G9" s="403"/>
      <c r="H9" s="403"/>
      <c r="I9" s="403"/>
      <c r="J9" s="403"/>
      <c r="K9" s="403"/>
      <c r="L9" s="403"/>
      <c r="M9" s="236"/>
      <c r="N9" s="236"/>
      <c r="O9" s="236"/>
      <c r="P9" s="236"/>
      <c r="Q9" s="236"/>
      <c r="R9" s="236"/>
      <c r="S9" s="137"/>
    </row>
    <row r="10" spans="1:28" s="401" customFormat="1" ht="30">
      <c r="A10" s="53">
        <f>'F4.2 SHPC Nashik'!A10</f>
        <v>2</v>
      </c>
      <c r="B10" s="54" t="str">
        <f>'F4.2 SHPC Nashik'!B10</f>
        <v>Various schemes of Hydro Power Stations at HPC Pune &amp; HPC Nasik</v>
      </c>
      <c r="C10" s="53" t="str">
        <f>'F4.2 SHPC Nashik'!C10</f>
        <v>DPR</v>
      </c>
      <c r="D10" s="53" t="str">
        <f>'F4.2 SHPC Nashik'!D10</f>
        <v>MERC/TECH 12/CAPEX/20142015/00876</v>
      </c>
      <c r="E10" s="404">
        <f>IF('F4.2 SHPC Nashik'!F10=0,"-",'F4.2 SHPC Nashik'!F10)</f>
        <v>41871</v>
      </c>
      <c r="F10" s="138"/>
      <c r="G10" s="147">
        <f t="shared" ref="G10:G28" si="0">E10</f>
        <v>41871</v>
      </c>
      <c r="H10" s="147"/>
      <c r="I10" s="147" t="str">
        <f>IF('F4.2 SHPC Nashik'!L10=0,"-",'F4.2 SHPC Nashik'!L10)</f>
        <v>-</v>
      </c>
      <c r="J10" s="147" t="str">
        <f>IF('F4.2 SHPC Nashik'!M10=0,"-",'F4.2 SHPC Nashik'!M10)</f>
        <v>-</v>
      </c>
      <c r="K10" s="147"/>
      <c r="L10" s="147" t="str">
        <f>IF('F4.2 SHPC Nashik'!N10=0,"-",'F4.2 SHPC Nashik'!N10)</f>
        <v>-</v>
      </c>
      <c r="M10" s="405">
        <f>IF(C10="DPR",0,'F4.2 SHPC Nashik'!H10)</f>
        <v>0</v>
      </c>
      <c r="N10" s="405">
        <f>SUM('F4.2 SHPC Nashik'!T10:V10)</f>
        <v>0</v>
      </c>
      <c r="O10" s="138"/>
      <c r="P10" s="138"/>
      <c r="Q10" s="138"/>
      <c r="R10" s="138"/>
      <c r="S10" s="57">
        <f t="shared" ref="S10:S28" si="1">IF(SUM(O10:R10)=0,M10-N10,-SUM(O10:R10))</f>
        <v>0</v>
      </c>
    </row>
    <row r="11" spans="1:28" s="401" customFormat="1" ht="45">
      <c r="A11" s="58">
        <f>'F4.2 SHPC Nashik'!A11</f>
        <v>2.6</v>
      </c>
      <c r="B11" s="165" t="str">
        <f>'F4.2 SHPC Nashik'!B11</f>
        <v>Supply, testing, installation and commissioning of Exide make 300 AH 220 V Lead acid stationary Plante type station battery set for Vaitarna HPS</v>
      </c>
      <c r="C11" s="111" t="str">
        <f>'F4.2 SHPC Nashik'!C11</f>
        <v>Scheme</v>
      </c>
      <c r="D11" s="58" t="str">
        <f>'F4.2 SHPC Nashik'!D11</f>
        <v>MERC/TECH 12/CAPEX/20142015/00876</v>
      </c>
      <c r="E11" s="105">
        <f>IF('F4.2 SHPC Nashik'!F11=0,"-",'F4.2 SHPC Nashik'!F11)</f>
        <v>41871</v>
      </c>
      <c r="F11" s="433"/>
      <c r="G11" s="105">
        <f>E11</f>
        <v>41871</v>
      </c>
      <c r="H11" s="434"/>
      <c r="I11" s="105" t="str">
        <f>IF('F4.2 SHPC Nashik'!L11=0,"-",'F4.2 SHPC Nashik'!L11)</f>
        <v>-</v>
      </c>
      <c r="J11" s="105" t="str">
        <f>IF('F4.2 SHPC Nashik'!M11=0,"-",'F4.2 SHPC Nashik'!M11)</f>
        <v>-</v>
      </c>
      <c r="K11" s="434"/>
      <c r="L11" s="105" t="str">
        <f>IF('F4.2 SHPC Nashik'!N11=0,"-",'F4.2 SHPC Nashik'!N11)</f>
        <v>-</v>
      </c>
      <c r="M11" s="369">
        <f>IF(C11="DPR",0,'F4.2 SHPC Nashik'!H11)</f>
        <v>0.2</v>
      </c>
      <c r="N11" s="369">
        <f>SUM('F4.2 SHPC Nashik'!T11:V11)</f>
        <v>0.1988615</v>
      </c>
      <c r="O11" s="433"/>
      <c r="P11" s="433"/>
      <c r="Q11" s="433"/>
      <c r="R11" s="433"/>
      <c r="S11" s="59">
        <f>IF(SUM(O11:R11)=0,M11-N11,-SUM(O11:R11))</f>
        <v>1.1385000000000145E-3</v>
      </c>
    </row>
    <row r="12" spans="1:28" s="401" customFormat="1" ht="45">
      <c r="A12" s="58">
        <f>'F4.2 SHPC Nashik'!A12</f>
        <v>2.7</v>
      </c>
      <c r="B12" s="165" t="str">
        <f>'F4.2 SHPC Nashik'!B12</f>
        <v>Supply, testing, installation and commissioning of Exide make 300 AH 220 V Lead acid stationary Plante type station battery set for Bhatsa HPS</v>
      </c>
      <c r="C12" s="111" t="str">
        <f>'F4.2 SHPC Nashik'!C12</f>
        <v>Scheme</v>
      </c>
      <c r="D12" s="58" t="str">
        <f>'F4.2 SHPC Nashik'!D12</f>
        <v>MERC/TECH 12/CAPEX/20142015/00876</v>
      </c>
      <c r="E12" s="105">
        <f>IF('F4.2 SHPC Nashik'!F12=0,"-",'F4.2 SHPC Nashik'!F12)</f>
        <v>41871</v>
      </c>
      <c r="F12" s="433"/>
      <c r="G12" s="105">
        <f>E12</f>
        <v>41871</v>
      </c>
      <c r="H12" s="434"/>
      <c r="I12" s="105" t="str">
        <f>IF('F4.2 SHPC Nashik'!L12=0,"-",'F4.2 SHPC Nashik'!L12)</f>
        <v>-</v>
      </c>
      <c r="J12" s="105" t="str">
        <f>IF('F4.2 SHPC Nashik'!M12=0,"-",'F4.2 SHPC Nashik'!M12)</f>
        <v>-</v>
      </c>
      <c r="K12" s="434"/>
      <c r="L12" s="105" t="str">
        <f>IF('F4.2 SHPC Nashik'!N12=0,"-",'F4.2 SHPC Nashik'!N12)</f>
        <v>-</v>
      </c>
      <c r="M12" s="369">
        <f>IF(C12="DPR",0,'F4.2 SHPC Nashik'!H12)</f>
        <v>0.2</v>
      </c>
      <c r="N12" s="369">
        <f>SUM('F4.2 SHPC Nashik'!T12:V12)</f>
        <v>0.1988615</v>
      </c>
      <c r="O12" s="433"/>
      <c r="P12" s="433"/>
      <c r="Q12" s="433"/>
      <c r="R12" s="433"/>
      <c r="S12" s="59">
        <f>IF(SUM(O12:R12)=0,M12-N12,-SUM(O12:R12))</f>
        <v>1.1385000000000145E-3</v>
      </c>
    </row>
    <row r="13" spans="1:28" s="401" customFormat="1" ht="30">
      <c r="A13" s="58">
        <f>'F4.2 SHPC Nashik'!A13</f>
        <v>0</v>
      </c>
      <c r="B13" s="165" t="str">
        <f>'F4.2 SHPC Nashik'!B13</f>
        <v>IDC</v>
      </c>
      <c r="C13" s="111" t="str">
        <f>'F4.2 SHPC Nashik'!C13</f>
        <v>IDC</v>
      </c>
      <c r="D13" s="58" t="str">
        <f>'F4.2 SHPC Nashik'!D13</f>
        <v>MERC/TECH 12/CAPEX/20142015/00876</v>
      </c>
      <c r="E13" s="105">
        <f>IF('F4.2 SHPC Nashik'!F13=0,"-",'F4.2 SHPC Nashik'!F13)</f>
        <v>41871</v>
      </c>
      <c r="F13" s="433"/>
      <c r="G13" s="105">
        <f>E13</f>
        <v>41871</v>
      </c>
      <c r="H13" s="434"/>
      <c r="I13" s="105" t="str">
        <f>IF('F4.2 SHPC Nashik'!L13=0,"-",'F4.2 SHPC Nashik'!L13)</f>
        <v>-</v>
      </c>
      <c r="J13" s="105" t="str">
        <f>IF('F4.2 SHPC Nashik'!M13=0,"-",'F4.2 SHPC Nashik'!M13)</f>
        <v>-</v>
      </c>
      <c r="K13" s="434"/>
      <c r="L13" s="105" t="str">
        <f>IF('F4.2 SHPC Nashik'!N13=0,"-",'F4.2 SHPC Nashik'!N13)</f>
        <v>-</v>
      </c>
      <c r="M13" s="369">
        <f>IF(C13="DPR",0,'F4.2 SHPC Nashik'!H13)</f>
        <v>0.33119999999999999</v>
      </c>
      <c r="N13" s="369">
        <f>SUM('F4.2 SHPC Nashik'!T13:V13)</f>
        <v>0</v>
      </c>
      <c r="O13" s="433"/>
      <c r="P13" s="433"/>
      <c r="Q13" s="433"/>
      <c r="R13" s="433"/>
      <c r="S13" s="59">
        <f>IF(SUM(O13:R13)=0,M13-N13,-SUM(O13:R13))</f>
        <v>0.33119999999999999</v>
      </c>
    </row>
    <row r="14" spans="1:28" s="401" customFormat="1" ht="45">
      <c r="A14" s="53">
        <f>'F4.2 SHPC Nashik'!A14</f>
        <v>6</v>
      </c>
      <c r="B14" s="54" t="str">
        <f>'F4.2 SHPC Nashik'!B14</f>
        <v>Upgradation of Protection Systems at Ghatghar (2x125MW) and Bhatsa (1x15MW) HPS under HPC Nasik</v>
      </c>
      <c r="C14" s="53" t="str">
        <f>'F4.2 SHPC Nashik'!C14</f>
        <v>DPR</v>
      </c>
      <c r="D14" s="53" t="str">
        <f>'F4.2 SHPC Nashik'!D14</f>
        <v>MERC/CAPEX/20172018/04220</v>
      </c>
      <c r="E14" s="404">
        <f>IF('F4.2 SHPC Nashik'!F14=0,"-",'F4.2 SHPC Nashik'!F14)</f>
        <v>42997</v>
      </c>
      <c r="F14" s="138"/>
      <c r="G14" s="147">
        <f t="shared" si="0"/>
        <v>42997</v>
      </c>
      <c r="H14" s="147"/>
      <c r="I14" s="147" t="str">
        <f>IF('F4.2 SHPC Nashik'!L14=0,"-",'F4.2 SHPC Nashik'!L14)</f>
        <v>-</v>
      </c>
      <c r="J14" s="147" t="str">
        <f>IF('F4.2 SHPC Nashik'!M14=0,"-",'F4.2 SHPC Nashik'!M14)</f>
        <v>-</v>
      </c>
      <c r="K14" s="147"/>
      <c r="L14" s="147" t="str">
        <f>IF('F4.2 SHPC Nashik'!N14=0,"-",'F4.2 SHPC Nashik'!N14)</f>
        <v>-</v>
      </c>
      <c r="M14" s="405">
        <f>IF(C14="DPR",0,'F4.2 SHPC Nashik'!H14)</f>
        <v>0</v>
      </c>
      <c r="N14" s="405">
        <f>SUM('F4.2 SHPC Nashik'!T14:V14)</f>
        <v>0</v>
      </c>
      <c r="O14" s="138"/>
      <c r="P14" s="138"/>
      <c r="Q14" s="138"/>
      <c r="R14" s="138"/>
      <c r="S14" s="57">
        <f t="shared" si="1"/>
        <v>0</v>
      </c>
    </row>
    <row r="15" spans="1:28" s="401" customFormat="1" ht="45">
      <c r="A15" s="58">
        <f>'F4.2 SHPC Nashik'!A15</f>
        <v>6.1</v>
      </c>
      <c r="B15" s="165" t="str">
        <f>'F4.2 SHPC Nashik'!B15</f>
        <v>Up gradation of Protection System &amp;unitrol excitation system at Ghatghar Hydro Power Station.</v>
      </c>
      <c r="C15" s="111" t="str">
        <f>'F4.2 SHPC Nashik'!C15</f>
        <v>Scheme</v>
      </c>
      <c r="D15" s="58" t="str">
        <f>'F4.2 SHPC Nashik'!D15</f>
        <v>MERC/CAPEX/20172018/04220</v>
      </c>
      <c r="E15" s="105">
        <f>IF('F4.2 SHPC Nashik'!F15=0,"-",'F4.2 SHPC Nashik'!F15)</f>
        <v>42997</v>
      </c>
      <c r="F15" s="433"/>
      <c r="G15" s="105">
        <f t="shared" si="0"/>
        <v>42997</v>
      </c>
      <c r="H15" s="434"/>
      <c r="I15" s="105" t="str">
        <f>IF('F4.2 SHPC Nashik'!L15=0,"-",'F4.2 SHPC Nashik'!L15)</f>
        <v>-</v>
      </c>
      <c r="J15" s="105" t="str">
        <f>IF('F4.2 SHPC Nashik'!M15=0,"-",'F4.2 SHPC Nashik'!M15)</f>
        <v>-</v>
      </c>
      <c r="K15" s="434"/>
      <c r="L15" s="105" t="str">
        <f>IF('F4.2 SHPC Nashik'!N15=0,"-",'F4.2 SHPC Nashik'!N15)</f>
        <v>-</v>
      </c>
      <c r="M15" s="369">
        <f>IF(C15="DPR",0,'F4.2 SHPC Nashik'!H15)</f>
        <v>9.6780000000000008</v>
      </c>
      <c r="N15" s="369">
        <f>SUM('F4.2 SHPC Nashik'!T15:V15)</f>
        <v>0</v>
      </c>
      <c r="O15" s="433"/>
      <c r="P15" s="433"/>
      <c r="Q15" s="433"/>
      <c r="R15" s="433"/>
      <c r="S15" s="59">
        <f t="shared" si="1"/>
        <v>9.6780000000000008</v>
      </c>
    </row>
    <row r="16" spans="1:28" s="401" customFormat="1" ht="30">
      <c r="A16" s="58">
        <f>'F4.2 SHPC Nashik'!A16</f>
        <v>0</v>
      </c>
      <c r="B16" s="165" t="str">
        <f>'F4.2 SHPC Nashik'!B16</f>
        <v>Part A : upgradation of unitrol excitation system for both units at GHPS</v>
      </c>
      <c r="C16" s="111">
        <f>'F4.2 SHPC Nashik'!C16</f>
        <v>0</v>
      </c>
      <c r="D16" s="58">
        <f>'F4.2 SHPC Nashik'!D16</f>
        <v>0</v>
      </c>
      <c r="E16" s="105" t="str">
        <f>IF('F4.2 SHPC Nashik'!F16=0,"-",'F4.2 SHPC Nashik'!F16)</f>
        <v>-</v>
      </c>
      <c r="F16" s="433"/>
      <c r="G16" s="105" t="str">
        <f t="shared" ref="G16:G17" si="2">E16</f>
        <v>-</v>
      </c>
      <c r="H16" s="434"/>
      <c r="I16" s="105" t="str">
        <f>IF('F4.2 SHPC Nashik'!L16=0,"-",'F4.2 SHPC Nashik'!L16)</f>
        <v>-</v>
      </c>
      <c r="J16" s="105" t="str">
        <f>IF('F4.2 SHPC Nashik'!M16=0,"-",'F4.2 SHPC Nashik'!M16)</f>
        <v>-</v>
      </c>
      <c r="K16" s="434"/>
      <c r="L16" s="105" t="str">
        <f>IF('F4.2 SHPC Nashik'!N16=0,"-",'F4.2 SHPC Nashik'!N16)</f>
        <v>-</v>
      </c>
      <c r="M16" s="369">
        <v>5</v>
      </c>
      <c r="N16" s="369">
        <f>SUM('F4.2 SHPC Nashik'!T16:V16)</f>
        <v>0</v>
      </c>
      <c r="O16" s="433"/>
      <c r="P16" s="433"/>
      <c r="Q16" s="433"/>
      <c r="R16" s="433"/>
      <c r="S16" s="59">
        <f t="shared" ref="S16:S17" si="3">IF(SUM(O16:R16)=0,M16-N16,-SUM(O16:R16))</f>
        <v>5</v>
      </c>
    </row>
    <row r="17" spans="1:19" s="401" customFormat="1" ht="30">
      <c r="A17" s="58">
        <f>'F4.2 SHPC Nashik'!A17</f>
        <v>0</v>
      </c>
      <c r="B17" s="165" t="str">
        <f>'F4.2 SHPC Nashik'!B17</f>
        <v>Part B : upgradation of Protection system for both units at GHPS</v>
      </c>
      <c r="C17" s="111">
        <f>'F4.2 SHPC Nashik'!C17</f>
        <v>0</v>
      </c>
      <c r="D17" s="58">
        <f>'F4.2 SHPC Nashik'!D17</f>
        <v>0</v>
      </c>
      <c r="E17" s="105" t="str">
        <f>IF('F4.2 SHPC Nashik'!F17=0,"-",'F4.2 SHPC Nashik'!F17)</f>
        <v>-</v>
      </c>
      <c r="F17" s="433"/>
      <c r="G17" s="105" t="str">
        <f t="shared" si="2"/>
        <v>-</v>
      </c>
      <c r="H17" s="434"/>
      <c r="I17" s="105" t="str">
        <f>IF('F4.2 SHPC Nashik'!L17=0,"-",'F4.2 SHPC Nashik'!L17)</f>
        <v>-</v>
      </c>
      <c r="J17" s="105" t="str">
        <f>IF('F4.2 SHPC Nashik'!M17=0,"-",'F4.2 SHPC Nashik'!M17)</f>
        <v>-</v>
      </c>
      <c r="K17" s="434"/>
      <c r="L17" s="105" t="str">
        <f>IF('F4.2 SHPC Nashik'!N17=0,"-",'F4.2 SHPC Nashik'!N17)</f>
        <v>-</v>
      </c>
      <c r="M17" s="369">
        <v>4.68</v>
      </c>
      <c r="N17" s="369">
        <f>SUM('F4.2 SHPC Nashik'!T17:V17)</f>
        <v>0</v>
      </c>
      <c r="O17" s="433"/>
      <c r="P17" s="433"/>
      <c r="Q17" s="433"/>
      <c r="R17" s="433"/>
      <c r="S17" s="59">
        <f t="shared" si="3"/>
        <v>4.68</v>
      </c>
    </row>
    <row r="18" spans="1:19" s="401" customFormat="1" ht="60">
      <c r="A18" s="58">
        <f>'F4.2 SHPC Nashik'!A18</f>
        <v>6.2</v>
      </c>
      <c r="B18" s="165" t="str">
        <f>'F4.2 SHPC Nashik'!B18</f>
        <v>Up gradation of ABB Make Protection System &amp; Automatic Voltage Regulator, Relay Based Unit &amp; Auxiliary control for Bhatsa Hydro Power Station(1 X 15MW).</v>
      </c>
      <c r="C18" s="111" t="str">
        <f>'F4.2 SHPC Nashik'!C18</f>
        <v>Scheme</v>
      </c>
      <c r="D18" s="58" t="str">
        <f>'F4.2 SHPC Nashik'!D18</f>
        <v>MERC/CAPEX/20172018/04220</v>
      </c>
      <c r="E18" s="105">
        <f>IF('F4.2 SHPC Nashik'!F18=0,"-",'F4.2 SHPC Nashik'!F18)</f>
        <v>42997</v>
      </c>
      <c r="F18" s="433"/>
      <c r="G18" s="105">
        <f>E18</f>
        <v>42997</v>
      </c>
      <c r="H18" s="434"/>
      <c r="I18" s="105" t="str">
        <f>IF('F4.2 SHPC Nashik'!L18=0,"-",'F4.2 SHPC Nashik'!L18)</f>
        <v>-</v>
      </c>
      <c r="J18" s="105" t="str">
        <f>IF('F4.2 SHPC Nashik'!M18=0,"-",'F4.2 SHPC Nashik'!M18)</f>
        <v>-</v>
      </c>
      <c r="K18" s="434"/>
      <c r="L18" s="105" t="str">
        <f>IF('F4.2 SHPC Nashik'!N18=0,"-",'F4.2 SHPC Nashik'!N18)</f>
        <v>-</v>
      </c>
      <c r="M18" s="369">
        <f>IF(C18="DPR",0,'F4.2 SHPC Nashik'!H18)</f>
        <v>5.4260000000000002</v>
      </c>
      <c r="N18" s="369">
        <f>SUM('F4.2 SHPC Nashik'!T18:V18)</f>
        <v>0</v>
      </c>
      <c r="O18" s="433"/>
      <c r="P18" s="433"/>
      <c r="Q18" s="433"/>
      <c r="R18" s="433"/>
      <c r="S18" s="59">
        <f>IF(SUM(O18:R18)=0,M18-N18,-SUM(O18:R18))</f>
        <v>5.4260000000000002</v>
      </c>
    </row>
    <row r="19" spans="1:19" s="401" customFormat="1" ht="60">
      <c r="A19" s="58">
        <f>'F4.2 SHPC Nashik'!A19</f>
        <v>0</v>
      </c>
      <c r="B19" s="165" t="str">
        <f>'F4.2 SHPC Nashik'!B19</f>
        <v xml:space="preserve"> Protection system Part A:- Restoration and up-gradation of electromechanical and static relays with numerical relays along with installation, testing, commissioning, and misc. allied works </v>
      </c>
      <c r="C19" s="111">
        <f>'F4.2 SHPC Nashik'!C19</f>
        <v>0</v>
      </c>
      <c r="D19" s="58">
        <f>'F4.2 SHPC Nashik'!D19</f>
        <v>0</v>
      </c>
      <c r="E19" s="105" t="str">
        <f>IF('F4.2 SHPC Nashik'!F19=0,"-",'F4.2 SHPC Nashik'!F19)</f>
        <v>-</v>
      </c>
      <c r="F19" s="433"/>
      <c r="G19" s="105" t="str">
        <f t="shared" ref="G19:G21" si="4">E19</f>
        <v>-</v>
      </c>
      <c r="H19" s="434"/>
      <c r="I19" s="105" t="str">
        <f>IF('F4.2 SHPC Nashik'!L19=0,"-",'F4.2 SHPC Nashik'!L19)</f>
        <v>-</v>
      </c>
      <c r="J19" s="105" t="str">
        <f>IF('F4.2 SHPC Nashik'!M19=0,"-",'F4.2 SHPC Nashik'!M19)</f>
        <v>-</v>
      </c>
      <c r="K19" s="434"/>
      <c r="L19" s="105" t="str">
        <f>IF('F4.2 SHPC Nashik'!N19=0,"-",'F4.2 SHPC Nashik'!N19)</f>
        <v>-</v>
      </c>
      <c r="M19" s="369">
        <f>IF(C19="DPR",0,'F4.2 SHPC Nashik'!H19)</f>
        <v>0</v>
      </c>
      <c r="N19" s="369">
        <f>SUM('F4.2 SHPC Nashik'!T19:V19)</f>
        <v>0</v>
      </c>
      <c r="O19" s="433"/>
      <c r="P19" s="433"/>
      <c r="Q19" s="433"/>
      <c r="R19" s="433"/>
      <c r="S19" s="59">
        <f t="shared" ref="S19:S21" si="5">IF(SUM(O19:R19)=0,M19-N19,-SUM(O19:R19))</f>
        <v>0</v>
      </c>
    </row>
    <row r="20" spans="1:19" s="401" customFormat="1" ht="45">
      <c r="A20" s="58">
        <f>'F4.2 SHPC Nashik'!A20</f>
        <v>0</v>
      </c>
      <c r="B20" s="165" t="str">
        <f>'F4.2 SHPC Nashik'!B20</f>
        <v>Protection system Part B:- Procure of redundant &amp; spare Numerical relays for Generator and G T Protection system.</v>
      </c>
      <c r="C20" s="111">
        <f>'F4.2 SHPC Nashik'!C20</f>
        <v>0</v>
      </c>
      <c r="D20" s="58">
        <f>'F4.2 SHPC Nashik'!D20</f>
        <v>0</v>
      </c>
      <c r="E20" s="105" t="str">
        <f>IF('F4.2 SHPC Nashik'!F20=0,"-",'F4.2 SHPC Nashik'!F20)</f>
        <v>-</v>
      </c>
      <c r="F20" s="433"/>
      <c r="G20" s="105" t="str">
        <f t="shared" si="4"/>
        <v>-</v>
      </c>
      <c r="H20" s="434"/>
      <c r="I20" s="105" t="str">
        <f>IF('F4.2 SHPC Nashik'!L20=0,"-",'F4.2 SHPC Nashik'!L20)</f>
        <v>-</v>
      </c>
      <c r="J20" s="105" t="str">
        <f>IF('F4.2 SHPC Nashik'!M20=0,"-",'F4.2 SHPC Nashik'!M20)</f>
        <v>-</v>
      </c>
      <c r="K20" s="434"/>
      <c r="L20" s="105" t="str">
        <f>IF('F4.2 SHPC Nashik'!N20=0,"-",'F4.2 SHPC Nashik'!N20)</f>
        <v>-</v>
      </c>
      <c r="M20" s="369">
        <v>0.65</v>
      </c>
      <c r="N20" s="369">
        <f>SUM('F4.2 SHPC Nashik'!T20:V20)</f>
        <v>0</v>
      </c>
      <c r="O20" s="433"/>
      <c r="P20" s="433"/>
      <c r="Q20" s="433"/>
      <c r="R20" s="433"/>
      <c r="S20" s="59">
        <f t="shared" si="5"/>
        <v>0.65</v>
      </c>
    </row>
    <row r="21" spans="1:19" s="401" customFormat="1" ht="60">
      <c r="A21" s="58">
        <f>'F4.2 SHPC Nashik'!A21</f>
        <v>0</v>
      </c>
      <c r="B21" s="165" t="str">
        <f>'F4.2 SHPC Nashik'!B21</f>
        <v>C- Supply erection, testing and Commissioning and supervision of dismantling and erection of static excitation system and control system along with field instrumentation at Bhatsa HPS</v>
      </c>
      <c r="C21" s="111">
        <f>'F4.2 SHPC Nashik'!C21</f>
        <v>0</v>
      </c>
      <c r="D21" s="58">
        <f>'F4.2 SHPC Nashik'!D21</f>
        <v>0</v>
      </c>
      <c r="E21" s="105" t="str">
        <f>IF('F4.2 SHPC Nashik'!F21=0,"-",'F4.2 SHPC Nashik'!F21)</f>
        <v>-</v>
      </c>
      <c r="F21" s="433"/>
      <c r="G21" s="105" t="str">
        <f t="shared" si="4"/>
        <v>-</v>
      </c>
      <c r="H21" s="434"/>
      <c r="I21" s="105" t="str">
        <f>IF('F4.2 SHPC Nashik'!L21=0,"-",'F4.2 SHPC Nashik'!L21)</f>
        <v>-</v>
      </c>
      <c r="J21" s="105" t="str">
        <f>IF('F4.2 SHPC Nashik'!M21=0,"-",'F4.2 SHPC Nashik'!M21)</f>
        <v>-</v>
      </c>
      <c r="K21" s="434"/>
      <c r="L21" s="105" t="str">
        <f>IF('F4.2 SHPC Nashik'!N21=0,"-",'F4.2 SHPC Nashik'!N21)</f>
        <v>-</v>
      </c>
      <c r="M21" s="369">
        <v>3.8231999999999999</v>
      </c>
      <c r="N21" s="369">
        <f>SUM('F4.2 SHPC Nashik'!T21:V21)</f>
        <v>0</v>
      </c>
      <c r="O21" s="433"/>
      <c r="P21" s="433"/>
      <c r="Q21" s="433"/>
      <c r="R21" s="433"/>
      <c r="S21" s="59">
        <f t="shared" si="5"/>
        <v>3.8231999999999999</v>
      </c>
    </row>
    <row r="22" spans="1:19" s="401" customFormat="1" ht="30">
      <c r="A22" s="53">
        <f>'F4.2 SHPC Nashik'!A22</f>
        <v>9</v>
      </c>
      <c r="B22" s="54" t="str">
        <f>'F4.2 SHPC Nashik'!B22</f>
        <v>Various Civil schemes for Modernisations of colonies at Various Locations under Nasik HPC</v>
      </c>
      <c r="C22" s="53" t="str">
        <f>'F4.2 SHPC Nashik'!C22</f>
        <v>DPR</v>
      </c>
      <c r="D22" s="53" t="str">
        <f>'F4.2 SHPC Nashik'!D22</f>
        <v>MERC/CAPEX/20162017/04757</v>
      </c>
      <c r="E22" s="404">
        <f>IF('F4.2 SHPC Nashik'!F22=0,"-",'F4.2 SHPC Nashik'!F22)</f>
        <v>43061</v>
      </c>
      <c r="F22" s="138"/>
      <c r="G22" s="147">
        <f t="shared" si="0"/>
        <v>43061</v>
      </c>
      <c r="H22" s="147"/>
      <c r="I22" s="147" t="str">
        <f>IF('F4.2 SHPC Nashik'!L22=0,"-",'F4.2 SHPC Nashik'!L22)</f>
        <v>-</v>
      </c>
      <c r="J22" s="147" t="str">
        <f>IF('F4.2 SHPC Nashik'!M22=0,"-",'F4.2 SHPC Nashik'!M22)</f>
        <v>-</v>
      </c>
      <c r="K22" s="147"/>
      <c r="L22" s="147" t="str">
        <f>IF('F4.2 SHPC Nashik'!N22=0,"-",'F4.2 SHPC Nashik'!N22)</f>
        <v>-</v>
      </c>
      <c r="M22" s="405">
        <f>IF(C22="DPR",0,'F4.2 SHPC Nashik'!H22)</f>
        <v>0</v>
      </c>
      <c r="N22" s="405">
        <f>SUM('F4.2 SHPC Nashik'!T22:V22)</f>
        <v>0</v>
      </c>
      <c r="O22" s="138"/>
      <c r="P22" s="138"/>
      <c r="Q22" s="138"/>
      <c r="R22" s="138"/>
      <c r="S22" s="57">
        <f t="shared" si="1"/>
        <v>0</v>
      </c>
    </row>
    <row r="23" spans="1:19" s="401" customFormat="1" ht="45">
      <c r="A23" s="58">
        <f>'F4.2 SHPC Nashik'!A23</f>
        <v>9.1</v>
      </c>
      <c r="B23" s="165" t="str">
        <f>'F4.2 SHPC Nashik'!B23</f>
        <v>Part A: Refurbishment of quarters in colony, administartive buidings club building, guest house at various HPS under Nashik HPS</v>
      </c>
      <c r="C23" s="111" t="str">
        <f>'F4.2 SHPC Nashik'!C23</f>
        <v>Scheme</v>
      </c>
      <c r="D23" s="58" t="str">
        <f>'F4.2 SHPC Nashik'!D23</f>
        <v>MERC/CAPEX/20162017/04757</v>
      </c>
      <c r="E23" s="105">
        <f>IF('F4.2 SHPC Nashik'!F23=0,"-",'F4.2 SHPC Nashik'!F23)</f>
        <v>43061</v>
      </c>
      <c r="F23" s="433"/>
      <c r="G23" s="105">
        <f t="shared" si="0"/>
        <v>43061</v>
      </c>
      <c r="H23" s="434"/>
      <c r="I23" s="105" t="str">
        <f>IF('F4.2 SHPC Nashik'!L23=0,"-",'F4.2 SHPC Nashik'!L23)</f>
        <v>-</v>
      </c>
      <c r="J23" s="105" t="str">
        <f>IF('F4.2 SHPC Nashik'!M23=0,"-",'F4.2 SHPC Nashik'!M23)</f>
        <v>-</v>
      </c>
      <c r="K23" s="434"/>
      <c r="L23" s="105" t="str">
        <f>IF('F4.2 SHPC Nashik'!N23=0,"-",'F4.2 SHPC Nashik'!N23)</f>
        <v>-</v>
      </c>
      <c r="M23" s="369">
        <f>IF(C23="DPR",0,'F4.2 SHPC Nashik'!H23)</f>
        <v>3.7363539351999999</v>
      </c>
      <c r="N23" s="369">
        <f>SUM('F4.2 SHPC Nashik'!T23:V23)</f>
        <v>3.6419878699999999</v>
      </c>
      <c r="O23" s="433"/>
      <c r="P23" s="433"/>
      <c r="Q23" s="433"/>
      <c r="R23" s="433"/>
      <c r="S23" s="59">
        <f t="shared" si="1"/>
        <v>9.4366065200000016E-2</v>
      </c>
    </row>
    <row r="24" spans="1:19" s="401" customFormat="1" ht="45">
      <c r="A24" s="58">
        <f>'F4.2 SHPC Nashik'!A24</f>
        <v>9.1999999999999993</v>
      </c>
      <c r="B24" s="165" t="str">
        <f>'F4.2 SHPC Nashik'!B24</f>
        <v>Part B: Providing and laying water supply lines within colony and power house area at various HPS under Nashik HPS</v>
      </c>
      <c r="C24" s="111" t="str">
        <f>'F4.2 SHPC Nashik'!C24</f>
        <v>Scheme</v>
      </c>
      <c r="D24" s="58" t="str">
        <f>'F4.2 SHPC Nashik'!D24</f>
        <v>MERC/CAPEX/20162017/04757</v>
      </c>
      <c r="E24" s="105">
        <f>IF('F4.2 SHPC Nashik'!F24=0,"-",'F4.2 SHPC Nashik'!F24)</f>
        <v>43061</v>
      </c>
      <c r="F24" s="433"/>
      <c r="G24" s="105">
        <f>E24</f>
        <v>43061</v>
      </c>
      <c r="H24" s="434"/>
      <c r="I24" s="105" t="str">
        <f>IF('F4.2 SHPC Nashik'!L24=0,"-",'F4.2 SHPC Nashik'!L24)</f>
        <v>-</v>
      </c>
      <c r="J24" s="105" t="str">
        <f>IF('F4.2 SHPC Nashik'!M24=0,"-",'F4.2 SHPC Nashik'!M24)</f>
        <v>-</v>
      </c>
      <c r="K24" s="434"/>
      <c r="L24" s="105" t="str">
        <f>IF('F4.2 SHPC Nashik'!N24=0,"-",'F4.2 SHPC Nashik'!N24)</f>
        <v>-</v>
      </c>
      <c r="M24" s="369">
        <f>IF(C24="DPR",0,'F4.2 SHPC Nashik'!H24)</f>
        <v>0.50088049999999995</v>
      </c>
      <c r="N24" s="369">
        <f>SUM('F4.2 SHPC Nashik'!T24:V24)</f>
        <v>0.11901328100000001</v>
      </c>
      <c r="O24" s="433"/>
      <c r="P24" s="433"/>
      <c r="Q24" s="433"/>
      <c r="R24" s="433"/>
      <c r="S24" s="59">
        <f>IF(SUM(O24:R24)=0,M24-N24,-SUM(O24:R24))</f>
        <v>0.38186721899999992</v>
      </c>
    </row>
    <row r="25" spans="1:19" s="401" customFormat="1" ht="45">
      <c r="A25" s="58">
        <f>'F4.2 SHPC Nashik'!A25</f>
        <v>9.3000000000000007</v>
      </c>
      <c r="B25" s="165" t="str">
        <f>'F4.2 SHPC Nashik'!B25</f>
        <v>Part C: Construction of compund wall/chainlink fencing around colony and power house area at various HPS under Nashik HPS.</v>
      </c>
      <c r="C25" s="111" t="str">
        <f>'F4.2 SHPC Nashik'!C25</f>
        <v>Scheme</v>
      </c>
      <c r="D25" s="58" t="str">
        <f>'F4.2 SHPC Nashik'!D25</f>
        <v>MERC/CAPEX/20162017/04757</v>
      </c>
      <c r="E25" s="105">
        <f>IF('F4.2 SHPC Nashik'!F25=0,"-",'F4.2 SHPC Nashik'!F25)</f>
        <v>43061</v>
      </c>
      <c r="F25" s="433"/>
      <c r="G25" s="105">
        <f>E25</f>
        <v>43061</v>
      </c>
      <c r="H25" s="434"/>
      <c r="I25" s="105" t="str">
        <f>IF('F4.2 SHPC Nashik'!L25=0,"-",'F4.2 SHPC Nashik'!L25)</f>
        <v>-</v>
      </c>
      <c r="J25" s="105" t="str">
        <f>IF('F4.2 SHPC Nashik'!M25=0,"-",'F4.2 SHPC Nashik'!M25)</f>
        <v>-</v>
      </c>
      <c r="K25" s="434"/>
      <c r="L25" s="105" t="str">
        <f>IF('F4.2 SHPC Nashik'!N25=0,"-",'F4.2 SHPC Nashik'!N25)</f>
        <v>-</v>
      </c>
      <c r="M25" s="369">
        <f>IF(C25="DPR",0,'F4.2 SHPC Nashik'!H25)</f>
        <v>0.74832697199999998</v>
      </c>
      <c r="N25" s="369">
        <f>SUM('F4.2 SHPC Nashik'!T25:V25)</f>
        <v>0.17</v>
      </c>
      <c r="O25" s="433"/>
      <c r="P25" s="433"/>
      <c r="Q25" s="433"/>
      <c r="R25" s="433"/>
      <c r="S25" s="59">
        <f>IF(SUM(O25:R25)=0,M25-N25,-SUM(O25:R25))</f>
        <v>0.57832697199999994</v>
      </c>
    </row>
    <row r="26" spans="1:19" s="401" customFormat="1" ht="75">
      <c r="A26" s="58">
        <f>'F4.2 SHPC Nashik'!A26</f>
        <v>9.4</v>
      </c>
      <c r="B26" s="165" t="str">
        <f>'F4.2 SHPC Nashik'!B26</f>
        <v>Part D: Providing &amp; relaying of existing internal roads within colony area and approach roads to power house &amp; construction of storm water gutter along road at various HPS under HPC Nashik</v>
      </c>
      <c r="C26" s="111" t="str">
        <f>'F4.2 SHPC Nashik'!C26</f>
        <v>Scheme</v>
      </c>
      <c r="D26" s="58" t="str">
        <f>'F4.2 SHPC Nashik'!D26</f>
        <v>MERC/CAPEX/20162017/04757</v>
      </c>
      <c r="E26" s="105">
        <f>IF('F4.2 SHPC Nashik'!F26=0,"-",'F4.2 SHPC Nashik'!F26)</f>
        <v>43061</v>
      </c>
      <c r="F26" s="433"/>
      <c r="G26" s="105">
        <f>E26</f>
        <v>43061</v>
      </c>
      <c r="H26" s="434"/>
      <c r="I26" s="105" t="str">
        <f>IF('F4.2 SHPC Nashik'!L26=0,"-",'F4.2 SHPC Nashik'!L26)</f>
        <v>-</v>
      </c>
      <c r="J26" s="105" t="str">
        <f>IF('F4.2 SHPC Nashik'!M26=0,"-",'F4.2 SHPC Nashik'!M26)</f>
        <v>-</v>
      </c>
      <c r="K26" s="434"/>
      <c r="L26" s="105" t="str">
        <f>IF('F4.2 SHPC Nashik'!N26=0,"-",'F4.2 SHPC Nashik'!N26)</f>
        <v>-</v>
      </c>
      <c r="M26" s="369">
        <f>IF(C26="DPR",0,'F4.2 SHPC Nashik'!H26)</f>
        <v>9.5811028659999984</v>
      </c>
      <c r="N26" s="369">
        <f>SUM('F4.2 SHPC Nashik'!T26:V26)</f>
        <v>4.0537161709999996</v>
      </c>
      <c r="O26" s="433"/>
      <c r="P26" s="433"/>
      <c r="Q26" s="433"/>
      <c r="R26" s="433"/>
      <c r="S26" s="59">
        <f>IF(SUM(O26:R26)=0,M26-N26,-SUM(O26:R26))</f>
        <v>5.5273866949999988</v>
      </c>
    </row>
    <row r="27" spans="1:19" s="401" customFormat="1" ht="45">
      <c r="A27" s="53">
        <f>'F4.2 SHPC Nashik'!A27</f>
        <v>10</v>
      </c>
      <c r="B27" s="54" t="str">
        <f>'F4.2 SHPC Nashik'!B27</f>
        <v>Upgradation of existing PLC system to latest symphony plus SCADA &amp; DCS system of Ghatghar HPS (2x125 MW) under HPS Nasik</v>
      </c>
      <c r="C27" s="53" t="str">
        <f>'F4.2 SHPC Nashik'!C27</f>
        <v>DPR</v>
      </c>
      <c r="D27" s="53" t="str">
        <f>'F4.2 SHPC Nashik'!D27</f>
        <v>MERC/CAPEX/20172018/0198</v>
      </c>
      <c r="E27" s="404">
        <f>IF('F4.2 SHPC Nashik'!F27=0,"-",'F4.2 SHPC Nashik'!F27)</f>
        <v>43137</v>
      </c>
      <c r="F27" s="138"/>
      <c r="G27" s="147">
        <f t="shared" si="0"/>
        <v>43137</v>
      </c>
      <c r="H27" s="147"/>
      <c r="I27" s="147" t="str">
        <f>IF('F4.2 SHPC Nashik'!L27=0,"-",'F4.2 SHPC Nashik'!L27)</f>
        <v>-</v>
      </c>
      <c r="J27" s="147" t="str">
        <f>IF('F4.2 SHPC Nashik'!M27=0,"-",'F4.2 SHPC Nashik'!M27)</f>
        <v>-</v>
      </c>
      <c r="K27" s="147"/>
      <c r="L27" s="147" t="str">
        <f>IF('F4.2 SHPC Nashik'!N27=0,"-",'F4.2 SHPC Nashik'!N27)</f>
        <v>-</v>
      </c>
      <c r="M27" s="405">
        <f>IF(C27="DPR",0,'F4.2 SHPC Nashik'!H27)</f>
        <v>0</v>
      </c>
      <c r="N27" s="405">
        <f>SUM('F4.2 SHPC Nashik'!T27:V27)</f>
        <v>0</v>
      </c>
      <c r="O27" s="138"/>
      <c r="P27" s="138"/>
      <c r="Q27" s="138"/>
      <c r="R27" s="138"/>
      <c r="S27" s="57">
        <f t="shared" si="1"/>
        <v>0</v>
      </c>
    </row>
    <row r="28" spans="1:19" s="401" customFormat="1" ht="45">
      <c r="A28" s="58">
        <f>'F4.2 SHPC Nashik'!A28</f>
        <v>10.1</v>
      </c>
      <c r="B28" s="165" t="str">
        <f>'F4.2 SHPC Nashik'!B28</f>
        <v>Upgradation of existing PLC system to latest symphony plus SCADA &amp; DCS system of Ghatghar HPS (2x125 MW) under HPS Nasik</v>
      </c>
      <c r="C28" s="111" t="str">
        <f>'F4.2 SHPC Nashik'!C28</f>
        <v>Scheme</v>
      </c>
      <c r="D28" s="58" t="str">
        <f>'F4.2 SHPC Nashik'!D28</f>
        <v>MERC/CAPEX/20172018/0198</v>
      </c>
      <c r="E28" s="105">
        <f>IF('F4.2 SHPC Nashik'!F28=0,"-",'F4.2 SHPC Nashik'!F28)</f>
        <v>43137</v>
      </c>
      <c r="F28" s="433"/>
      <c r="G28" s="105">
        <f t="shared" si="0"/>
        <v>43137</v>
      </c>
      <c r="H28" s="434"/>
      <c r="I28" s="105" t="str">
        <f>IF('F4.2 SHPC Nashik'!L28=0,"-",'F4.2 SHPC Nashik'!L28)</f>
        <v>-</v>
      </c>
      <c r="J28" s="105" t="str">
        <f>IF('F4.2 SHPC Nashik'!M28=0,"-",'F4.2 SHPC Nashik'!M28)</f>
        <v>-</v>
      </c>
      <c r="K28" s="434"/>
      <c r="L28" s="105" t="str">
        <f>IF('F4.2 SHPC Nashik'!N28=0,"-",'F4.2 SHPC Nashik'!N28)</f>
        <v>-</v>
      </c>
      <c r="M28" s="369">
        <f>IF(C28="DPR",0,'F4.2 SHPC Nashik'!H28)</f>
        <v>13.345000000000001</v>
      </c>
      <c r="N28" s="369">
        <f>SUM('F4.2 SHPC Nashik'!T28:V28)</f>
        <v>0</v>
      </c>
      <c r="O28" s="433"/>
      <c r="P28" s="433"/>
      <c r="Q28" s="433"/>
      <c r="R28" s="433"/>
      <c r="S28" s="59">
        <f t="shared" si="1"/>
        <v>13.345000000000001</v>
      </c>
    </row>
    <row r="29" spans="1:19" s="401" customFormat="1" ht="45">
      <c r="A29" s="53">
        <f>'F4.2 SHPC Nashik'!A29</f>
        <v>14</v>
      </c>
      <c r="B29" s="54" t="str">
        <f>'F4.2 SHPC Nashik'!B29</f>
        <v>Various 14 Nos. of schemes for Hydro Power Stations under Renewable Energy Circle, Pune &amp; Nasik</v>
      </c>
      <c r="C29" s="53" t="str">
        <f>'F4.2 SHPC Nashik'!C29</f>
        <v>DPR</v>
      </c>
      <c r="D29" s="53" t="str">
        <f>'F4.2 SHPC Nashik'!D29</f>
        <v>MERC/CAPEX/2020-21/WFH/SBR/ 19</v>
      </c>
      <c r="E29" s="404">
        <f>IF('F4.2 SHPC Nashik'!F29=0,"-",'F4.2 SHPC Nashik'!F29)</f>
        <v>44029</v>
      </c>
      <c r="F29" s="138"/>
      <c r="G29" s="147">
        <f>E29</f>
        <v>44029</v>
      </c>
      <c r="H29" s="147"/>
      <c r="I29" s="147" t="str">
        <f>IF('F4.2 SHPC Nashik'!L29=0,"-",'F4.2 SHPC Nashik'!L29)</f>
        <v>-</v>
      </c>
      <c r="J29" s="147" t="str">
        <f>IF('F4.2 SHPC Nashik'!M29=0,"-",'F4.2 SHPC Nashik'!M29)</f>
        <v>-</v>
      </c>
      <c r="K29" s="147"/>
      <c r="L29" s="147" t="str">
        <f>IF('F4.2 SHPC Nashik'!N29=0,"-",'F4.2 SHPC Nashik'!N29)</f>
        <v>-</v>
      </c>
      <c r="M29" s="405">
        <f>IF(C29="DPR",0,'F4.2 SHPC Nashik'!H29)</f>
        <v>0</v>
      </c>
      <c r="N29" s="405">
        <f>SUM('F4.2 SHPC Nashik'!T29:V29)</f>
        <v>0</v>
      </c>
      <c r="O29" s="138"/>
      <c r="P29" s="138"/>
      <c r="Q29" s="138"/>
      <c r="R29" s="138"/>
      <c r="S29" s="57">
        <f>IF(SUM(O29:R29)=0,M29-N29,-SUM(O29:R29))</f>
        <v>0</v>
      </c>
    </row>
    <row r="30" spans="1:19" ht="30">
      <c r="A30" s="58">
        <f>'F4.2 SHPC Nashik'!A30</f>
        <v>14.1</v>
      </c>
      <c r="B30" s="165" t="str">
        <f>'F4.2 SHPC Nashik'!B30</f>
        <v>Schme-C :Replacement of existing Energy meters by 0.2S Class Energy meters at various HPS.</v>
      </c>
      <c r="C30" s="111" t="str">
        <f>'F4.2 SHPC Nashik'!C30</f>
        <v>Scheme</v>
      </c>
      <c r="D30" s="58" t="str">
        <f>'F4.2 SHPC Nashik'!D30</f>
        <v>MERC/CAPEX/2020-21/WFH/SBR/ 19</v>
      </c>
      <c r="E30" s="105">
        <f>IF('F4.2 SHPC Nashik'!F30=0,"-",'F4.2 SHPC Nashik'!F30)</f>
        <v>44029</v>
      </c>
      <c r="F30" s="433"/>
      <c r="G30" s="105">
        <f t="shared" ref="G30:G40" si="6">E30</f>
        <v>44029</v>
      </c>
      <c r="H30" s="434"/>
      <c r="I30" s="105" t="str">
        <f>IF('F4.2 SHPC Nashik'!L30=0,"-",'F4.2 SHPC Nashik'!L30)</f>
        <v>-</v>
      </c>
      <c r="J30" s="105" t="str">
        <f>IF('F4.2 SHPC Nashik'!M30=0,"-",'F4.2 SHPC Nashik'!M30)</f>
        <v>-</v>
      </c>
      <c r="K30" s="434"/>
      <c r="L30" s="105" t="str">
        <f>IF('F4.2 SHPC Nashik'!N30=0,"-",'F4.2 SHPC Nashik'!N30)</f>
        <v>-</v>
      </c>
      <c r="M30" s="369">
        <f>IF(C30="DPR",0,'F4.2 SHPC Nashik'!H30)</f>
        <v>0.10199999999999999</v>
      </c>
      <c r="N30" s="369">
        <f>SUM('F4.2 SHPC Nashik'!T30:V30)</f>
        <v>0</v>
      </c>
      <c r="O30" s="433"/>
      <c r="P30" s="433"/>
      <c r="Q30" s="433"/>
      <c r="R30" s="433"/>
      <c r="S30" s="59">
        <f t="shared" ref="S30:S40" si="7">IF(SUM(O30:R30)=0,M30-N30,-SUM(O30:R30))</f>
        <v>0.10199999999999999</v>
      </c>
    </row>
    <row r="31" spans="1:19" ht="45">
      <c r="A31" s="58">
        <f>'F4.2 SHPC Nashik'!A31</f>
        <v>14.2</v>
      </c>
      <c r="B31" s="165" t="str">
        <f>'F4.2 SHPC Nashik'!B31</f>
        <v>Schme-F: Replacement of 220V / 300AH Float cum boost charger with integrated DCDB for Bhatsa Hydro Power Stn.</v>
      </c>
      <c r="C31" s="111" t="str">
        <f>'F4.2 SHPC Nashik'!C31</f>
        <v>Scheme</v>
      </c>
      <c r="D31" s="58" t="str">
        <f>'F4.2 SHPC Nashik'!D31</f>
        <v>MERC/CAPEX/2020-21/WFH/SBR/ 19</v>
      </c>
      <c r="E31" s="105">
        <f>IF('F4.2 SHPC Nashik'!F31=0,"-",'F4.2 SHPC Nashik'!F31)</f>
        <v>44029</v>
      </c>
      <c r="F31" s="433"/>
      <c r="G31" s="105">
        <f t="shared" si="6"/>
        <v>44029</v>
      </c>
      <c r="H31" s="434"/>
      <c r="I31" s="105" t="str">
        <f>IF('F4.2 SHPC Nashik'!L31=0,"-",'F4.2 SHPC Nashik'!L31)</f>
        <v>-</v>
      </c>
      <c r="J31" s="105" t="str">
        <f>IF('F4.2 SHPC Nashik'!M31=0,"-",'F4.2 SHPC Nashik'!M31)</f>
        <v>-</v>
      </c>
      <c r="K31" s="434"/>
      <c r="L31" s="105" t="str">
        <f>IF('F4.2 SHPC Nashik'!N31=0,"-",'F4.2 SHPC Nashik'!N31)</f>
        <v>-</v>
      </c>
      <c r="M31" s="369">
        <f>IF(C31="DPR",0,'F4.2 SHPC Nashik'!H31)</f>
        <v>0.17299999999999999</v>
      </c>
      <c r="N31" s="369">
        <f>SUM('F4.2 SHPC Nashik'!T31:V31)</f>
        <v>0.11446000000000001</v>
      </c>
      <c r="O31" s="433"/>
      <c r="P31" s="433"/>
      <c r="Q31" s="433"/>
      <c r="R31" s="433"/>
      <c r="S31" s="59">
        <f t="shared" si="7"/>
        <v>5.8539999999999981E-2</v>
      </c>
    </row>
    <row r="32" spans="1:19" ht="45">
      <c r="A32" s="58">
        <f>'F4.2 SHPC Nashik'!A32</f>
        <v>14.3</v>
      </c>
      <c r="B32" s="165" t="str">
        <f>'F4.2 SHPC Nashik'!B32</f>
        <v>Schme-G: Replacement of 220V / 300AH Float cum boost charger with integrated DCDB for Surya Hydro Power Stn.</v>
      </c>
      <c r="C32" s="111" t="str">
        <f>'F4.2 SHPC Nashik'!C32</f>
        <v>Scheme</v>
      </c>
      <c r="D32" s="58" t="str">
        <f>'F4.2 SHPC Nashik'!D32</f>
        <v>MERC/CAPEX/2020-21/WFH/SBR/ 19</v>
      </c>
      <c r="E32" s="105">
        <f>IF('F4.2 SHPC Nashik'!F32=0,"-",'F4.2 SHPC Nashik'!F32)</f>
        <v>44029</v>
      </c>
      <c r="F32" s="433"/>
      <c r="G32" s="105">
        <f t="shared" si="6"/>
        <v>44029</v>
      </c>
      <c r="H32" s="434"/>
      <c r="I32" s="105" t="str">
        <f>IF('F4.2 SHPC Nashik'!L32=0,"-",'F4.2 SHPC Nashik'!L32)</f>
        <v>-</v>
      </c>
      <c r="J32" s="105" t="str">
        <f>IF('F4.2 SHPC Nashik'!M32=0,"-",'F4.2 SHPC Nashik'!M32)</f>
        <v>-</v>
      </c>
      <c r="K32" s="434"/>
      <c r="L32" s="105" t="str">
        <f>IF('F4.2 SHPC Nashik'!N32=0,"-",'F4.2 SHPC Nashik'!N32)</f>
        <v>-</v>
      </c>
      <c r="M32" s="369">
        <f>IF(C32="DPR",0,'F4.2 SHPC Nashik'!H32)</f>
        <v>0.17299999999999999</v>
      </c>
      <c r="N32" s="369">
        <f>SUM('F4.2 SHPC Nashik'!T32:V32)</f>
        <v>0.11446000000000001</v>
      </c>
      <c r="O32" s="433"/>
      <c r="P32" s="433"/>
      <c r="Q32" s="433"/>
      <c r="R32" s="433"/>
      <c r="S32" s="59">
        <f t="shared" si="7"/>
        <v>5.8539999999999981E-2</v>
      </c>
    </row>
    <row r="33" spans="1:19" ht="30">
      <c r="A33" s="58">
        <f>'F4.2 SHPC Nashik'!A33</f>
        <v>14.4</v>
      </c>
      <c r="B33" s="165" t="str">
        <f>'F4.2 SHPC Nashik'!B33</f>
        <v>Schme-H: Supply 24 point Chartless recorder for Bhatsa HPS.</v>
      </c>
      <c r="C33" s="111" t="str">
        <f>'F4.2 SHPC Nashik'!C33</f>
        <v>Scheme</v>
      </c>
      <c r="D33" s="58" t="str">
        <f>'F4.2 SHPC Nashik'!D33</f>
        <v>MERC/CAPEX/2020-21/WFH/SBR/ 19</v>
      </c>
      <c r="E33" s="105">
        <f>IF('F4.2 SHPC Nashik'!F33=0,"-",'F4.2 SHPC Nashik'!F33)</f>
        <v>44029</v>
      </c>
      <c r="F33" s="433"/>
      <c r="G33" s="105">
        <f t="shared" si="6"/>
        <v>44029</v>
      </c>
      <c r="H33" s="434"/>
      <c r="I33" s="105" t="str">
        <f>IF('F4.2 SHPC Nashik'!L33=0,"-",'F4.2 SHPC Nashik'!L33)</f>
        <v>-</v>
      </c>
      <c r="J33" s="105" t="str">
        <f>IF('F4.2 SHPC Nashik'!M33=0,"-",'F4.2 SHPC Nashik'!M33)</f>
        <v>-</v>
      </c>
      <c r="K33" s="434"/>
      <c r="L33" s="105" t="str">
        <f>IF('F4.2 SHPC Nashik'!N33=0,"-",'F4.2 SHPC Nashik'!N33)</f>
        <v>-</v>
      </c>
      <c r="M33" s="369">
        <f>IF(C33="DPR",0,'F4.2 SHPC Nashik'!H33)</f>
        <v>5.8999999999999997E-2</v>
      </c>
      <c r="N33" s="369">
        <f>SUM('F4.2 SHPC Nashik'!T33:V33)</f>
        <v>2.02455E-2</v>
      </c>
      <c r="O33" s="433"/>
      <c r="P33" s="433"/>
      <c r="Q33" s="433"/>
      <c r="R33" s="433"/>
      <c r="S33" s="59">
        <f t="shared" si="7"/>
        <v>3.8754499999999997E-2</v>
      </c>
    </row>
    <row r="34" spans="1:19" ht="45">
      <c r="A34" s="58">
        <f>'F4.2 SHPC Nashik'!A34</f>
        <v>14.5</v>
      </c>
      <c r="B34" s="165" t="str">
        <f>'F4.2 SHPC Nashik'!B34</f>
        <v>Schme-I: Supply Erection, testing &amp; commissioning of Digital governing system for 06MW Surya HPS.</v>
      </c>
      <c r="C34" s="111" t="str">
        <f>'F4.2 SHPC Nashik'!C34</f>
        <v>Scheme</v>
      </c>
      <c r="D34" s="58" t="str">
        <f>'F4.2 SHPC Nashik'!D34</f>
        <v>MERC/CAPEX/2020-21/WFH/SBR/ 19</v>
      </c>
      <c r="E34" s="105">
        <f>IF('F4.2 SHPC Nashik'!F34=0,"-",'F4.2 SHPC Nashik'!F34)</f>
        <v>44029</v>
      </c>
      <c r="F34" s="433"/>
      <c r="G34" s="105">
        <f t="shared" si="6"/>
        <v>44029</v>
      </c>
      <c r="H34" s="434"/>
      <c r="I34" s="105" t="str">
        <f>IF('F4.2 SHPC Nashik'!L34=0,"-",'F4.2 SHPC Nashik'!L34)</f>
        <v>-</v>
      </c>
      <c r="J34" s="105" t="str">
        <f>IF('F4.2 SHPC Nashik'!M34=0,"-",'F4.2 SHPC Nashik'!M34)</f>
        <v>-</v>
      </c>
      <c r="K34" s="434"/>
      <c r="L34" s="105" t="str">
        <f>IF('F4.2 SHPC Nashik'!N34=0,"-",'F4.2 SHPC Nashik'!N34)</f>
        <v>-</v>
      </c>
      <c r="M34" s="369">
        <f>IF(C34="DPR",0,'F4.2 SHPC Nashik'!H34)</f>
        <v>1.954</v>
      </c>
      <c r="N34" s="369">
        <f>SUM('F4.2 SHPC Nashik'!T34:V34)</f>
        <v>0</v>
      </c>
      <c r="O34" s="433"/>
      <c r="P34" s="433"/>
      <c r="Q34" s="433"/>
      <c r="R34" s="433"/>
      <c r="S34" s="59">
        <f t="shared" si="7"/>
        <v>1.954</v>
      </c>
    </row>
    <row r="35" spans="1:19" ht="45">
      <c r="A35" s="58">
        <f>'F4.2 SHPC Nashik'!A35</f>
        <v>14.6</v>
      </c>
      <c r="B35" s="165" t="str">
        <f>'F4.2 SHPC Nashik'!B35</f>
        <v>Schme-J: Supply, Erection, testing &amp; commissioning of Digital governing system and Hydraulic oil pressure unit for 15 MW Bhatsa HPS.</v>
      </c>
      <c r="C35" s="111" t="str">
        <f>'F4.2 SHPC Nashik'!C35</f>
        <v>Scheme</v>
      </c>
      <c r="D35" s="58" t="str">
        <f>'F4.2 SHPC Nashik'!D35</f>
        <v>MERC/CAPEX/2020-21/WFH/SBR/ 19</v>
      </c>
      <c r="E35" s="105">
        <f>IF('F4.2 SHPC Nashik'!F35=0,"-",'F4.2 SHPC Nashik'!F35)</f>
        <v>44029</v>
      </c>
      <c r="F35" s="433"/>
      <c r="G35" s="105">
        <f t="shared" si="6"/>
        <v>44029</v>
      </c>
      <c r="H35" s="434"/>
      <c r="I35" s="105" t="str">
        <f>IF('F4.2 SHPC Nashik'!L35=0,"-",'F4.2 SHPC Nashik'!L35)</f>
        <v>-</v>
      </c>
      <c r="J35" s="105" t="str">
        <f>IF('F4.2 SHPC Nashik'!M35=0,"-",'F4.2 SHPC Nashik'!M35)</f>
        <v>-</v>
      </c>
      <c r="K35" s="434"/>
      <c r="L35" s="105" t="str">
        <f>IF('F4.2 SHPC Nashik'!N35=0,"-",'F4.2 SHPC Nashik'!N35)</f>
        <v>-</v>
      </c>
      <c r="M35" s="369">
        <f>IF(C35="DPR",0,'F4.2 SHPC Nashik'!H35)</f>
        <v>2.0270000000000001</v>
      </c>
      <c r="N35" s="369">
        <f>SUM('F4.2 SHPC Nashik'!T35:V35)</f>
        <v>2.0502972000000002</v>
      </c>
      <c r="O35" s="433"/>
      <c r="P35" s="433"/>
      <c r="Q35" s="433"/>
      <c r="R35" s="433"/>
      <c r="S35" s="59">
        <f t="shared" si="7"/>
        <v>-2.3297200000000018E-2</v>
      </c>
    </row>
    <row r="36" spans="1:19" ht="45">
      <c r="A36" s="58">
        <f>'F4.2 SHPC Nashik'!A36</f>
        <v>14.7</v>
      </c>
      <c r="B36" s="165" t="str">
        <f>'F4.2 SHPC Nashik'!B36</f>
        <v>Schme-K: Supply, Retrofitting, up gradation, Commissioning of Generator protection system at Paithan HPS.</v>
      </c>
      <c r="C36" s="111" t="str">
        <f>'F4.2 SHPC Nashik'!C36</f>
        <v>Scheme</v>
      </c>
      <c r="D36" s="58" t="str">
        <f>'F4.2 SHPC Nashik'!D36</f>
        <v>MERC/CAPEX/2020-21/WFH/SBR/ 19</v>
      </c>
      <c r="E36" s="105">
        <f>IF('F4.2 SHPC Nashik'!F36=0,"-",'F4.2 SHPC Nashik'!F36)</f>
        <v>44029</v>
      </c>
      <c r="F36" s="433"/>
      <c r="G36" s="105">
        <f t="shared" si="6"/>
        <v>44029</v>
      </c>
      <c r="H36" s="434"/>
      <c r="I36" s="105" t="str">
        <f>IF('F4.2 SHPC Nashik'!L36=0,"-",'F4.2 SHPC Nashik'!L36)</f>
        <v>-</v>
      </c>
      <c r="J36" s="105" t="str">
        <f>IF('F4.2 SHPC Nashik'!M36=0,"-",'F4.2 SHPC Nashik'!M36)</f>
        <v>-</v>
      </c>
      <c r="K36" s="434"/>
      <c r="L36" s="105" t="str">
        <f>IF('F4.2 SHPC Nashik'!N36=0,"-",'F4.2 SHPC Nashik'!N36)</f>
        <v>-</v>
      </c>
      <c r="M36" s="369">
        <f>IF(C36="DPR",0,'F4.2 SHPC Nashik'!H36)</f>
        <v>0.87</v>
      </c>
      <c r="N36" s="369">
        <f>SUM('F4.2 SHPC Nashik'!T36:V36)</f>
        <v>0</v>
      </c>
      <c r="O36" s="433"/>
      <c r="P36" s="433"/>
      <c r="Q36" s="433"/>
      <c r="R36" s="433"/>
      <c r="S36" s="59">
        <f t="shared" si="7"/>
        <v>0.87</v>
      </c>
    </row>
    <row r="37" spans="1:19" ht="30">
      <c r="A37" s="58">
        <f>'F4.2 SHPC Nashik'!A37</f>
        <v>14.8</v>
      </c>
      <c r="B37" s="165" t="str">
        <f>'F4.2 SHPC Nashik'!B37</f>
        <v>Schme-L: Replacement of existing compressor with new compressor (1 Nos.) at Paithan HPS</v>
      </c>
      <c r="C37" s="111" t="str">
        <f>'F4.2 SHPC Nashik'!C37</f>
        <v>Scheme</v>
      </c>
      <c r="D37" s="58" t="str">
        <f>'F4.2 SHPC Nashik'!D37</f>
        <v>MERC/CAPEX/2020-21/WFH/SBR/ 19</v>
      </c>
      <c r="E37" s="105">
        <f>IF('F4.2 SHPC Nashik'!F37=0,"-",'F4.2 SHPC Nashik'!F37)</f>
        <v>44029</v>
      </c>
      <c r="F37" s="433"/>
      <c r="G37" s="105">
        <f t="shared" si="6"/>
        <v>44029</v>
      </c>
      <c r="H37" s="434"/>
      <c r="I37" s="105" t="str">
        <f>IF('F4.2 SHPC Nashik'!L37=0,"-",'F4.2 SHPC Nashik'!L37)</f>
        <v>-</v>
      </c>
      <c r="J37" s="105" t="str">
        <f>IF('F4.2 SHPC Nashik'!M37=0,"-",'F4.2 SHPC Nashik'!M37)</f>
        <v>-</v>
      </c>
      <c r="K37" s="434"/>
      <c r="L37" s="105" t="str">
        <f>IF('F4.2 SHPC Nashik'!N37=0,"-",'F4.2 SHPC Nashik'!N37)</f>
        <v>-</v>
      </c>
      <c r="M37" s="369">
        <f>IF(C37="DPR",0,'F4.2 SHPC Nashik'!H37)</f>
        <v>0.46700000000000003</v>
      </c>
      <c r="N37" s="369">
        <f>SUM('F4.2 SHPC Nashik'!T37:V37)</f>
        <v>0</v>
      </c>
      <c r="O37" s="433"/>
      <c r="P37" s="433"/>
      <c r="Q37" s="433"/>
      <c r="R37" s="433"/>
      <c r="S37" s="59">
        <f t="shared" si="7"/>
        <v>0.46700000000000003</v>
      </c>
    </row>
    <row r="38" spans="1:19" ht="60">
      <c r="A38" s="58">
        <f>'F4.2 SHPC Nashik'!A38</f>
        <v>14.9</v>
      </c>
      <c r="B38" s="165" t="str">
        <f>'F4.2 SHPC Nashik'!B38</f>
        <v>Schme-M: Retrofitting, up gradation &amp; Commissioning of Protection System for Generator, Transformer and Line at Surya Hydro Power Station</v>
      </c>
      <c r="C38" s="111" t="str">
        <f>'F4.2 SHPC Nashik'!C38</f>
        <v>Scheme</v>
      </c>
      <c r="D38" s="58" t="str">
        <f>'F4.2 SHPC Nashik'!D38</f>
        <v>MERC/CAPEX/2020-21/WFH/SBR/ 19</v>
      </c>
      <c r="E38" s="105">
        <f>IF('F4.2 SHPC Nashik'!F38=0,"-",'F4.2 SHPC Nashik'!F38)</f>
        <v>44029</v>
      </c>
      <c r="F38" s="433"/>
      <c r="G38" s="105">
        <f t="shared" si="6"/>
        <v>44029</v>
      </c>
      <c r="H38" s="434"/>
      <c r="I38" s="105" t="str">
        <f>IF('F4.2 SHPC Nashik'!L38=0,"-",'F4.2 SHPC Nashik'!L38)</f>
        <v>-</v>
      </c>
      <c r="J38" s="105" t="str">
        <f>IF('F4.2 SHPC Nashik'!M38=0,"-",'F4.2 SHPC Nashik'!M38)</f>
        <v>-</v>
      </c>
      <c r="K38" s="434"/>
      <c r="L38" s="105" t="str">
        <f>IF('F4.2 SHPC Nashik'!N38=0,"-",'F4.2 SHPC Nashik'!N38)</f>
        <v>-</v>
      </c>
      <c r="M38" s="369">
        <f>IF(C38="DPR",0,'F4.2 SHPC Nashik'!H38)</f>
        <v>0.69100000000000006</v>
      </c>
      <c r="N38" s="369">
        <f>SUM('F4.2 SHPC Nashik'!T38:V38)</f>
        <v>0.69730939999999997</v>
      </c>
      <c r="O38" s="433"/>
      <c r="P38" s="433"/>
      <c r="Q38" s="433"/>
      <c r="R38" s="433"/>
      <c r="S38" s="59">
        <f t="shared" si="7"/>
        <v>-6.3093999999999095E-3</v>
      </c>
    </row>
    <row r="39" spans="1:19" ht="30">
      <c r="A39" s="58">
        <f>'F4.2 SHPC Nashik'!A39</f>
        <v>14.1</v>
      </c>
      <c r="B39" s="165" t="str">
        <f>'F4.2 SHPC Nashik'!B39</f>
        <v>Schme-N: Procurement of Static excitation system at Surya Hydro Power Station.</v>
      </c>
      <c r="C39" s="111" t="str">
        <f>'F4.2 SHPC Nashik'!C39</f>
        <v>Scheme</v>
      </c>
      <c r="D39" s="58" t="str">
        <f>'F4.2 SHPC Nashik'!D39</f>
        <v>MERC/CAPEX/2020-21/WFH/SBR/ 19</v>
      </c>
      <c r="E39" s="105">
        <f>IF('F4.2 SHPC Nashik'!F39=0,"-",'F4.2 SHPC Nashik'!F39)</f>
        <v>44029</v>
      </c>
      <c r="F39" s="433"/>
      <c r="G39" s="105">
        <f t="shared" si="6"/>
        <v>44029</v>
      </c>
      <c r="H39" s="434"/>
      <c r="I39" s="105" t="str">
        <f>IF('F4.2 SHPC Nashik'!L39=0,"-",'F4.2 SHPC Nashik'!L39)</f>
        <v>-</v>
      </c>
      <c r="J39" s="105" t="str">
        <f>IF('F4.2 SHPC Nashik'!M39=0,"-",'F4.2 SHPC Nashik'!M39)</f>
        <v>-</v>
      </c>
      <c r="K39" s="434"/>
      <c r="L39" s="105" t="str">
        <f>IF('F4.2 SHPC Nashik'!N39=0,"-",'F4.2 SHPC Nashik'!N39)</f>
        <v>-</v>
      </c>
      <c r="M39" s="369">
        <f>IF(C39="DPR",0,'F4.2 SHPC Nashik'!H39)</f>
        <v>1.5469999999999999</v>
      </c>
      <c r="N39" s="369">
        <f>SUM('F4.2 SHPC Nashik'!T39:V39)</f>
        <v>0</v>
      </c>
      <c r="O39" s="433"/>
      <c r="P39" s="433"/>
      <c r="Q39" s="433"/>
      <c r="R39" s="433"/>
      <c r="S39" s="59">
        <f t="shared" si="7"/>
        <v>1.5469999999999999</v>
      </c>
    </row>
    <row r="40" spans="1:19" ht="30">
      <c r="A40" s="58">
        <f>'F4.2 SHPC Nashik'!A40</f>
        <v>0</v>
      </c>
      <c r="B40" s="165" t="str">
        <f>'F4.2 SHPC Nashik'!B40</f>
        <v>IDC</v>
      </c>
      <c r="C40" s="111" t="str">
        <f>'F4.2 SHPC Nashik'!C40</f>
        <v>IDC</v>
      </c>
      <c r="D40" s="58" t="str">
        <f>'F4.2 SHPC Nashik'!D40</f>
        <v>MERC/CAPEX/2020-21/WFH/SBR/ 19</v>
      </c>
      <c r="E40" s="105">
        <f>IF('F4.2 SHPC Nashik'!F40=0,"-",'F4.2 SHPC Nashik'!F40)</f>
        <v>44029</v>
      </c>
      <c r="F40" s="433"/>
      <c r="G40" s="105">
        <f t="shared" si="6"/>
        <v>44029</v>
      </c>
      <c r="H40" s="434"/>
      <c r="I40" s="105" t="str">
        <f>IF('F4.2 SHPC Nashik'!L40=0,"-",'F4.2 SHPC Nashik'!L40)</f>
        <v>-</v>
      </c>
      <c r="J40" s="105" t="str">
        <f>IF('F4.2 SHPC Nashik'!M40=0,"-",'F4.2 SHPC Nashik'!M40)</f>
        <v>-</v>
      </c>
      <c r="K40" s="434"/>
      <c r="L40" s="105" t="str">
        <f>IF('F4.2 SHPC Nashik'!N40=0,"-",'F4.2 SHPC Nashik'!N40)</f>
        <v>-</v>
      </c>
      <c r="M40" s="369">
        <f>IF(C40="DPR",0,'F4.2 SHPC Nashik'!H40)</f>
        <v>0.85</v>
      </c>
      <c r="N40" s="369">
        <f>SUM('F4.2 SHPC Nashik'!T40:V40)</f>
        <v>0</v>
      </c>
      <c r="O40" s="433"/>
      <c r="P40" s="433"/>
      <c r="Q40" s="433"/>
      <c r="R40" s="433"/>
      <c r="S40" s="59">
        <f t="shared" si="7"/>
        <v>0.85</v>
      </c>
    </row>
  </sheetData>
  <mergeCells count="18">
    <mergeCell ref="N5:N6"/>
    <mergeCell ref="O5:S5"/>
    <mergeCell ref="G4:I4"/>
    <mergeCell ref="J4:L4"/>
    <mergeCell ref="M4:S4"/>
    <mergeCell ref="G5:G6"/>
    <mergeCell ref="H5:H6"/>
    <mergeCell ref="I5:I6"/>
    <mergeCell ref="J5:J6"/>
    <mergeCell ref="K5:K6"/>
    <mergeCell ref="L5:L6"/>
    <mergeCell ref="M5:M6"/>
    <mergeCell ref="F4:F6"/>
    <mergeCell ref="A4:A6"/>
    <mergeCell ref="B4:B6"/>
    <mergeCell ref="C4:C6"/>
    <mergeCell ref="D4:D6"/>
    <mergeCell ref="E4:E6"/>
  </mergeCells>
  <conditionalFormatting sqref="D11:E13 G11:L13 D30:E40 G30:L40">
    <cfRule type="containsText" dxfId="229" priority="17" operator="containsText" text="DPR not submitted">
      <formula>NOT(ISERROR(SEARCH("DPR not submitted",D11)))</formula>
    </cfRule>
    <cfRule type="containsText" dxfId="228" priority="18" operator="containsText" text="Yet to be approved">
      <formula>NOT(ISERROR(SEARCH("Yet to be approved",D11)))</formula>
    </cfRule>
  </conditionalFormatting>
  <conditionalFormatting sqref="D15:D21">
    <cfRule type="containsText" dxfId="227" priority="63" operator="containsText" text="DPR not submitted">
      <formula>NOT(ISERROR(SEARCH("DPR not submitted",D15)))</formula>
    </cfRule>
    <cfRule type="containsText" dxfId="226" priority="64" operator="containsText" text="Yet to be approved">
      <formula>NOT(ISERROR(SEARCH("Yet to be approved",D15)))</formula>
    </cfRule>
  </conditionalFormatting>
  <conditionalFormatting sqref="E15:E21">
    <cfRule type="containsText" dxfId="225" priority="65" operator="containsText" text="DPR not submitted">
      <formula>NOT(ISERROR(SEARCH("DPR not submitted",E15)))</formula>
    </cfRule>
    <cfRule type="containsText" dxfId="224" priority="66" operator="containsText" text="Yet to be approved">
      <formula>NOT(ISERROR(SEARCH("Yet to be approved",E15)))</formula>
    </cfRule>
  </conditionalFormatting>
  <conditionalFormatting sqref="D23:D26">
    <cfRule type="containsText" dxfId="223" priority="59" operator="containsText" text="DPR not submitted">
      <formula>NOT(ISERROR(SEARCH("DPR not submitted",D23)))</formula>
    </cfRule>
    <cfRule type="containsText" dxfId="222" priority="60" operator="containsText" text="Yet to be approved">
      <formula>NOT(ISERROR(SEARCH("Yet to be approved",D23)))</formula>
    </cfRule>
  </conditionalFormatting>
  <conditionalFormatting sqref="E23:E26">
    <cfRule type="containsText" dxfId="221" priority="61" operator="containsText" text="DPR not submitted">
      <formula>NOT(ISERROR(SEARCH("DPR not submitted",E23)))</formula>
    </cfRule>
    <cfRule type="containsText" dxfId="220" priority="62" operator="containsText" text="Yet to be approved">
      <formula>NOT(ISERROR(SEARCH("Yet to be approved",E23)))</formula>
    </cfRule>
  </conditionalFormatting>
  <conditionalFormatting sqref="D28">
    <cfRule type="containsText" dxfId="219" priority="55" operator="containsText" text="DPR not submitted">
      <formula>NOT(ISERROR(SEARCH("DPR not submitted",D28)))</formula>
    </cfRule>
    <cfRule type="containsText" dxfId="218" priority="56" operator="containsText" text="Yet to be approved">
      <formula>NOT(ISERROR(SEARCH("Yet to be approved",D28)))</formula>
    </cfRule>
  </conditionalFormatting>
  <conditionalFormatting sqref="E28">
    <cfRule type="containsText" dxfId="217" priority="57" operator="containsText" text="DPR not submitted">
      <formula>NOT(ISERROR(SEARCH("DPR not submitted",E28)))</formula>
    </cfRule>
    <cfRule type="containsText" dxfId="216" priority="58" operator="containsText" text="Yet to be approved">
      <formula>NOT(ISERROR(SEARCH("Yet to be approved",E28)))</formula>
    </cfRule>
  </conditionalFormatting>
  <conditionalFormatting sqref="G15:G21">
    <cfRule type="containsText" dxfId="215" priority="53" operator="containsText" text="DPR not submitted">
      <formula>NOT(ISERROR(SEARCH("DPR not submitted",G15)))</formula>
    </cfRule>
    <cfRule type="containsText" dxfId="214" priority="54" operator="containsText" text="Yet to be approved">
      <formula>NOT(ISERROR(SEARCH("Yet to be approved",G15)))</formula>
    </cfRule>
  </conditionalFormatting>
  <conditionalFormatting sqref="G23:G26">
    <cfRule type="containsText" dxfId="213" priority="51" operator="containsText" text="DPR not submitted">
      <formula>NOT(ISERROR(SEARCH("DPR not submitted",G23)))</formula>
    </cfRule>
    <cfRule type="containsText" dxfId="212" priority="52" operator="containsText" text="Yet to be approved">
      <formula>NOT(ISERROR(SEARCH("Yet to be approved",G23)))</formula>
    </cfRule>
  </conditionalFormatting>
  <conditionalFormatting sqref="G28">
    <cfRule type="containsText" dxfId="211" priority="49" operator="containsText" text="DPR not submitted">
      <formula>NOT(ISERROR(SEARCH("DPR not submitted",G28)))</formula>
    </cfRule>
    <cfRule type="containsText" dxfId="210" priority="50" operator="containsText" text="Yet to be approved">
      <formula>NOT(ISERROR(SEARCH("Yet to be approved",G28)))</formula>
    </cfRule>
  </conditionalFormatting>
  <conditionalFormatting sqref="H15:H21">
    <cfRule type="containsText" dxfId="209" priority="47" operator="containsText" text="DPR not submitted">
      <formula>NOT(ISERROR(SEARCH("DPR not submitted",H15)))</formula>
    </cfRule>
    <cfRule type="containsText" dxfId="208" priority="48" operator="containsText" text="Yet to be approved">
      <formula>NOT(ISERROR(SEARCH("Yet to be approved",H15)))</formula>
    </cfRule>
  </conditionalFormatting>
  <conditionalFormatting sqref="H23:H26">
    <cfRule type="containsText" dxfId="207" priority="45" operator="containsText" text="DPR not submitted">
      <formula>NOT(ISERROR(SEARCH("DPR not submitted",H23)))</formula>
    </cfRule>
    <cfRule type="containsText" dxfId="206" priority="46" operator="containsText" text="Yet to be approved">
      <formula>NOT(ISERROR(SEARCH("Yet to be approved",H23)))</formula>
    </cfRule>
  </conditionalFormatting>
  <conditionalFormatting sqref="H28">
    <cfRule type="containsText" dxfId="205" priority="43" operator="containsText" text="DPR not submitted">
      <formula>NOT(ISERROR(SEARCH("DPR not submitted",H28)))</formula>
    </cfRule>
    <cfRule type="containsText" dxfId="204" priority="44" operator="containsText" text="Yet to be approved">
      <formula>NOT(ISERROR(SEARCH("Yet to be approved",H28)))</formula>
    </cfRule>
  </conditionalFormatting>
  <conditionalFormatting sqref="I15:I21">
    <cfRule type="containsText" dxfId="203" priority="41" operator="containsText" text="DPR not submitted">
      <formula>NOT(ISERROR(SEARCH("DPR not submitted",I15)))</formula>
    </cfRule>
    <cfRule type="containsText" dxfId="202" priority="42" operator="containsText" text="Yet to be approved">
      <formula>NOT(ISERROR(SEARCH("Yet to be approved",I15)))</formula>
    </cfRule>
  </conditionalFormatting>
  <conditionalFormatting sqref="I23:I26">
    <cfRule type="containsText" dxfId="201" priority="39" operator="containsText" text="DPR not submitted">
      <formula>NOT(ISERROR(SEARCH("DPR not submitted",I23)))</formula>
    </cfRule>
    <cfRule type="containsText" dxfId="200" priority="40" operator="containsText" text="Yet to be approved">
      <formula>NOT(ISERROR(SEARCH("Yet to be approved",I23)))</formula>
    </cfRule>
  </conditionalFormatting>
  <conditionalFormatting sqref="I28">
    <cfRule type="containsText" dxfId="199" priority="37" operator="containsText" text="DPR not submitted">
      <formula>NOT(ISERROR(SEARCH("DPR not submitted",I28)))</formula>
    </cfRule>
    <cfRule type="containsText" dxfId="198" priority="38" operator="containsText" text="Yet to be approved">
      <formula>NOT(ISERROR(SEARCH("Yet to be approved",I28)))</formula>
    </cfRule>
  </conditionalFormatting>
  <conditionalFormatting sqref="J15:J21">
    <cfRule type="containsText" dxfId="197" priority="35" operator="containsText" text="DPR not submitted">
      <formula>NOT(ISERROR(SEARCH("DPR not submitted",J15)))</formula>
    </cfRule>
    <cfRule type="containsText" dxfId="196" priority="36" operator="containsText" text="Yet to be approved">
      <formula>NOT(ISERROR(SEARCH("Yet to be approved",J15)))</formula>
    </cfRule>
  </conditionalFormatting>
  <conditionalFormatting sqref="J23:J26">
    <cfRule type="containsText" dxfId="195" priority="33" operator="containsText" text="DPR not submitted">
      <formula>NOT(ISERROR(SEARCH("DPR not submitted",J23)))</formula>
    </cfRule>
    <cfRule type="containsText" dxfId="194" priority="34" operator="containsText" text="Yet to be approved">
      <formula>NOT(ISERROR(SEARCH("Yet to be approved",J23)))</formula>
    </cfRule>
  </conditionalFormatting>
  <conditionalFormatting sqref="J28">
    <cfRule type="containsText" dxfId="193" priority="31" operator="containsText" text="DPR not submitted">
      <formula>NOT(ISERROR(SEARCH("DPR not submitted",J28)))</formula>
    </cfRule>
    <cfRule type="containsText" dxfId="192" priority="32" operator="containsText" text="Yet to be approved">
      <formula>NOT(ISERROR(SEARCH("Yet to be approved",J28)))</formula>
    </cfRule>
  </conditionalFormatting>
  <conditionalFormatting sqref="L15:L21">
    <cfRule type="containsText" dxfId="191" priority="29" operator="containsText" text="DPR not submitted">
      <formula>NOT(ISERROR(SEARCH("DPR not submitted",L15)))</formula>
    </cfRule>
    <cfRule type="containsText" dxfId="190" priority="30" operator="containsText" text="Yet to be approved">
      <formula>NOT(ISERROR(SEARCH("Yet to be approved",L15)))</formula>
    </cfRule>
  </conditionalFormatting>
  <conditionalFormatting sqref="L23:L26">
    <cfRule type="containsText" dxfId="189" priority="27" operator="containsText" text="DPR not submitted">
      <formula>NOT(ISERROR(SEARCH("DPR not submitted",L23)))</formula>
    </cfRule>
    <cfRule type="containsText" dxfId="188" priority="28" operator="containsText" text="Yet to be approved">
      <formula>NOT(ISERROR(SEARCH("Yet to be approved",L23)))</formula>
    </cfRule>
  </conditionalFormatting>
  <conditionalFormatting sqref="L28">
    <cfRule type="containsText" dxfId="187" priority="25" operator="containsText" text="DPR not submitted">
      <formula>NOT(ISERROR(SEARCH("DPR not submitted",L28)))</formula>
    </cfRule>
    <cfRule type="containsText" dxfId="186" priority="26" operator="containsText" text="Yet to be approved">
      <formula>NOT(ISERROR(SEARCH("Yet to be approved",L28)))</formula>
    </cfRule>
  </conditionalFormatting>
  <conditionalFormatting sqref="K15:K21">
    <cfRule type="containsText" dxfId="185" priority="23" operator="containsText" text="DPR not submitted">
      <formula>NOT(ISERROR(SEARCH("DPR not submitted",K15)))</formula>
    </cfRule>
    <cfRule type="containsText" dxfId="184" priority="24" operator="containsText" text="Yet to be approved">
      <formula>NOT(ISERROR(SEARCH("Yet to be approved",K15)))</formula>
    </cfRule>
  </conditionalFormatting>
  <conditionalFormatting sqref="K23:K26">
    <cfRule type="containsText" dxfId="183" priority="21" operator="containsText" text="DPR not submitted">
      <formula>NOT(ISERROR(SEARCH("DPR not submitted",K23)))</formula>
    </cfRule>
    <cfRule type="containsText" dxfId="182" priority="22" operator="containsText" text="Yet to be approved">
      <formula>NOT(ISERROR(SEARCH("Yet to be approved",K23)))</formula>
    </cfRule>
  </conditionalFormatting>
  <conditionalFormatting sqref="K28">
    <cfRule type="containsText" dxfId="181" priority="19" operator="containsText" text="DPR not submitted">
      <formula>NOT(ISERROR(SEARCH("DPR not submitted",K28)))</formula>
    </cfRule>
    <cfRule type="containsText" dxfId="180" priority="20" operator="containsText" text="Yet to be approved">
      <formula>NOT(ISERROR(SEARCH("Yet to be approved",K28)))</formula>
    </cfRule>
  </conditionalFormatting>
  <conditionalFormatting sqref="S28 S1:S9 S23:S26 S11:S13 S30:S65541 S15:S21">
    <cfRule type="cellIs" dxfId="179" priority="16" operator="lessThan">
      <formula>0</formula>
    </cfRule>
  </conditionalFormatting>
  <conditionalFormatting sqref="D10">
    <cfRule type="containsText" dxfId="178" priority="14" operator="containsText" text="DPR not submitted">
      <formula>NOT(ISERROR(SEARCH("DPR not submitted",D10)))</formula>
    </cfRule>
    <cfRule type="containsText" dxfId="177" priority="15" operator="containsText" text="Yet to be approved">
      <formula>NOT(ISERROR(SEARCH("Yet to be approved",D10)))</formula>
    </cfRule>
  </conditionalFormatting>
  <conditionalFormatting sqref="S10">
    <cfRule type="cellIs" dxfId="176" priority="13" operator="lessThan">
      <formula>0</formula>
    </cfRule>
  </conditionalFormatting>
  <conditionalFormatting sqref="D14">
    <cfRule type="containsText" dxfId="175" priority="11" operator="containsText" text="DPR not submitted">
      <formula>NOT(ISERROR(SEARCH("DPR not submitted",D14)))</formula>
    </cfRule>
    <cfRule type="containsText" dxfId="174" priority="12" operator="containsText" text="Yet to be approved">
      <formula>NOT(ISERROR(SEARCH("Yet to be approved",D14)))</formula>
    </cfRule>
  </conditionalFormatting>
  <conditionalFormatting sqref="S14">
    <cfRule type="cellIs" dxfId="173" priority="10" operator="lessThan">
      <formula>0</formula>
    </cfRule>
  </conditionalFormatting>
  <conditionalFormatting sqref="D22">
    <cfRule type="containsText" dxfId="172" priority="8" operator="containsText" text="DPR not submitted">
      <formula>NOT(ISERROR(SEARCH("DPR not submitted",D22)))</formula>
    </cfRule>
    <cfRule type="containsText" dxfId="171" priority="9" operator="containsText" text="Yet to be approved">
      <formula>NOT(ISERROR(SEARCH("Yet to be approved",D22)))</formula>
    </cfRule>
  </conditionalFormatting>
  <conditionalFormatting sqref="S22">
    <cfRule type="cellIs" dxfId="170" priority="7" operator="lessThan">
      <formula>0</formula>
    </cfRule>
  </conditionalFormatting>
  <conditionalFormatting sqref="D27">
    <cfRule type="containsText" dxfId="169" priority="5" operator="containsText" text="DPR not submitted">
      <formula>NOT(ISERROR(SEARCH("DPR not submitted",D27)))</formula>
    </cfRule>
    <cfRule type="containsText" dxfId="168" priority="6" operator="containsText" text="Yet to be approved">
      <formula>NOT(ISERROR(SEARCH("Yet to be approved",D27)))</formula>
    </cfRule>
  </conditionalFormatting>
  <conditionalFormatting sqref="S27">
    <cfRule type="cellIs" dxfId="167" priority="4" operator="lessThan">
      <formula>0</formula>
    </cfRule>
  </conditionalFormatting>
  <conditionalFormatting sqref="D29">
    <cfRule type="containsText" dxfId="166" priority="2" operator="containsText" text="DPR not submitted">
      <formula>NOT(ISERROR(SEARCH("DPR not submitted",D29)))</formula>
    </cfRule>
    <cfRule type="containsText" dxfId="165" priority="3" operator="containsText" text="Yet to be approved">
      <formula>NOT(ISERROR(SEARCH("Yet to be approved",D29)))</formula>
    </cfRule>
  </conditionalFormatting>
  <conditionalFormatting sqref="S29">
    <cfRule type="cellIs" dxfId="164" priority="1" operator="lessThan">
      <formula>0</formula>
    </cfRule>
  </conditionalFormatting>
  <pageMargins left="0.47244094488188981" right="0.19685039370078741" top="0.39370078740157483" bottom="0.35433070866141736" header="0.23622047244094491" footer="0.23622047244094491"/>
  <pageSetup paperSize="9" scale="60" fitToHeight="2" orientation="landscape" r:id="rId1"/>
  <headerFooter alignWithMargins="0">
    <oddHeader>&amp;F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06"/>
  <sheetViews>
    <sheetView view="pageBreakPreview" zoomScale="80" zoomScaleNormal="80" zoomScaleSheetLayoutView="80" workbookViewId="0">
      <pane xSplit="2" ySplit="6" topLeftCell="I97" activePane="bottomRight" state="frozen"/>
      <selection activeCell="N34" sqref="N34"/>
      <selection pane="topRight" activeCell="N34" sqref="N34"/>
      <selection pane="bottomLeft" activeCell="N34" sqref="N34"/>
      <selection pane="bottomRight" activeCell="T56" sqref="T56"/>
    </sheetView>
  </sheetViews>
  <sheetFormatPr defaultRowHeight="15.75" outlineLevelRow="1" outlineLevelCol="1"/>
  <cols>
    <col min="1" max="1" width="7.7109375" style="502" bestFit="1" customWidth="1"/>
    <col min="2" max="2" width="74.42578125" style="297" customWidth="1"/>
    <col min="3" max="3" width="10.28515625" style="502" customWidth="1" outlineLevel="1"/>
    <col min="4" max="4" width="35" style="502" customWidth="1" outlineLevel="1"/>
    <col min="5" max="5" width="14" style="503" customWidth="1" outlineLevel="1"/>
    <col min="6" max="6" width="14" style="504" customWidth="1" outlineLevel="1"/>
    <col min="7" max="7" width="14" style="297" customWidth="1" outlineLevel="1"/>
    <col min="8" max="8" width="14" style="297" customWidth="1"/>
    <col min="9" max="10" width="14" style="297" customWidth="1" outlineLevel="1"/>
    <col min="11" max="11" width="14" style="503" customWidth="1" outlineLevel="1"/>
    <col min="12" max="14" width="14" style="297" customWidth="1" outlineLevel="1"/>
    <col min="15" max="15" width="29.85546875" style="297" bestFit="1" customWidth="1"/>
    <col min="16" max="16" width="9.5703125" style="505" hidden="1" customWidth="1"/>
    <col min="17" max="19" width="9.7109375" style="506" hidden="1" customWidth="1"/>
    <col min="20" max="26" width="9.7109375" style="506" customWidth="1" outlineLevel="1"/>
    <col min="27" max="27" width="9.7109375" style="506" customWidth="1"/>
    <col min="28" max="28" width="9.7109375" style="507" hidden="1" customWidth="1" outlineLevel="1"/>
    <col min="29" max="34" width="9.7109375" style="508" hidden="1" customWidth="1" outlineLevel="1"/>
    <col min="35" max="37" width="9.7109375" style="506" hidden="1" customWidth="1" outlineLevel="1"/>
    <col min="38" max="38" width="9.7109375" style="506" customWidth="1" collapsed="1"/>
    <col min="39" max="39" width="12.28515625" style="509" hidden="1" customWidth="1"/>
    <col min="40" max="42" width="12.28515625" style="510" hidden="1" customWidth="1"/>
    <col min="43" max="46" width="12.28515625" style="510" customWidth="1" outlineLevel="1"/>
    <col min="47" max="50" width="9.7109375" style="506" customWidth="1" outlineLevel="1"/>
    <col min="51" max="51" width="18.28515625" style="510" customWidth="1" outlineLevel="1"/>
    <col min="52" max="52" width="11.5703125" style="297" customWidth="1"/>
    <col min="53" max="53" width="12.7109375" style="502" customWidth="1"/>
    <col min="54" max="54" width="15.28515625" style="297" customWidth="1"/>
    <col min="55" max="55" width="12.5703125" style="297" customWidth="1"/>
    <col min="56" max="56" width="13.42578125" style="297" customWidth="1"/>
    <col min="57" max="57" width="13.5703125" style="297" customWidth="1"/>
    <col min="58" max="60" width="9.140625" style="297"/>
    <col min="61" max="61" width="11.28515625" style="297" customWidth="1"/>
    <col min="62" max="268" width="9.140625" style="297"/>
    <col min="269" max="269" width="7.7109375" style="297" bestFit="1" customWidth="1"/>
    <col min="270" max="270" width="74.42578125" style="297" customWidth="1"/>
    <col min="271" max="271" width="10.28515625" style="297" customWidth="1"/>
    <col min="272" max="272" width="35" style="297" customWidth="1"/>
    <col min="273" max="283" width="14" style="297" customWidth="1"/>
    <col min="284" max="297" width="9.7109375" style="297" customWidth="1"/>
    <col min="298" max="304" width="12.28515625" style="297" customWidth="1"/>
    <col min="305" max="305" width="18.28515625" style="297" customWidth="1"/>
    <col min="306" max="306" width="11.5703125" style="297" customWidth="1"/>
    <col min="307" max="309" width="12.7109375" style="297" customWidth="1"/>
    <col min="310" max="310" width="15.28515625" style="297" customWidth="1"/>
    <col min="311" max="311" width="12.5703125" style="297" customWidth="1"/>
    <col min="312" max="312" width="13.42578125" style="297" customWidth="1"/>
    <col min="313" max="313" width="13.5703125" style="297" customWidth="1"/>
    <col min="314" max="316" width="9.140625" style="297"/>
    <col min="317" max="317" width="11.28515625" style="297" customWidth="1"/>
    <col min="318" max="524" width="9.140625" style="297"/>
    <col min="525" max="525" width="7.7109375" style="297" bestFit="1" customWidth="1"/>
    <col min="526" max="526" width="74.42578125" style="297" customWidth="1"/>
    <col min="527" max="527" width="10.28515625" style="297" customWidth="1"/>
    <col min="528" max="528" width="35" style="297" customWidth="1"/>
    <col min="529" max="539" width="14" style="297" customWidth="1"/>
    <col min="540" max="553" width="9.7109375" style="297" customWidth="1"/>
    <col min="554" max="560" width="12.28515625" style="297" customWidth="1"/>
    <col min="561" max="561" width="18.28515625" style="297" customWidth="1"/>
    <col min="562" max="562" width="11.5703125" style="297" customWidth="1"/>
    <col min="563" max="565" width="12.7109375" style="297" customWidth="1"/>
    <col min="566" max="566" width="15.28515625" style="297" customWidth="1"/>
    <col min="567" max="567" width="12.5703125" style="297" customWidth="1"/>
    <col min="568" max="568" width="13.42578125" style="297" customWidth="1"/>
    <col min="569" max="569" width="13.5703125" style="297" customWidth="1"/>
    <col min="570" max="572" width="9.140625" style="297"/>
    <col min="573" max="573" width="11.28515625" style="297" customWidth="1"/>
    <col min="574" max="780" width="9.140625" style="297"/>
    <col min="781" max="781" width="7.7109375" style="297" bestFit="1" customWidth="1"/>
    <col min="782" max="782" width="74.42578125" style="297" customWidth="1"/>
    <col min="783" max="783" width="10.28515625" style="297" customWidth="1"/>
    <col min="784" max="784" width="35" style="297" customWidth="1"/>
    <col min="785" max="795" width="14" style="297" customWidth="1"/>
    <col min="796" max="809" width="9.7109375" style="297" customWidth="1"/>
    <col min="810" max="816" width="12.28515625" style="297" customWidth="1"/>
    <col min="817" max="817" width="18.28515625" style="297" customWidth="1"/>
    <col min="818" max="818" width="11.5703125" style="297" customWidth="1"/>
    <col min="819" max="821" width="12.7109375" style="297" customWidth="1"/>
    <col min="822" max="822" width="15.28515625" style="297" customWidth="1"/>
    <col min="823" max="823" width="12.5703125" style="297" customWidth="1"/>
    <col min="824" max="824" width="13.42578125" style="297" customWidth="1"/>
    <col min="825" max="825" width="13.5703125" style="297" customWidth="1"/>
    <col min="826" max="828" width="9.140625" style="297"/>
    <col min="829" max="829" width="11.28515625" style="297" customWidth="1"/>
    <col min="830" max="1036" width="9.140625" style="297"/>
    <col min="1037" max="1037" width="7.7109375" style="297" bestFit="1" customWidth="1"/>
    <col min="1038" max="1038" width="74.42578125" style="297" customWidth="1"/>
    <col min="1039" max="1039" width="10.28515625" style="297" customWidth="1"/>
    <col min="1040" max="1040" width="35" style="297" customWidth="1"/>
    <col min="1041" max="1051" width="14" style="297" customWidth="1"/>
    <col min="1052" max="1065" width="9.7109375" style="297" customWidth="1"/>
    <col min="1066" max="1072" width="12.28515625" style="297" customWidth="1"/>
    <col min="1073" max="1073" width="18.28515625" style="297" customWidth="1"/>
    <col min="1074" max="1074" width="11.5703125" style="297" customWidth="1"/>
    <col min="1075" max="1077" width="12.7109375" style="297" customWidth="1"/>
    <col min="1078" max="1078" width="15.28515625" style="297" customWidth="1"/>
    <col min="1079" max="1079" width="12.5703125" style="297" customWidth="1"/>
    <col min="1080" max="1080" width="13.42578125" style="297" customWidth="1"/>
    <col min="1081" max="1081" width="13.5703125" style="297" customWidth="1"/>
    <col min="1082" max="1084" width="9.140625" style="297"/>
    <col min="1085" max="1085" width="11.28515625" style="297" customWidth="1"/>
    <col min="1086" max="1292" width="9.140625" style="297"/>
    <col min="1293" max="1293" width="7.7109375" style="297" bestFit="1" customWidth="1"/>
    <col min="1294" max="1294" width="74.42578125" style="297" customWidth="1"/>
    <col min="1295" max="1295" width="10.28515625" style="297" customWidth="1"/>
    <col min="1296" max="1296" width="35" style="297" customWidth="1"/>
    <col min="1297" max="1307" width="14" style="297" customWidth="1"/>
    <col min="1308" max="1321" width="9.7109375" style="297" customWidth="1"/>
    <col min="1322" max="1328" width="12.28515625" style="297" customWidth="1"/>
    <col min="1329" max="1329" width="18.28515625" style="297" customWidth="1"/>
    <col min="1330" max="1330" width="11.5703125" style="297" customWidth="1"/>
    <col min="1331" max="1333" width="12.7109375" style="297" customWidth="1"/>
    <col min="1334" max="1334" width="15.28515625" style="297" customWidth="1"/>
    <col min="1335" max="1335" width="12.5703125" style="297" customWidth="1"/>
    <col min="1336" max="1336" width="13.42578125" style="297" customWidth="1"/>
    <col min="1337" max="1337" width="13.5703125" style="297" customWidth="1"/>
    <col min="1338" max="1340" width="9.140625" style="297"/>
    <col min="1341" max="1341" width="11.28515625" style="297" customWidth="1"/>
    <col min="1342" max="1548" width="9.140625" style="297"/>
    <col min="1549" max="1549" width="7.7109375" style="297" bestFit="1" customWidth="1"/>
    <col min="1550" max="1550" width="74.42578125" style="297" customWidth="1"/>
    <col min="1551" max="1551" width="10.28515625" style="297" customWidth="1"/>
    <col min="1552" max="1552" width="35" style="297" customWidth="1"/>
    <col min="1553" max="1563" width="14" style="297" customWidth="1"/>
    <col min="1564" max="1577" width="9.7109375" style="297" customWidth="1"/>
    <col min="1578" max="1584" width="12.28515625" style="297" customWidth="1"/>
    <col min="1585" max="1585" width="18.28515625" style="297" customWidth="1"/>
    <col min="1586" max="1586" width="11.5703125" style="297" customWidth="1"/>
    <col min="1587" max="1589" width="12.7109375" style="297" customWidth="1"/>
    <col min="1590" max="1590" width="15.28515625" style="297" customWidth="1"/>
    <col min="1591" max="1591" width="12.5703125" style="297" customWidth="1"/>
    <col min="1592" max="1592" width="13.42578125" style="297" customWidth="1"/>
    <col min="1593" max="1593" width="13.5703125" style="297" customWidth="1"/>
    <col min="1594" max="1596" width="9.140625" style="297"/>
    <col min="1597" max="1597" width="11.28515625" style="297" customWidth="1"/>
    <col min="1598" max="1804" width="9.140625" style="297"/>
    <col min="1805" max="1805" width="7.7109375" style="297" bestFit="1" customWidth="1"/>
    <col min="1806" max="1806" width="74.42578125" style="297" customWidth="1"/>
    <col min="1807" max="1807" width="10.28515625" style="297" customWidth="1"/>
    <col min="1808" max="1808" width="35" style="297" customWidth="1"/>
    <col min="1809" max="1819" width="14" style="297" customWidth="1"/>
    <col min="1820" max="1833" width="9.7109375" style="297" customWidth="1"/>
    <col min="1834" max="1840" width="12.28515625" style="297" customWidth="1"/>
    <col min="1841" max="1841" width="18.28515625" style="297" customWidth="1"/>
    <col min="1842" max="1842" width="11.5703125" style="297" customWidth="1"/>
    <col min="1843" max="1845" width="12.7109375" style="297" customWidth="1"/>
    <col min="1846" max="1846" width="15.28515625" style="297" customWidth="1"/>
    <col min="1847" max="1847" width="12.5703125" style="297" customWidth="1"/>
    <col min="1848" max="1848" width="13.42578125" style="297" customWidth="1"/>
    <col min="1849" max="1849" width="13.5703125" style="297" customWidth="1"/>
    <col min="1850" max="1852" width="9.140625" style="297"/>
    <col min="1853" max="1853" width="11.28515625" style="297" customWidth="1"/>
    <col min="1854" max="2060" width="9.140625" style="297"/>
    <col min="2061" max="2061" width="7.7109375" style="297" bestFit="1" customWidth="1"/>
    <col min="2062" max="2062" width="74.42578125" style="297" customWidth="1"/>
    <col min="2063" max="2063" width="10.28515625" style="297" customWidth="1"/>
    <col min="2064" max="2064" width="35" style="297" customWidth="1"/>
    <col min="2065" max="2075" width="14" style="297" customWidth="1"/>
    <col min="2076" max="2089" width="9.7109375" style="297" customWidth="1"/>
    <col min="2090" max="2096" width="12.28515625" style="297" customWidth="1"/>
    <col min="2097" max="2097" width="18.28515625" style="297" customWidth="1"/>
    <col min="2098" max="2098" width="11.5703125" style="297" customWidth="1"/>
    <col min="2099" max="2101" width="12.7109375" style="297" customWidth="1"/>
    <col min="2102" max="2102" width="15.28515625" style="297" customWidth="1"/>
    <col min="2103" max="2103" width="12.5703125" style="297" customWidth="1"/>
    <col min="2104" max="2104" width="13.42578125" style="297" customWidth="1"/>
    <col min="2105" max="2105" width="13.5703125" style="297" customWidth="1"/>
    <col min="2106" max="2108" width="9.140625" style="297"/>
    <col min="2109" max="2109" width="11.28515625" style="297" customWidth="1"/>
    <col min="2110" max="2316" width="9.140625" style="297"/>
    <col min="2317" max="2317" width="7.7109375" style="297" bestFit="1" customWidth="1"/>
    <col min="2318" max="2318" width="74.42578125" style="297" customWidth="1"/>
    <col min="2319" max="2319" width="10.28515625" style="297" customWidth="1"/>
    <col min="2320" max="2320" width="35" style="297" customWidth="1"/>
    <col min="2321" max="2331" width="14" style="297" customWidth="1"/>
    <col min="2332" max="2345" width="9.7109375" style="297" customWidth="1"/>
    <col min="2346" max="2352" width="12.28515625" style="297" customWidth="1"/>
    <col min="2353" max="2353" width="18.28515625" style="297" customWidth="1"/>
    <col min="2354" max="2354" width="11.5703125" style="297" customWidth="1"/>
    <col min="2355" max="2357" width="12.7109375" style="297" customWidth="1"/>
    <col min="2358" max="2358" width="15.28515625" style="297" customWidth="1"/>
    <col min="2359" max="2359" width="12.5703125" style="297" customWidth="1"/>
    <col min="2360" max="2360" width="13.42578125" style="297" customWidth="1"/>
    <col min="2361" max="2361" width="13.5703125" style="297" customWidth="1"/>
    <col min="2362" max="2364" width="9.140625" style="297"/>
    <col min="2365" max="2365" width="11.28515625" style="297" customWidth="1"/>
    <col min="2366" max="2572" width="9.140625" style="297"/>
    <col min="2573" max="2573" width="7.7109375" style="297" bestFit="1" customWidth="1"/>
    <col min="2574" max="2574" width="74.42578125" style="297" customWidth="1"/>
    <col min="2575" max="2575" width="10.28515625" style="297" customWidth="1"/>
    <col min="2576" max="2576" width="35" style="297" customWidth="1"/>
    <col min="2577" max="2587" width="14" style="297" customWidth="1"/>
    <col min="2588" max="2601" width="9.7109375" style="297" customWidth="1"/>
    <col min="2602" max="2608" width="12.28515625" style="297" customWidth="1"/>
    <col min="2609" max="2609" width="18.28515625" style="297" customWidth="1"/>
    <col min="2610" max="2610" width="11.5703125" style="297" customWidth="1"/>
    <col min="2611" max="2613" width="12.7109375" style="297" customWidth="1"/>
    <col min="2614" max="2614" width="15.28515625" style="297" customWidth="1"/>
    <col min="2615" max="2615" width="12.5703125" style="297" customWidth="1"/>
    <col min="2616" max="2616" width="13.42578125" style="297" customWidth="1"/>
    <col min="2617" max="2617" width="13.5703125" style="297" customWidth="1"/>
    <col min="2618" max="2620" width="9.140625" style="297"/>
    <col min="2621" max="2621" width="11.28515625" style="297" customWidth="1"/>
    <col min="2622" max="2828" width="9.140625" style="297"/>
    <col min="2829" max="2829" width="7.7109375" style="297" bestFit="1" customWidth="1"/>
    <col min="2830" max="2830" width="74.42578125" style="297" customWidth="1"/>
    <col min="2831" max="2831" width="10.28515625" style="297" customWidth="1"/>
    <col min="2832" max="2832" width="35" style="297" customWidth="1"/>
    <col min="2833" max="2843" width="14" style="297" customWidth="1"/>
    <col min="2844" max="2857" width="9.7109375" style="297" customWidth="1"/>
    <col min="2858" max="2864" width="12.28515625" style="297" customWidth="1"/>
    <col min="2865" max="2865" width="18.28515625" style="297" customWidth="1"/>
    <col min="2866" max="2866" width="11.5703125" style="297" customWidth="1"/>
    <col min="2867" max="2869" width="12.7109375" style="297" customWidth="1"/>
    <col min="2870" max="2870" width="15.28515625" style="297" customWidth="1"/>
    <col min="2871" max="2871" width="12.5703125" style="297" customWidth="1"/>
    <col min="2872" max="2872" width="13.42578125" style="297" customWidth="1"/>
    <col min="2873" max="2873" width="13.5703125" style="297" customWidth="1"/>
    <col min="2874" max="2876" width="9.140625" style="297"/>
    <col min="2877" max="2877" width="11.28515625" style="297" customWidth="1"/>
    <col min="2878" max="3084" width="9.140625" style="297"/>
    <col min="3085" max="3085" width="7.7109375" style="297" bestFit="1" customWidth="1"/>
    <col min="3086" max="3086" width="74.42578125" style="297" customWidth="1"/>
    <col min="3087" max="3087" width="10.28515625" style="297" customWidth="1"/>
    <col min="3088" max="3088" width="35" style="297" customWidth="1"/>
    <col min="3089" max="3099" width="14" style="297" customWidth="1"/>
    <col min="3100" max="3113" width="9.7109375" style="297" customWidth="1"/>
    <col min="3114" max="3120" width="12.28515625" style="297" customWidth="1"/>
    <col min="3121" max="3121" width="18.28515625" style="297" customWidth="1"/>
    <col min="3122" max="3122" width="11.5703125" style="297" customWidth="1"/>
    <col min="3123" max="3125" width="12.7109375" style="297" customWidth="1"/>
    <col min="3126" max="3126" width="15.28515625" style="297" customWidth="1"/>
    <col min="3127" max="3127" width="12.5703125" style="297" customWidth="1"/>
    <col min="3128" max="3128" width="13.42578125" style="297" customWidth="1"/>
    <col min="3129" max="3129" width="13.5703125" style="297" customWidth="1"/>
    <col min="3130" max="3132" width="9.140625" style="297"/>
    <col min="3133" max="3133" width="11.28515625" style="297" customWidth="1"/>
    <col min="3134" max="3340" width="9.140625" style="297"/>
    <col min="3341" max="3341" width="7.7109375" style="297" bestFit="1" customWidth="1"/>
    <col min="3342" max="3342" width="74.42578125" style="297" customWidth="1"/>
    <col min="3343" max="3343" width="10.28515625" style="297" customWidth="1"/>
    <col min="3344" max="3344" width="35" style="297" customWidth="1"/>
    <col min="3345" max="3355" width="14" style="297" customWidth="1"/>
    <col min="3356" max="3369" width="9.7109375" style="297" customWidth="1"/>
    <col min="3370" max="3376" width="12.28515625" style="297" customWidth="1"/>
    <col min="3377" max="3377" width="18.28515625" style="297" customWidth="1"/>
    <col min="3378" max="3378" width="11.5703125" style="297" customWidth="1"/>
    <col min="3379" max="3381" width="12.7109375" style="297" customWidth="1"/>
    <col min="3382" max="3382" width="15.28515625" style="297" customWidth="1"/>
    <col min="3383" max="3383" width="12.5703125" style="297" customWidth="1"/>
    <col min="3384" max="3384" width="13.42578125" style="297" customWidth="1"/>
    <col min="3385" max="3385" width="13.5703125" style="297" customWidth="1"/>
    <col min="3386" max="3388" width="9.140625" style="297"/>
    <col min="3389" max="3389" width="11.28515625" style="297" customWidth="1"/>
    <col min="3390" max="3596" width="9.140625" style="297"/>
    <col min="3597" max="3597" width="7.7109375" style="297" bestFit="1" customWidth="1"/>
    <col min="3598" max="3598" width="74.42578125" style="297" customWidth="1"/>
    <col min="3599" max="3599" width="10.28515625" style="297" customWidth="1"/>
    <col min="3600" max="3600" width="35" style="297" customWidth="1"/>
    <col min="3601" max="3611" width="14" style="297" customWidth="1"/>
    <col min="3612" max="3625" width="9.7109375" style="297" customWidth="1"/>
    <col min="3626" max="3632" width="12.28515625" style="297" customWidth="1"/>
    <col min="3633" max="3633" width="18.28515625" style="297" customWidth="1"/>
    <col min="3634" max="3634" width="11.5703125" style="297" customWidth="1"/>
    <col min="3635" max="3637" width="12.7109375" style="297" customWidth="1"/>
    <col min="3638" max="3638" width="15.28515625" style="297" customWidth="1"/>
    <col min="3639" max="3639" width="12.5703125" style="297" customWidth="1"/>
    <col min="3640" max="3640" width="13.42578125" style="297" customWidth="1"/>
    <col min="3641" max="3641" width="13.5703125" style="297" customWidth="1"/>
    <col min="3642" max="3644" width="9.140625" style="297"/>
    <col min="3645" max="3645" width="11.28515625" style="297" customWidth="1"/>
    <col min="3646" max="3852" width="9.140625" style="297"/>
    <col min="3853" max="3853" width="7.7109375" style="297" bestFit="1" customWidth="1"/>
    <col min="3854" max="3854" width="74.42578125" style="297" customWidth="1"/>
    <col min="3855" max="3855" width="10.28515625" style="297" customWidth="1"/>
    <col min="3856" max="3856" width="35" style="297" customWidth="1"/>
    <col min="3857" max="3867" width="14" style="297" customWidth="1"/>
    <col min="3868" max="3881" width="9.7109375" style="297" customWidth="1"/>
    <col min="3882" max="3888" width="12.28515625" style="297" customWidth="1"/>
    <col min="3889" max="3889" width="18.28515625" style="297" customWidth="1"/>
    <col min="3890" max="3890" width="11.5703125" style="297" customWidth="1"/>
    <col min="3891" max="3893" width="12.7109375" style="297" customWidth="1"/>
    <col min="3894" max="3894" width="15.28515625" style="297" customWidth="1"/>
    <col min="3895" max="3895" width="12.5703125" style="297" customWidth="1"/>
    <col min="3896" max="3896" width="13.42578125" style="297" customWidth="1"/>
    <col min="3897" max="3897" width="13.5703125" style="297" customWidth="1"/>
    <col min="3898" max="3900" width="9.140625" style="297"/>
    <col min="3901" max="3901" width="11.28515625" style="297" customWidth="1"/>
    <col min="3902" max="4108" width="9.140625" style="297"/>
    <col min="4109" max="4109" width="7.7109375" style="297" bestFit="1" customWidth="1"/>
    <col min="4110" max="4110" width="74.42578125" style="297" customWidth="1"/>
    <col min="4111" max="4111" width="10.28515625" style="297" customWidth="1"/>
    <col min="4112" max="4112" width="35" style="297" customWidth="1"/>
    <col min="4113" max="4123" width="14" style="297" customWidth="1"/>
    <col min="4124" max="4137" width="9.7109375" style="297" customWidth="1"/>
    <col min="4138" max="4144" width="12.28515625" style="297" customWidth="1"/>
    <col min="4145" max="4145" width="18.28515625" style="297" customWidth="1"/>
    <col min="4146" max="4146" width="11.5703125" style="297" customWidth="1"/>
    <col min="4147" max="4149" width="12.7109375" style="297" customWidth="1"/>
    <col min="4150" max="4150" width="15.28515625" style="297" customWidth="1"/>
    <col min="4151" max="4151" width="12.5703125" style="297" customWidth="1"/>
    <col min="4152" max="4152" width="13.42578125" style="297" customWidth="1"/>
    <col min="4153" max="4153" width="13.5703125" style="297" customWidth="1"/>
    <col min="4154" max="4156" width="9.140625" style="297"/>
    <col min="4157" max="4157" width="11.28515625" style="297" customWidth="1"/>
    <col min="4158" max="4364" width="9.140625" style="297"/>
    <col min="4365" max="4365" width="7.7109375" style="297" bestFit="1" customWidth="1"/>
    <col min="4366" max="4366" width="74.42578125" style="297" customWidth="1"/>
    <col min="4367" max="4367" width="10.28515625" style="297" customWidth="1"/>
    <col min="4368" max="4368" width="35" style="297" customWidth="1"/>
    <col min="4369" max="4379" width="14" style="297" customWidth="1"/>
    <col min="4380" max="4393" width="9.7109375" style="297" customWidth="1"/>
    <col min="4394" max="4400" width="12.28515625" style="297" customWidth="1"/>
    <col min="4401" max="4401" width="18.28515625" style="297" customWidth="1"/>
    <col min="4402" max="4402" width="11.5703125" style="297" customWidth="1"/>
    <col min="4403" max="4405" width="12.7109375" style="297" customWidth="1"/>
    <col min="4406" max="4406" width="15.28515625" style="297" customWidth="1"/>
    <col min="4407" max="4407" width="12.5703125" style="297" customWidth="1"/>
    <col min="4408" max="4408" width="13.42578125" style="297" customWidth="1"/>
    <col min="4409" max="4409" width="13.5703125" style="297" customWidth="1"/>
    <col min="4410" max="4412" width="9.140625" style="297"/>
    <col min="4413" max="4413" width="11.28515625" style="297" customWidth="1"/>
    <col min="4414" max="4620" width="9.140625" style="297"/>
    <col min="4621" max="4621" width="7.7109375" style="297" bestFit="1" customWidth="1"/>
    <col min="4622" max="4622" width="74.42578125" style="297" customWidth="1"/>
    <col min="4623" max="4623" width="10.28515625" style="297" customWidth="1"/>
    <col min="4624" max="4624" width="35" style="297" customWidth="1"/>
    <col min="4625" max="4635" width="14" style="297" customWidth="1"/>
    <col min="4636" max="4649" width="9.7109375" style="297" customWidth="1"/>
    <col min="4650" max="4656" width="12.28515625" style="297" customWidth="1"/>
    <col min="4657" max="4657" width="18.28515625" style="297" customWidth="1"/>
    <col min="4658" max="4658" width="11.5703125" style="297" customWidth="1"/>
    <col min="4659" max="4661" width="12.7109375" style="297" customWidth="1"/>
    <col min="4662" max="4662" width="15.28515625" style="297" customWidth="1"/>
    <col min="4663" max="4663" width="12.5703125" style="297" customWidth="1"/>
    <col min="4664" max="4664" width="13.42578125" style="297" customWidth="1"/>
    <col min="4665" max="4665" width="13.5703125" style="297" customWidth="1"/>
    <col min="4666" max="4668" width="9.140625" style="297"/>
    <col min="4669" max="4669" width="11.28515625" style="297" customWidth="1"/>
    <col min="4670" max="4876" width="9.140625" style="297"/>
    <col min="4877" max="4877" width="7.7109375" style="297" bestFit="1" customWidth="1"/>
    <col min="4878" max="4878" width="74.42578125" style="297" customWidth="1"/>
    <col min="4879" max="4879" width="10.28515625" style="297" customWidth="1"/>
    <col min="4880" max="4880" width="35" style="297" customWidth="1"/>
    <col min="4881" max="4891" width="14" style="297" customWidth="1"/>
    <col min="4892" max="4905" width="9.7109375" style="297" customWidth="1"/>
    <col min="4906" max="4912" width="12.28515625" style="297" customWidth="1"/>
    <col min="4913" max="4913" width="18.28515625" style="297" customWidth="1"/>
    <col min="4914" max="4914" width="11.5703125" style="297" customWidth="1"/>
    <col min="4915" max="4917" width="12.7109375" style="297" customWidth="1"/>
    <col min="4918" max="4918" width="15.28515625" style="297" customWidth="1"/>
    <col min="4919" max="4919" width="12.5703125" style="297" customWidth="1"/>
    <col min="4920" max="4920" width="13.42578125" style="297" customWidth="1"/>
    <col min="4921" max="4921" width="13.5703125" style="297" customWidth="1"/>
    <col min="4922" max="4924" width="9.140625" style="297"/>
    <col min="4925" max="4925" width="11.28515625" style="297" customWidth="1"/>
    <col min="4926" max="5132" width="9.140625" style="297"/>
    <col min="5133" max="5133" width="7.7109375" style="297" bestFit="1" customWidth="1"/>
    <col min="5134" max="5134" width="74.42578125" style="297" customWidth="1"/>
    <col min="5135" max="5135" width="10.28515625" style="297" customWidth="1"/>
    <col min="5136" max="5136" width="35" style="297" customWidth="1"/>
    <col min="5137" max="5147" width="14" style="297" customWidth="1"/>
    <col min="5148" max="5161" width="9.7109375" style="297" customWidth="1"/>
    <col min="5162" max="5168" width="12.28515625" style="297" customWidth="1"/>
    <col min="5169" max="5169" width="18.28515625" style="297" customWidth="1"/>
    <col min="5170" max="5170" width="11.5703125" style="297" customWidth="1"/>
    <col min="5171" max="5173" width="12.7109375" style="297" customWidth="1"/>
    <col min="5174" max="5174" width="15.28515625" style="297" customWidth="1"/>
    <col min="5175" max="5175" width="12.5703125" style="297" customWidth="1"/>
    <col min="5176" max="5176" width="13.42578125" style="297" customWidth="1"/>
    <col min="5177" max="5177" width="13.5703125" style="297" customWidth="1"/>
    <col min="5178" max="5180" width="9.140625" style="297"/>
    <col min="5181" max="5181" width="11.28515625" style="297" customWidth="1"/>
    <col min="5182" max="5388" width="9.140625" style="297"/>
    <col min="5389" max="5389" width="7.7109375" style="297" bestFit="1" customWidth="1"/>
    <col min="5390" max="5390" width="74.42578125" style="297" customWidth="1"/>
    <col min="5391" max="5391" width="10.28515625" style="297" customWidth="1"/>
    <col min="5392" max="5392" width="35" style="297" customWidth="1"/>
    <col min="5393" max="5403" width="14" style="297" customWidth="1"/>
    <col min="5404" max="5417" width="9.7109375" style="297" customWidth="1"/>
    <col min="5418" max="5424" width="12.28515625" style="297" customWidth="1"/>
    <col min="5425" max="5425" width="18.28515625" style="297" customWidth="1"/>
    <col min="5426" max="5426" width="11.5703125" style="297" customWidth="1"/>
    <col min="5427" max="5429" width="12.7109375" style="297" customWidth="1"/>
    <col min="5430" max="5430" width="15.28515625" style="297" customWidth="1"/>
    <col min="5431" max="5431" width="12.5703125" style="297" customWidth="1"/>
    <col min="5432" max="5432" width="13.42578125" style="297" customWidth="1"/>
    <col min="5433" max="5433" width="13.5703125" style="297" customWidth="1"/>
    <col min="5434" max="5436" width="9.140625" style="297"/>
    <col min="5437" max="5437" width="11.28515625" style="297" customWidth="1"/>
    <col min="5438" max="5644" width="9.140625" style="297"/>
    <col min="5645" max="5645" width="7.7109375" style="297" bestFit="1" customWidth="1"/>
    <col min="5646" max="5646" width="74.42578125" style="297" customWidth="1"/>
    <col min="5647" max="5647" width="10.28515625" style="297" customWidth="1"/>
    <col min="5648" max="5648" width="35" style="297" customWidth="1"/>
    <col min="5649" max="5659" width="14" style="297" customWidth="1"/>
    <col min="5660" max="5673" width="9.7109375" style="297" customWidth="1"/>
    <col min="5674" max="5680" width="12.28515625" style="297" customWidth="1"/>
    <col min="5681" max="5681" width="18.28515625" style="297" customWidth="1"/>
    <col min="5682" max="5682" width="11.5703125" style="297" customWidth="1"/>
    <col min="5683" max="5685" width="12.7109375" style="297" customWidth="1"/>
    <col min="5686" max="5686" width="15.28515625" style="297" customWidth="1"/>
    <col min="5687" max="5687" width="12.5703125" style="297" customWidth="1"/>
    <col min="5688" max="5688" width="13.42578125" style="297" customWidth="1"/>
    <col min="5689" max="5689" width="13.5703125" style="297" customWidth="1"/>
    <col min="5690" max="5692" width="9.140625" style="297"/>
    <col min="5693" max="5693" width="11.28515625" style="297" customWidth="1"/>
    <col min="5694" max="5900" width="9.140625" style="297"/>
    <col min="5901" max="5901" width="7.7109375" style="297" bestFit="1" customWidth="1"/>
    <col min="5902" max="5902" width="74.42578125" style="297" customWidth="1"/>
    <col min="5903" max="5903" width="10.28515625" style="297" customWidth="1"/>
    <col min="5904" max="5904" width="35" style="297" customWidth="1"/>
    <col min="5905" max="5915" width="14" style="297" customWidth="1"/>
    <col min="5916" max="5929" width="9.7109375" style="297" customWidth="1"/>
    <col min="5930" max="5936" width="12.28515625" style="297" customWidth="1"/>
    <col min="5937" max="5937" width="18.28515625" style="297" customWidth="1"/>
    <col min="5938" max="5938" width="11.5703125" style="297" customWidth="1"/>
    <col min="5939" max="5941" width="12.7109375" style="297" customWidth="1"/>
    <col min="5942" max="5942" width="15.28515625" style="297" customWidth="1"/>
    <col min="5943" max="5943" width="12.5703125" style="297" customWidth="1"/>
    <col min="5944" max="5944" width="13.42578125" style="297" customWidth="1"/>
    <col min="5945" max="5945" width="13.5703125" style="297" customWidth="1"/>
    <col min="5946" max="5948" width="9.140625" style="297"/>
    <col min="5949" max="5949" width="11.28515625" style="297" customWidth="1"/>
    <col min="5950" max="6156" width="9.140625" style="297"/>
    <col min="6157" max="6157" width="7.7109375" style="297" bestFit="1" customWidth="1"/>
    <col min="6158" max="6158" width="74.42578125" style="297" customWidth="1"/>
    <col min="6159" max="6159" width="10.28515625" style="297" customWidth="1"/>
    <col min="6160" max="6160" width="35" style="297" customWidth="1"/>
    <col min="6161" max="6171" width="14" style="297" customWidth="1"/>
    <col min="6172" max="6185" width="9.7109375" style="297" customWidth="1"/>
    <col min="6186" max="6192" width="12.28515625" style="297" customWidth="1"/>
    <col min="6193" max="6193" width="18.28515625" style="297" customWidth="1"/>
    <col min="6194" max="6194" width="11.5703125" style="297" customWidth="1"/>
    <col min="6195" max="6197" width="12.7109375" style="297" customWidth="1"/>
    <col min="6198" max="6198" width="15.28515625" style="297" customWidth="1"/>
    <col min="6199" max="6199" width="12.5703125" style="297" customWidth="1"/>
    <col min="6200" max="6200" width="13.42578125" style="297" customWidth="1"/>
    <col min="6201" max="6201" width="13.5703125" style="297" customWidth="1"/>
    <col min="6202" max="6204" width="9.140625" style="297"/>
    <col min="6205" max="6205" width="11.28515625" style="297" customWidth="1"/>
    <col min="6206" max="6412" width="9.140625" style="297"/>
    <col min="6413" max="6413" width="7.7109375" style="297" bestFit="1" customWidth="1"/>
    <col min="6414" max="6414" width="74.42578125" style="297" customWidth="1"/>
    <col min="6415" max="6415" width="10.28515625" style="297" customWidth="1"/>
    <col min="6416" max="6416" width="35" style="297" customWidth="1"/>
    <col min="6417" max="6427" width="14" style="297" customWidth="1"/>
    <col min="6428" max="6441" width="9.7109375" style="297" customWidth="1"/>
    <col min="6442" max="6448" width="12.28515625" style="297" customWidth="1"/>
    <col min="6449" max="6449" width="18.28515625" style="297" customWidth="1"/>
    <col min="6450" max="6450" width="11.5703125" style="297" customWidth="1"/>
    <col min="6451" max="6453" width="12.7109375" style="297" customWidth="1"/>
    <col min="6454" max="6454" width="15.28515625" style="297" customWidth="1"/>
    <col min="6455" max="6455" width="12.5703125" style="297" customWidth="1"/>
    <col min="6456" max="6456" width="13.42578125" style="297" customWidth="1"/>
    <col min="6457" max="6457" width="13.5703125" style="297" customWidth="1"/>
    <col min="6458" max="6460" width="9.140625" style="297"/>
    <col min="6461" max="6461" width="11.28515625" style="297" customWidth="1"/>
    <col min="6462" max="6668" width="9.140625" style="297"/>
    <col min="6669" max="6669" width="7.7109375" style="297" bestFit="1" customWidth="1"/>
    <col min="6670" max="6670" width="74.42578125" style="297" customWidth="1"/>
    <col min="6671" max="6671" width="10.28515625" style="297" customWidth="1"/>
    <col min="6672" max="6672" width="35" style="297" customWidth="1"/>
    <col min="6673" max="6683" width="14" style="297" customWidth="1"/>
    <col min="6684" max="6697" width="9.7109375" style="297" customWidth="1"/>
    <col min="6698" max="6704" width="12.28515625" style="297" customWidth="1"/>
    <col min="6705" max="6705" width="18.28515625" style="297" customWidth="1"/>
    <col min="6706" max="6706" width="11.5703125" style="297" customWidth="1"/>
    <col min="6707" max="6709" width="12.7109375" style="297" customWidth="1"/>
    <col min="6710" max="6710" width="15.28515625" style="297" customWidth="1"/>
    <col min="6711" max="6711" width="12.5703125" style="297" customWidth="1"/>
    <col min="6712" max="6712" width="13.42578125" style="297" customWidth="1"/>
    <col min="6713" max="6713" width="13.5703125" style="297" customWidth="1"/>
    <col min="6714" max="6716" width="9.140625" style="297"/>
    <col min="6717" max="6717" width="11.28515625" style="297" customWidth="1"/>
    <col min="6718" max="6924" width="9.140625" style="297"/>
    <col min="6925" max="6925" width="7.7109375" style="297" bestFit="1" customWidth="1"/>
    <col min="6926" max="6926" width="74.42578125" style="297" customWidth="1"/>
    <col min="6927" max="6927" width="10.28515625" style="297" customWidth="1"/>
    <col min="6928" max="6928" width="35" style="297" customWidth="1"/>
    <col min="6929" max="6939" width="14" style="297" customWidth="1"/>
    <col min="6940" max="6953" width="9.7109375" style="297" customWidth="1"/>
    <col min="6954" max="6960" width="12.28515625" style="297" customWidth="1"/>
    <col min="6961" max="6961" width="18.28515625" style="297" customWidth="1"/>
    <col min="6962" max="6962" width="11.5703125" style="297" customWidth="1"/>
    <col min="6963" max="6965" width="12.7109375" style="297" customWidth="1"/>
    <col min="6966" max="6966" width="15.28515625" style="297" customWidth="1"/>
    <col min="6967" max="6967" width="12.5703125" style="297" customWidth="1"/>
    <col min="6968" max="6968" width="13.42578125" style="297" customWidth="1"/>
    <col min="6969" max="6969" width="13.5703125" style="297" customWidth="1"/>
    <col min="6970" max="6972" width="9.140625" style="297"/>
    <col min="6973" max="6973" width="11.28515625" style="297" customWidth="1"/>
    <col min="6974" max="7180" width="9.140625" style="297"/>
    <col min="7181" max="7181" width="7.7109375" style="297" bestFit="1" customWidth="1"/>
    <col min="7182" max="7182" width="74.42578125" style="297" customWidth="1"/>
    <col min="7183" max="7183" width="10.28515625" style="297" customWidth="1"/>
    <col min="7184" max="7184" width="35" style="297" customWidth="1"/>
    <col min="7185" max="7195" width="14" style="297" customWidth="1"/>
    <col min="7196" max="7209" width="9.7109375" style="297" customWidth="1"/>
    <col min="7210" max="7216" width="12.28515625" style="297" customWidth="1"/>
    <col min="7217" max="7217" width="18.28515625" style="297" customWidth="1"/>
    <col min="7218" max="7218" width="11.5703125" style="297" customWidth="1"/>
    <col min="7219" max="7221" width="12.7109375" style="297" customWidth="1"/>
    <col min="7222" max="7222" width="15.28515625" style="297" customWidth="1"/>
    <col min="7223" max="7223" width="12.5703125" style="297" customWidth="1"/>
    <col min="7224" max="7224" width="13.42578125" style="297" customWidth="1"/>
    <col min="7225" max="7225" width="13.5703125" style="297" customWidth="1"/>
    <col min="7226" max="7228" width="9.140625" style="297"/>
    <col min="7229" max="7229" width="11.28515625" style="297" customWidth="1"/>
    <col min="7230" max="7436" width="9.140625" style="297"/>
    <col min="7437" max="7437" width="7.7109375" style="297" bestFit="1" customWidth="1"/>
    <col min="7438" max="7438" width="74.42578125" style="297" customWidth="1"/>
    <col min="7439" max="7439" width="10.28515625" style="297" customWidth="1"/>
    <col min="7440" max="7440" width="35" style="297" customWidth="1"/>
    <col min="7441" max="7451" width="14" style="297" customWidth="1"/>
    <col min="7452" max="7465" width="9.7109375" style="297" customWidth="1"/>
    <col min="7466" max="7472" width="12.28515625" style="297" customWidth="1"/>
    <col min="7473" max="7473" width="18.28515625" style="297" customWidth="1"/>
    <col min="7474" max="7474" width="11.5703125" style="297" customWidth="1"/>
    <col min="7475" max="7477" width="12.7109375" style="297" customWidth="1"/>
    <col min="7478" max="7478" width="15.28515625" style="297" customWidth="1"/>
    <col min="7479" max="7479" width="12.5703125" style="297" customWidth="1"/>
    <col min="7480" max="7480" width="13.42578125" style="297" customWidth="1"/>
    <col min="7481" max="7481" width="13.5703125" style="297" customWidth="1"/>
    <col min="7482" max="7484" width="9.140625" style="297"/>
    <col min="7485" max="7485" width="11.28515625" style="297" customWidth="1"/>
    <col min="7486" max="7692" width="9.140625" style="297"/>
    <col min="7693" max="7693" width="7.7109375" style="297" bestFit="1" customWidth="1"/>
    <col min="7694" max="7694" width="74.42578125" style="297" customWidth="1"/>
    <col min="7695" max="7695" width="10.28515625" style="297" customWidth="1"/>
    <col min="7696" max="7696" width="35" style="297" customWidth="1"/>
    <col min="7697" max="7707" width="14" style="297" customWidth="1"/>
    <col min="7708" max="7721" width="9.7109375" style="297" customWidth="1"/>
    <col min="7722" max="7728" width="12.28515625" style="297" customWidth="1"/>
    <col min="7729" max="7729" width="18.28515625" style="297" customWidth="1"/>
    <col min="7730" max="7730" width="11.5703125" style="297" customWidth="1"/>
    <col min="7731" max="7733" width="12.7109375" style="297" customWidth="1"/>
    <col min="7734" max="7734" width="15.28515625" style="297" customWidth="1"/>
    <col min="7735" max="7735" width="12.5703125" style="297" customWidth="1"/>
    <col min="7736" max="7736" width="13.42578125" style="297" customWidth="1"/>
    <col min="7737" max="7737" width="13.5703125" style="297" customWidth="1"/>
    <col min="7738" max="7740" width="9.140625" style="297"/>
    <col min="7741" max="7741" width="11.28515625" style="297" customWidth="1"/>
    <col min="7742" max="7948" width="9.140625" style="297"/>
    <col min="7949" max="7949" width="7.7109375" style="297" bestFit="1" customWidth="1"/>
    <col min="7950" max="7950" width="74.42578125" style="297" customWidth="1"/>
    <col min="7951" max="7951" width="10.28515625" style="297" customWidth="1"/>
    <col min="7952" max="7952" width="35" style="297" customWidth="1"/>
    <col min="7953" max="7963" width="14" style="297" customWidth="1"/>
    <col min="7964" max="7977" width="9.7109375" style="297" customWidth="1"/>
    <col min="7978" max="7984" width="12.28515625" style="297" customWidth="1"/>
    <col min="7985" max="7985" width="18.28515625" style="297" customWidth="1"/>
    <col min="7986" max="7986" width="11.5703125" style="297" customWidth="1"/>
    <col min="7987" max="7989" width="12.7109375" style="297" customWidth="1"/>
    <col min="7990" max="7990" width="15.28515625" style="297" customWidth="1"/>
    <col min="7991" max="7991" width="12.5703125" style="297" customWidth="1"/>
    <col min="7992" max="7992" width="13.42578125" style="297" customWidth="1"/>
    <col min="7993" max="7993" width="13.5703125" style="297" customWidth="1"/>
    <col min="7994" max="7996" width="9.140625" style="297"/>
    <col min="7997" max="7997" width="11.28515625" style="297" customWidth="1"/>
    <col min="7998" max="8204" width="9.140625" style="297"/>
    <col min="8205" max="8205" width="7.7109375" style="297" bestFit="1" customWidth="1"/>
    <col min="8206" max="8206" width="74.42578125" style="297" customWidth="1"/>
    <col min="8207" max="8207" width="10.28515625" style="297" customWidth="1"/>
    <col min="8208" max="8208" width="35" style="297" customWidth="1"/>
    <col min="8209" max="8219" width="14" style="297" customWidth="1"/>
    <col min="8220" max="8233" width="9.7109375" style="297" customWidth="1"/>
    <col min="8234" max="8240" width="12.28515625" style="297" customWidth="1"/>
    <col min="8241" max="8241" width="18.28515625" style="297" customWidth="1"/>
    <col min="8242" max="8242" width="11.5703125" style="297" customWidth="1"/>
    <col min="8243" max="8245" width="12.7109375" style="297" customWidth="1"/>
    <col min="8246" max="8246" width="15.28515625" style="297" customWidth="1"/>
    <col min="8247" max="8247" width="12.5703125" style="297" customWidth="1"/>
    <col min="8248" max="8248" width="13.42578125" style="297" customWidth="1"/>
    <col min="8249" max="8249" width="13.5703125" style="297" customWidth="1"/>
    <col min="8250" max="8252" width="9.140625" style="297"/>
    <col min="8253" max="8253" width="11.28515625" style="297" customWidth="1"/>
    <col min="8254" max="8460" width="9.140625" style="297"/>
    <col min="8461" max="8461" width="7.7109375" style="297" bestFit="1" customWidth="1"/>
    <col min="8462" max="8462" width="74.42578125" style="297" customWidth="1"/>
    <col min="8463" max="8463" width="10.28515625" style="297" customWidth="1"/>
    <col min="8464" max="8464" width="35" style="297" customWidth="1"/>
    <col min="8465" max="8475" width="14" style="297" customWidth="1"/>
    <col min="8476" max="8489" width="9.7109375" style="297" customWidth="1"/>
    <col min="8490" max="8496" width="12.28515625" style="297" customWidth="1"/>
    <col min="8497" max="8497" width="18.28515625" style="297" customWidth="1"/>
    <col min="8498" max="8498" width="11.5703125" style="297" customWidth="1"/>
    <col min="8499" max="8501" width="12.7109375" style="297" customWidth="1"/>
    <col min="8502" max="8502" width="15.28515625" style="297" customWidth="1"/>
    <col min="8503" max="8503" width="12.5703125" style="297" customWidth="1"/>
    <col min="8504" max="8504" width="13.42578125" style="297" customWidth="1"/>
    <col min="8505" max="8505" width="13.5703125" style="297" customWidth="1"/>
    <col min="8506" max="8508" width="9.140625" style="297"/>
    <col min="8509" max="8509" width="11.28515625" style="297" customWidth="1"/>
    <col min="8510" max="8716" width="9.140625" style="297"/>
    <col min="8717" max="8717" width="7.7109375" style="297" bestFit="1" customWidth="1"/>
    <col min="8718" max="8718" width="74.42578125" style="297" customWidth="1"/>
    <col min="8719" max="8719" width="10.28515625" style="297" customWidth="1"/>
    <col min="8720" max="8720" width="35" style="297" customWidth="1"/>
    <col min="8721" max="8731" width="14" style="297" customWidth="1"/>
    <col min="8732" max="8745" width="9.7109375" style="297" customWidth="1"/>
    <col min="8746" max="8752" width="12.28515625" style="297" customWidth="1"/>
    <col min="8753" max="8753" width="18.28515625" style="297" customWidth="1"/>
    <col min="8754" max="8754" width="11.5703125" style="297" customWidth="1"/>
    <col min="8755" max="8757" width="12.7109375" style="297" customWidth="1"/>
    <col min="8758" max="8758" width="15.28515625" style="297" customWidth="1"/>
    <col min="8759" max="8759" width="12.5703125" style="297" customWidth="1"/>
    <col min="8760" max="8760" width="13.42578125" style="297" customWidth="1"/>
    <col min="8761" max="8761" width="13.5703125" style="297" customWidth="1"/>
    <col min="8762" max="8764" width="9.140625" style="297"/>
    <col min="8765" max="8765" width="11.28515625" style="297" customWidth="1"/>
    <col min="8766" max="8972" width="9.140625" style="297"/>
    <col min="8973" max="8973" width="7.7109375" style="297" bestFit="1" customWidth="1"/>
    <col min="8974" max="8974" width="74.42578125" style="297" customWidth="1"/>
    <col min="8975" max="8975" width="10.28515625" style="297" customWidth="1"/>
    <col min="8976" max="8976" width="35" style="297" customWidth="1"/>
    <col min="8977" max="8987" width="14" style="297" customWidth="1"/>
    <col min="8988" max="9001" width="9.7109375" style="297" customWidth="1"/>
    <col min="9002" max="9008" width="12.28515625" style="297" customWidth="1"/>
    <col min="9009" max="9009" width="18.28515625" style="297" customWidth="1"/>
    <col min="9010" max="9010" width="11.5703125" style="297" customWidth="1"/>
    <col min="9011" max="9013" width="12.7109375" style="297" customWidth="1"/>
    <col min="9014" max="9014" width="15.28515625" style="297" customWidth="1"/>
    <col min="9015" max="9015" width="12.5703125" style="297" customWidth="1"/>
    <col min="9016" max="9016" width="13.42578125" style="297" customWidth="1"/>
    <col min="9017" max="9017" width="13.5703125" style="297" customWidth="1"/>
    <col min="9018" max="9020" width="9.140625" style="297"/>
    <col min="9021" max="9021" width="11.28515625" style="297" customWidth="1"/>
    <col min="9022" max="9228" width="9.140625" style="297"/>
    <col min="9229" max="9229" width="7.7109375" style="297" bestFit="1" customWidth="1"/>
    <col min="9230" max="9230" width="74.42578125" style="297" customWidth="1"/>
    <col min="9231" max="9231" width="10.28515625" style="297" customWidth="1"/>
    <col min="9232" max="9232" width="35" style="297" customWidth="1"/>
    <col min="9233" max="9243" width="14" style="297" customWidth="1"/>
    <col min="9244" max="9257" width="9.7109375" style="297" customWidth="1"/>
    <col min="9258" max="9264" width="12.28515625" style="297" customWidth="1"/>
    <col min="9265" max="9265" width="18.28515625" style="297" customWidth="1"/>
    <col min="9266" max="9266" width="11.5703125" style="297" customWidth="1"/>
    <col min="9267" max="9269" width="12.7109375" style="297" customWidth="1"/>
    <col min="9270" max="9270" width="15.28515625" style="297" customWidth="1"/>
    <col min="9271" max="9271" width="12.5703125" style="297" customWidth="1"/>
    <col min="9272" max="9272" width="13.42578125" style="297" customWidth="1"/>
    <col min="9273" max="9273" width="13.5703125" style="297" customWidth="1"/>
    <col min="9274" max="9276" width="9.140625" style="297"/>
    <col min="9277" max="9277" width="11.28515625" style="297" customWidth="1"/>
    <col min="9278" max="9484" width="9.140625" style="297"/>
    <col min="9485" max="9485" width="7.7109375" style="297" bestFit="1" customWidth="1"/>
    <col min="9486" max="9486" width="74.42578125" style="297" customWidth="1"/>
    <col min="9487" max="9487" width="10.28515625" style="297" customWidth="1"/>
    <col min="9488" max="9488" width="35" style="297" customWidth="1"/>
    <col min="9489" max="9499" width="14" style="297" customWidth="1"/>
    <col min="9500" max="9513" width="9.7109375" style="297" customWidth="1"/>
    <col min="9514" max="9520" width="12.28515625" style="297" customWidth="1"/>
    <col min="9521" max="9521" width="18.28515625" style="297" customWidth="1"/>
    <col min="9522" max="9522" width="11.5703125" style="297" customWidth="1"/>
    <col min="9523" max="9525" width="12.7109375" style="297" customWidth="1"/>
    <col min="9526" max="9526" width="15.28515625" style="297" customWidth="1"/>
    <col min="9527" max="9527" width="12.5703125" style="297" customWidth="1"/>
    <col min="9528" max="9528" width="13.42578125" style="297" customWidth="1"/>
    <col min="9529" max="9529" width="13.5703125" style="297" customWidth="1"/>
    <col min="9530" max="9532" width="9.140625" style="297"/>
    <col min="9533" max="9533" width="11.28515625" style="297" customWidth="1"/>
    <col min="9534" max="9740" width="9.140625" style="297"/>
    <col min="9741" max="9741" width="7.7109375" style="297" bestFit="1" customWidth="1"/>
    <col min="9742" max="9742" width="74.42578125" style="297" customWidth="1"/>
    <col min="9743" max="9743" width="10.28515625" style="297" customWidth="1"/>
    <col min="9744" max="9744" width="35" style="297" customWidth="1"/>
    <col min="9745" max="9755" width="14" style="297" customWidth="1"/>
    <col min="9756" max="9769" width="9.7109375" style="297" customWidth="1"/>
    <col min="9770" max="9776" width="12.28515625" style="297" customWidth="1"/>
    <col min="9777" max="9777" width="18.28515625" style="297" customWidth="1"/>
    <col min="9778" max="9778" width="11.5703125" style="297" customWidth="1"/>
    <col min="9779" max="9781" width="12.7109375" style="297" customWidth="1"/>
    <col min="9782" max="9782" width="15.28515625" style="297" customWidth="1"/>
    <col min="9783" max="9783" width="12.5703125" style="297" customWidth="1"/>
    <col min="9784" max="9784" width="13.42578125" style="297" customWidth="1"/>
    <col min="9785" max="9785" width="13.5703125" style="297" customWidth="1"/>
    <col min="9786" max="9788" width="9.140625" style="297"/>
    <col min="9789" max="9789" width="11.28515625" style="297" customWidth="1"/>
    <col min="9790" max="9996" width="9.140625" style="297"/>
    <col min="9997" max="9997" width="7.7109375" style="297" bestFit="1" customWidth="1"/>
    <col min="9998" max="9998" width="74.42578125" style="297" customWidth="1"/>
    <col min="9999" max="9999" width="10.28515625" style="297" customWidth="1"/>
    <col min="10000" max="10000" width="35" style="297" customWidth="1"/>
    <col min="10001" max="10011" width="14" style="297" customWidth="1"/>
    <col min="10012" max="10025" width="9.7109375" style="297" customWidth="1"/>
    <col min="10026" max="10032" width="12.28515625" style="297" customWidth="1"/>
    <col min="10033" max="10033" width="18.28515625" style="297" customWidth="1"/>
    <col min="10034" max="10034" width="11.5703125" style="297" customWidth="1"/>
    <col min="10035" max="10037" width="12.7109375" style="297" customWidth="1"/>
    <col min="10038" max="10038" width="15.28515625" style="297" customWidth="1"/>
    <col min="10039" max="10039" width="12.5703125" style="297" customWidth="1"/>
    <col min="10040" max="10040" width="13.42578125" style="297" customWidth="1"/>
    <col min="10041" max="10041" width="13.5703125" style="297" customWidth="1"/>
    <col min="10042" max="10044" width="9.140625" style="297"/>
    <col min="10045" max="10045" width="11.28515625" style="297" customWidth="1"/>
    <col min="10046" max="10252" width="9.140625" style="297"/>
    <col min="10253" max="10253" width="7.7109375" style="297" bestFit="1" customWidth="1"/>
    <col min="10254" max="10254" width="74.42578125" style="297" customWidth="1"/>
    <col min="10255" max="10255" width="10.28515625" style="297" customWidth="1"/>
    <col min="10256" max="10256" width="35" style="297" customWidth="1"/>
    <col min="10257" max="10267" width="14" style="297" customWidth="1"/>
    <col min="10268" max="10281" width="9.7109375" style="297" customWidth="1"/>
    <col min="10282" max="10288" width="12.28515625" style="297" customWidth="1"/>
    <col min="10289" max="10289" width="18.28515625" style="297" customWidth="1"/>
    <col min="10290" max="10290" width="11.5703125" style="297" customWidth="1"/>
    <col min="10291" max="10293" width="12.7109375" style="297" customWidth="1"/>
    <col min="10294" max="10294" width="15.28515625" style="297" customWidth="1"/>
    <col min="10295" max="10295" width="12.5703125" style="297" customWidth="1"/>
    <col min="10296" max="10296" width="13.42578125" style="297" customWidth="1"/>
    <col min="10297" max="10297" width="13.5703125" style="297" customWidth="1"/>
    <col min="10298" max="10300" width="9.140625" style="297"/>
    <col min="10301" max="10301" width="11.28515625" style="297" customWidth="1"/>
    <col min="10302" max="10508" width="9.140625" style="297"/>
    <col min="10509" max="10509" width="7.7109375" style="297" bestFit="1" customWidth="1"/>
    <col min="10510" max="10510" width="74.42578125" style="297" customWidth="1"/>
    <col min="10511" max="10511" width="10.28515625" style="297" customWidth="1"/>
    <col min="10512" max="10512" width="35" style="297" customWidth="1"/>
    <col min="10513" max="10523" width="14" style="297" customWidth="1"/>
    <col min="10524" max="10537" width="9.7109375" style="297" customWidth="1"/>
    <col min="10538" max="10544" width="12.28515625" style="297" customWidth="1"/>
    <col min="10545" max="10545" width="18.28515625" style="297" customWidth="1"/>
    <col min="10546" max="10546" width="11.5703125" style="297" customWidth="1"/>
    <col min="10547" max="10549" width="12.7109375" style="297" customWidth="1"/>
    <col min="10550" max="10550" width="15.28515625" style="297" customWidth="1"/>
    <col min="10551" max="10551" width="12.5703125" style="297" customWidth="1"/>
    <col min="10552" max="10552" width="13.42578125" style="297" customWidth="1"/>
    <col min="10553" max="10553" width="13.5703125" style="297" customWidth="1"/>
    <col min="10554" max="10556" width="9.140625" style="297"/>
    <col min="10557" max="10557" width="11.28515625" style="297" customWidth="1"/>
    <col min="10558" max="10764" width="9.140625" style="297"/>
    <col min="10765" max="10765" width="7.7109375" style="297" bestFit="1" customWidth="1"/>
    <col min="10766" max="10766" width="74.42578125" style="297" customWidth="1"/>
    <col min="10767" max="10767" width="10.28515625" style="297" customWidth="1"/>
    <col min="10768" max="10768" width="35" style="297" customWidth="1"/>
    <col min="10769" max="10779" width="14" style="297" customWidth="1"/>
    <col min="10780" max="10793" width="9.7109375" style="297" customWidth="1"/>
    <col min="10794" max="10800" width="12.28515625" style="297" customWidth="1"/>
    <col min="10801" max="10801" width="18.28515625" style="297" customWidth="1"/>
    <col min="10802" max="10802" width="11.5703125" style="297" customWidth="1"/>
    <col min="10803" max="10805" width="12.7109375" style="297" customWidth="1"/>
    <col min="10806" max="10806" width="15.28515625" style="297" customWidth="1"/>
    <col min="10807" max="10807" width="12.5703125" style="297" customWidth="1"/>
    <col min="10808" max="10808" width="13.42578125" style="297" customWidth="1"/>
    <col min="10809" max="10809" width="13.5703125" style="297" customWidth="1"/>
    <col min="10810" max="10812" width="9.140625" style="297"/>
    <col min="10813" max="10813" width="11.28515625" style="297" customWidth="1"/>
    <col min="10814" max="11020" width="9.140625" style="297"/>
    <col min="11021" max="11021" width="7.7109375" style="297" bestFit="1" customWidth="1"/>
    <col min="11022" max="11022" width="74.42578125" style="297" customWidth="1"/>
    <col min="11023" max="11023" width="10.28515625" style="297" customWidth="1"/>
    <col min="11024" max="11024" width="35" style="297" customWidth="1"/>
    <col min="11025" max="11035" width="14" style="297" customWidth="1"/>
    <col min="11036" max="11049" width="9.7109375" style="297" customWidth="1"/>
    <col min="11050" max="11056" width="12.28515625" style="297" customWidth="1"/>
    <col min="11057" max="11057" width="18.28515625" style="297" customWidth="1"/>
    <col min="11058" max="11058" width="11.5703125" style="297" customWidth="1"/>
    <col min="11059" max="11061" width="12.7109375" style="297" customWidth="1"/>
    <col min="11062" max="11062" width="15.28515625" style="297" customWidth="1"/>
    <col min="11063" max="11063" width="12.5703125" style="297" customWidth="1"/>
    <col min="11064" max="11064" width="13.42578125" style="297" customWidth="1"/>
    <col min="11065" max="11065" width="13.5703125" style="297" customWidth="1"/>
    <col min="11066" max="11068" width="9.140625" style="297"/>
    <col min="11069" max="11069" width="11.28515625" style="297" customWidth="1"/>
    <col min="11070" max="11276" width="9.140625" style="297"/>
    <col min="11277" max="11277" width="7.7109375" style="297" bestFit="1" customWidth="1"/>
    <col min="11278" max="11278" width="74.42578125" style="297" customWidth="1"/>
    <col min="11279" max="11279" width="10.28515625" style="297" customWidth="1"/>
    <col min="11280" max="11280" width="35" style="297" customWidth="1"/>
    <col min="11281" max="11291" width="14" style="297" customWidth="1"/>
    <col min="11292" max="11305" width="9.7109375" style="297" customWidth="1"/>
    <col min="11306" max="11312" width="12.28515625" style="297" customWidth="1"/>
    <col min="11313" max="11313" width="18.28515625" style="297" customWidth="1"/>
    <col min="11314" max="11314" width="11.5703125" style="297" customWidth="1"/>
    <col min="11315" max="11317" width="12.7109375" style="297" customWidth="1"/>
    <col min="11318" max="11318" width="15.28515625" style="297" customWidth="1"/>
    <col min="11319" max="11319" width="12.5703125" style="297" customWidth="1"/>
    <col min="11320" max="11320" width="13.42578125" style="297" customWidth="1"/>
    <col min="11321" max="11321" width="13.5703125" style="297" customWidth="1"/>
    <col min="11322" max="11324" width="9.140625" style="297"/>
    <col min="11325" max="11325" width="11.28515625" style="297" customWidth="1"/>
    <col min="11326" max="11532" width="9.140625" style="297"/>
    <col min="11533" max="11533" width="7.7109375" style="297" bestFit="1" customWidth="1"/>
    <col min="11534" max="11534" width="74.42578125" style="297" customWidth="1"/>
    <col min="11535" max="11535" width="10.28515625" style="297" customWidth="1"/>
    <col min="11536" max="11536" width="35" style="297" customWidth="1"/>
    <col min="11537" max="11547" width="14" style="297" customWidth="1"/>
    <col min="11548" max="11561" width="9.7109375" style="297" customWidth="1"/>
    <col min="11562" max="11568" width="12.28515625" style="297" customWidth="1"/>
    <col min="11569" max="11569" width="18.28515625" style="297" customWidth="1"/>
    <col min="11570" max="11570" width="11.5703125" style="297" customWidth="1"/>
    <col min="11571" max="11573" width="12.7109375" style="297" customWidth="1"/>
    <col min="11574" max="11574" width="15.28515625" style="297" customWidth="1"/>
    <col min="11575" max="11575" width="12.5703125" style="297" customWidth="1"/>
    <col min="11576" max="11576" width="13.42578125" style="297" customWidth="1"/>
    <col min="11577" max="11577" width="13.5703125" style="297" customWidth="1"/>
    <col min="11578" max="11580" width="9.140625" style="297"/>
    <col min="11581" max="11581" width="11.28515625" style="297" customWidth="1"/>
    <col min="11582" max="11788" width="9.140625" style="297"/>
    <col min="11789" max="11789" width="7.7109375" style="297" bestFit="1" customWidth="1"/>
    <col min="11790" max="11790" width="74.42578125" style="297" customWidth="1"/>
    <col min="11791" max="11791" width="10.28515625" style="297" customWidth="1"/>
    <col min="11792" max="11792" width="35" style="297" customWidth="1"/>
    <col min="11793" max="11803" width="14" style="297" customWidth="1"/>
    <col min="11804" max="11817" width="9.7109375" style="297" customWidth="1"/>
    <col min="11818" max="11824" width="12.28515625" style="297" customWidth="1"/>
    <col min="11825" max="11825" width="18.28515625" style="297" customWidth="1"/>
    <col min="11826" max="11826" width="11.5703125" style="297" customWidth="1"/>
    <col min="11827" max="11829" width="12.7109375" style="297" customWidth="1"/>
    <col min="11830" max="11830" width="15.28515625" style="297" customWidth="1"/>
    <col min="11831" max="11831" width="12.5703125" style="297" customWidth="1"/>
    <col min="11832" max="11832" width="13.42578125" style="297" customWidth="1"/>
    <col min="11833" max="11833" width="13.5703125" style="297" customWidth="1"/>
    <col min="11834" max="11836" width="9.140625" style="297"/>
    <col min="11837" max="11837" width="11.28515625" style="297" customWidth="1"/>
    <col min="11838" max="12044" width="9.140625" style="297"/>
    <col min="12045" max="12045" width="7.7109375" style="297" bestFit="1" customWidth="1"/>
    <col min="12046" max="12046" width="74.42578125" style="297" customWidth="1"/>
    <col min="12047" max="12047" width="10.28515625" style="297" customWidth="1"/>
    <col min="12048" max="12048" width="35" style="297" customWidth="1"/>
    <col min="12049" max="12059" width="14" style="297" customWidth="1"/>
    <col min="12060" max="12073" width="9.7109375" style="297" customWidth="1"/>
    <col min="12074" max="12080" width="12.28515625" style="297" customWidth="1"/>
    <col min="12081" max="12081" width="18.28515625" style="297" customWidth="1"/>
    <col min="12082" max="12082" width="11.5703125" style="297" customWidth="1"/>
    <col min="12083" max="12085" width="12.7109375" style="297" customWidth="1"/>
    <col min="12086" max="12086" width="15.28515625" style="297" customWidth="1"/>
    <col min="12087" max="12087" width="12.5703125" style="297" customWidth="1"/>
    <col min="12088" max="12088" width="13.42578125" style="297" customWidth="1"/>
    <col min="12089" max="12089" width="13.5703125" style="297" customWidth="1"/>
    <col min="12090" max="12092" width="9.140625" style="297"/>
    <col min="12093" max="12093" width="11.28515625" style="297" customWidth="1"/>
    <col min="12094" max="12300" width="9.140625" style="297"/>
    <col min="12301" max="12301" width="7.7109375" style="297" bestFit="1" customWidth="1"/>
    <col min="12302" max="12302" width="74.42578125" style="297" customWidth="1"/>
    <col min="12303" max="12303" width="10.28515625" style="297" customWidth="1"/>
    <col min="12304" max="12304" width="35" style="297" customWidth="1"/>
    <col min="12305" max="12315" width="14" style="297" customWidth="1"/>
    <col min="12316" max="12329" width="9.7109375" style="297" customWidth="1"/>
    <col min="12330" max="12336" width="12.28515625" style="297" customWidth="1"/>
    <col min="12337" max="12337" width="18.28515625" style="297" customWidth="1"/>
    <col min="12338" max="12338" width="11.5703125" style="297" customWidth="1"/>
    <col min="12339" max="12341" width="12.7109375" style="297" customWidth="1"/>
    <col min="12342" max="12342" width="15.28515625" style="297" customWidth="1"/>
    <col min="12343" max="12343" width="12.5703125" style="297" customWidth="1"/>
    <col min="12344" max="12344" width="13.42578125" style="297" customWidth="1"/>
    <col min="12345" max="12345" width="13.5703125" style="297" customWidth="1"/>
    <col min="12346" max="12348" width="9.140625" style="297"/>
    <col min="12349" max="12349" width="11.28515625" style="297" customWidth="1"/>
    <col min="12350" max="12556" width="9.140625" style="297"/>
    <col min="12557" max="12557" width="7.7109375" style="297" bestFit="1" customWidth="1"/>
    <col min="12558" max="12558" width="74.42578125" style="297" customWidth="1"/>
    <col min="12559" max="12559" width="10.28515625" style="297" customWidth="1"/>
    <col min="12560" max="12560" width="35" style="297" customWidth="1"/>
    <col min="12561" max="12571" width="14" style="297" customWidth="1"/>
    <col min="12572" max="12585" width="9.7109375" style="297" customWidth="1"/>
    <col min="12586" max="12592" width="12.28515625" style="297" customWidth="1"/>
    <col min="12593" max="12593" width="18.28515625" style="297" customWidth="1"/>
    <col min="12594" max="12594" width="11.5703125" style="297" customWidth="1"/>
    <col min="12595" max="12597" width="12.7109375" style="297" customWidth="1"/>
    <col min="12598" max="12598" width="15.28515625" style="297" customWidth="1"/>
    <col min="12599" max="12599" width="12.5703125" style="297" customWidth="1"/>
    <col min="12600" max="12600" width="13.42578125" style="297" customWidth="1"/>
    <col min="12601" max="12601" width="13.5703125" style="297" customWidth="1"/>
    <col min="12602" max="12604" width="9.140625" style="297"/>
    <col min="12605" max="12605" width="11.28515625" style="297" customWidth="1"/>
    <col min="12606" max="12812" width="9.140625" style="297"/>
    <col min="12813" max="12813" width="7.7109375" style="297" bestFit="1" customWidth="1"/>
    <col min="12814" max="12814" width="74.42578125" style="297" customWidth="1"/>
    <col min="12815" max="12815" width="10.28515625" style="297" customWidth="1"/>
    <col min="12816" max="12816" width="35" style="297" customWidth="1"/>
    <col min="12817" max="12827" width="14" style="297" customWidth="1"/>
    <col min="12828" max="12841" width="9.7109375" style="297" customWidth="1"/>
    <col min="12842" max="12848" width="12.28515625" style="297" customWidth="1"/>
    <col min="12849" max="12849" width="18.28515625" style="297" customWidth="1"/>
    <col min="12850" max="12850" width="11.5703125" style="297" customWidth="1"/>
    <col min="12851" max="12853" width="12.7109375" style="297" customWidth="1"/>
    <col min="12854" max="12854" width="15.28515625" style="297" customWidth="1"/>
    <col min="12855" max="12855" width="12.5703125" style="297" customWidth="1"/>
    <col min="12856" max="12856" width="13.42578125" style="297" customWidth="1"/>
    <col min="12857" max="12857" width="13.5703125" style="297" customWidth="1"/>
    <col min="12858" max="12860" width="9.140625" style="297"/>
    <col min="12861" max="12861" width="11.28515625" style="297" customWidth="1"/>
    <col min="12862" max="13068" width="9.140625" style="297"/>
    <col min="13069" max="13069" width="7.7109375" style="297" bestFit="1" customWidth="1"/>
    <col min="13070" max="13070" width="74.42578125" style="297" customWidth="1"/>
    <col min="13071" max="13071" width="10.28515625" style="297" customWidth="1"/>
    <col min="13072" max="13072" width="35" style="297" customWidth="1"/>
    <col min="13073" max="13083" width="14" style="297" customWidth="1"/>
    <col min="13084" max="13097" width="9.7109375" style="297" customWidth="1"/>
    <col min="13098" max="13104" width="12.28515625" style="297" customWidth="1"/>
    <col min="13105" max="13105" width="18.28515625" style="297" customWidth="1"/>
    <col min="13106" max="13106" width="11.5703125" style="297" customWidth="1"/>
    <col min="13107" max="13109" width="12.7109375" style="297" customWidth="1"/>
    <col min="13110" max="13110" width="15.28515625" style="297" customWidth="1"/>
    <col min="13111" max="13111" width="12.5703125" style="297" customWidth="1"/>
    <col min="13112" max="13112" width="13.42578125" style="297" customWidth="1"/>
    <col min="13113" max="13113" width="13.5703125" style="297" customWidth="1"/>
    <col min="13114" max="13116" width="9.140625" style="297"/>
    <col min="13117" max="13117" width="11.28515625" style="297" customWidth="1"/>
    <col min="13118" max="13324" width="9.140625" style="297"/>
    <col min="13325" max="13325" width="7.7109375" style="297" bestFit="1" customWidth="1"/>
    <col min="13326" max="13326" width="74.42578125" style="297" customWidth="1"/>
    <col min="13327" max="13327" width="10.28515625" style="297" customWidth="1"/>
    <col min="13328" max="13328" width="35" style="297" customWidth="1"/>
    <col min="13329" max="13339" width="14" style="297" customWidth="1"/>
    <col min="13340" max="13353" width="9.7109375" style="297" customWidth="1"/>
    <col min="13354" max="13360" width="12.28515625" style="297" customWidth="1"/>
    <col min="13361" max="13361" width="18.28515625" style="297" customWidth="1"/>
    <col min="13362" max="13362" width="11.5703125" style="297" customWidth="1"/>
    <col min="13363" max="13365" width="12.7109375" style="297" customWidth="1"/>
    <col min="13366" max="13366" width="15.28515625" style="297" customWidth="1"/>
    <col min="13367" max="13367" width="12.5703125" style="297" customWidth="1"/>
    <col min="13368" max="13368" width="13.42578125" style="297" customWidth="1"/>
    <col min="13369" max="13369" width="13.5703125" style="297" customWidth="1"/>
    <col min="13370" max="13372" width="9.140625" style="297"/>
    <col min="13373" max="13373" width="11.28515625" style="297" customWidth="1"/>
    <col min="13374" max="13580" width="9.140625" style="297"/>
    <col min="13581" max="13581" width="7.7109375" style="297" bestFit="1" customWidth="1"/>
    <col min="13582" max="13582" width="74.42578125" style="297" customWidth="1"/>
    <col min="13583" max="13583" width="10.28515625" style="297" customWidth="1"/>
    <col min="13584" max="13584" width="35" style="297" customWidth="1"/>
    <col min="13585" max="13595" width="14" style="297" customWidth="1"/>
    <col min="13596" max="13609" width="9.7109375" style="297" customWidth="1"/>
    <col min="13610" max="13616" width="12.28515625" style="297" customWidth="1"/>
    <col min="13617" max="13617" width="18.28515625" style="297" customWidth="1"/>
    <col min="13618" max="13618" width="11.5703125" style="297" customWidth="1"/>
    <col min="13619" max="13621" width="12.7109375" style="297" customWidth="1"/>
    <col min="13622" max="13622" width="15.28515625" style="297" customWidth="1"/>
    <col min="13623" max="13623" width="12.5703125" style="297" customWidth="1"/>
    <col min="13624" max="13624" width="13.42578125" style="297" customWidth="1"/>
    <col min="13625" max="13625" width="13.5703125" style="297" customWidth="1"/>
    <col min="13626" max="13628" width="9.140625" style="297"/>
    <col min="13629" max="13629" width="11.28515625" style="297" customWidth="1"/>
    <col min="13630" max="13836" width="9.140625" style="297"/>
    <col min="13837" max="13837" width="7.7109375" style="297" bestFit="1" customWidth="1"/>
    <col min="13838" max="13838" width="74.42578125" style="297" customWidth="1"/>
    <col min="13839" max="13839" width="10.28515625" style="297" customWidth="1"/>
    <col min="13840" max="13840" width="35" style="297" customWidth="1"/>
    <col min="13841" max="13851" width="14" style="297" customWidth="1"/>
    <col min="13852" max="13865" width="9.7109375" style="297" customWidth="1"/>
    <col min="13866" max="13872" width="12.28515625" style="297" customWidth="1"/>
    <col min="13873" max="13873" width="18.28515625" style="297" customWidth="1"/>
    <col min="13874" max="13874" width="11.5703125" style="297" customWidth="1"/>
    <col min="13875" max="13877" width="12.7109375" style="297" customWidth="1"/>
    <col min="13878" max="13878" width="15.28515625" style="297" customWidth="1"/>
    <col min="13879" max="13879" width="12.5703125" style="297" customWidth="1"/>
    <col min="13880" max="13880" width="13.42578125" style="297" customWidth="1"/>
    <col min="13881" max="13881" width="13.5703125" style="297" customWidth="1"/>
    <col min="13882" max="13884" width="9.140625" style="297"/>
    <col min="13885" max="13885" width="11.28515625" style="297" customWidth="1"/>
    <col min="13886" max="14092" width="9.140625" style="297"/>
    <col min="14093" max="14093" width="7.7109375" style="297" bestFit="1" customWidth="1"/>
    <col min="14094" max="14094" width="74.42578125" style="297" customWidth="1"/>
    <col min="14095" max="14095" width="10.28515625" style="297" customWidth="1"/>
    <col min="14096" max="14096" width="35" style="297" customWidth="1"/>
    <col min="14097" max="14107" width="14" style="297" customWidth="1"/>
    <col min="14108" max="14121" width="9.7109375" style="297" customWidth="1"/>
    <col min="14122" max="14128" width="12.28515625" style="297" customWidth="1"/>
    <col min="14129" max="14129" width="18.28515625" style="297" customWidth="1"/>
    <col min="14130" max="14130" width="11.5703125" style="297" customWidth="1"/>
    <col min="14131" max="14133" width="12.7109375" style="297" customWidth="1"/>
    <col min="14134" max="14134" width="15.28515625" style="297" customWidth="1"/>
    <col min="14135" max="14135" width="12.5703125" style="297" customWidth="1"/>
    <col min="14136" max="14136" width="13.42578125" style="297" customWidth="1"/>
    <col min="14137" max="14137" width="13.5703125" style="297" customWidth="1"/>
    <col min="14138" max="14140" width="9.140625" style="297"/>
    <col min="14141" max="14141" width="11.28515625" style="297" customWidth="1"/>
    <col min="14142" max="14348" width="9.140625" style="297"/>
    <col min="14349" max="14349" width="7.7109375" style="297" bestFit="1" customWidth="1"/>
    <col min="14350" max="14350" width="74.42578125" style="297" customWidth="1"/>
    <col min="14351" max="14351" width="10.28515625" style="297" customWidth="1"/>
    <col min="14352" max="14352" width="35" style="297" customWidth="1"/>
    <col min="14353" max="14363" width="14" style="297" customWidth="1"/>
    <col min="14364" max="14377" width="9.7109375" style="297" customWidth="1"/>
    <col min="14378" max="14384" width="12.28515625" style="297" customWidth="1"/>
    <col min="14385" max="14385" width="18.28515625" style="297" customWidth="1"/>
    <col min="14386" max="14386" width="11.5703125" style="297" customWidth="1"/>
    <col min="14387" max="14389" width="12.7109375" style="297" customWidth="1"/>
    <col min="14390" max="14390" width="15.28515625" style="297" customWidth="1"/>
    <col min="14391" max="14391" width="12.5703125" style="297" customWidth="1"/>
    <col min="14392" max="14392" width="13.42578125" style="297" customWidth="1"/>
    <col min="14393" max="14393" width="13.5703125" style="297" customWidth="1"/>
    <col min="14394" max="14396" width="9.140625" style="297"/>
    <col min="14397" max="14397" width="11.28515625" style="297" customWidth="1"/>
    <col min="14398" max="14604" width="9.140625" style="297"/>
    <col min="14605" max="14605" width="7.7109375" style="297" bestFit="1" customWidth="1"/>
    <col min="14606" max="14606" width="74.42578125" style="297" customWidth="1"/>
    <col min="14607" max="14607" width="10.28515625" style="297" customWidth="1"/>
    <col min="14608" max="14608" width="35" style="297" customWidth="1"/>
    <col min="14609" max="14619" width="14" style="297" customWidth="1"/>
    <col min="14620" max="14633" width="9.7109375" style="297" customWidth="1"/>
    <col min="14634" max="14640" width="12.28515625" style="297" customWidth="1"/>
    <col min="14641" max="14641" width="18.28515625" style="297" customWidth="1"/>
    <col min="14642" max="14642" width="11.5703125" style="297" customWidth="1"/>
    <col min="14643" max="14645" width="12.7109375" style="297" customWidth="1"/>
    <col min="14646" max="14646" width="15.28515625" style="297" customWidth="1"/>
    <col min="14647" max="14647" width="12.5703125" style="297" customWidth="1"/>
    <col min="14648" max="14648" width="13.42578125" style="297" customWidth="1"/>
    <col min="14649" max="14649" width="13.5703125" style="297" customWidth="1"/>
    <col min="14650" max="14652" width="9.140625" style="297"/>
    <col min="14653" max="14653" width="11.28515625" style="297" customWidth="1"/>
    <col min="14654" max="14860" width="9.140625" style="297"/>
    <col min="14861" max="14861" width="7.7109375" style="297" bestFit="1" customWidth="1"/>
    <col min="14862" max="14862" width="74.42578125" style="297" customWidth="1"/>
    <col min="14863" max="14863" width="10.28515625" style="297" customWidth="1"/>
    <col min="14864" max="14864" width="35" style="297" customWidth="1"/>
    <col min="14865" max="14875" width="14" style="297" customWidth="1"/>
    <col min="14876" max="14889" width="9.7109375" style="297" customWidth="1"/>
    <col min="14890" max="14896" width="12.28515625" style="297" customWidth="1"/>
    <col min="14897" max="14897" width="18.28515625" style="297" customWidth="1"/>
    <col min="14898" max="14898" width="11.5703125" style="297" customWidth="1"/>
    <col min="14899" max="14901" width="12.7109375" style="297" customWidth="1"/>
    <col min="14902" max="14902" width="15.28515625" style="297" customWidth="1"/>
    <col min="14903" max="14903" width="12.5703125" style="297" customWidth="1"/>
    <col min="14904" max="14904" width="13.42578125" style="297" customWidth="1"/>
    <col min="14905" max="14905" width="13.5703125" style="297" customWidth="1"/>
    <col min="14906" max="14908" width="9.140625" style="297"/>
    <col min="14909" max="14909" width="11.28515625" style="297" customWidth="1"/>
    <col min="14910" max="15116" width="9.140625" style="297"/>
    <col min="15117" max="15117" width="7.7109375" style="297" bestFit="1" customWidth="1"/>
    <col min="15118" max="15118" width="74.42578125" style="297" customWidth="1"/>
    <col min="15119" max="15119" width="10.28515625" style="297" customWidth="1"/>
    <col min="15120" max="15120" width="35" style="297" customWidth="1"/>
    <col min="15121" max="15131" width="14" style="297" customWidth="1"/>
    <col min="15132" max="15145" width="9.7109375" style="297" customWidth="1"/>
    <col min="15146" max="15152" width="12.28515625" style="297" customWidth="1"/>
    <col min="15153" max="15153" width="18.28515625" style="297" customWidth="1"/>
    <col min="15154" max="15154" width="11.5703125" style="297" customWidth="1"/>
    <col min="15155" max="15157" width="12.7109375" style="297" customWidth="1"/>
    <col min="15158" max="15158" width="15.28515625" style="297" customWidth="1"/>
    <col min="15159" max="15159" width="12.5703125" style="297" customWidth="1"/>
    <col min="15160" max="15160" width="13.42578125" style="297" customWidth="1"/>
    <col min="15161" max="15161" width="13.5703125" style="297" customWidth="1"/>
    <col min="15162" max="15164" width="9.140625" style="297"/>
    <col min="15165" max="15165" width="11.28515625" style="297" customWidth="1"/>
    <col min="15166" max="15372" width="9.140625" style="297"/>
    <col min="15373" max="15373" width="7.7109375" style="297" bestFit="1" customWidth="1"/>
    <col min="15374" max="15374" width="74.42578125" style="297" customWidth="1"/>
    <col min="15375" max="15375" width="10.28515625" style="297" customWidth="1"/>
    <col min="15376" max="15376" width="35" style="297" customWidth="1"/>
    <col min="15377" max="15387" width="14" style="297" customWidth="1"/>
    <col min="15388" max="15401" width="9.7109375" style="297" customWidth="1"/>
    <col min="15402" max="15408" width="12.28515625" style="297" customWidth="1"/>
    <col min="15409" max="15409" width="18.28515625" style="297" customWidth="1"/>
    <col min="15410" max="15410" width="11.5703125" style="297" customWidth="1"/>
    <col min="15411" max="15413" width="12.7109375" style="297" customWidth="1"/>
    <col min="15414" max="15414" width="15.28515625" style="297" customWidth="1"/>
    <col min="15415" max="15415" width="12.5703125" style="297" customWidth="1"/>
    <col min="15416" max="15416" width="13.42578125" style="297" customWidth="1"/>
    <col min="15417" max="15417" width="13.5703125" style="297" customWidth="1"/>
    <col min="15418" max="15420" width="9.140625" style="297"/>
    <col min="15421" max="15421" width="11.28515625" style="297" customWidth="1"/>
    <col min="15422" max="15628" width="9.140625" style="297"/>
    <col min="15629" max="15629" width="7.7109375" style="297" bestFit="1" customWidth="1"/>
    <col min="15630" max="15630" width="74.42578125" style="297" customWidth="1"/>
    <col min="15631" max="15631" width="10.28515625" style="297" customWidth="1"/>
    <col min="15632" max="15632" width="35" style="297" customWidth="1"/>
    <col min="15633" max="15643" width="14" style="297" customWidth="1"/>
    <col min="15644" max="15657" width="9.7109375" style="297" customWidth="1"/>
    <col min="15658" max="15664" width="12.28515625" style="297" customWidth="1"/>
    <col min="15665" max="15665" width="18.28515625" style="297" customWidth="1"/>
    <col min="15666" max="15666" width="11.5703125" style="297" customWidth="1"/>
    <col min="15667" max="15669" width="12.7109375" style="297" customWidth="1"/>
    <col min="15670" max="15670" width="15.28515625" style="297" customWidth="1"/>
    <col min="15671" max="15671" width="12.5703125" style="297" customWidth="1"/>
    <col min="15672" max="15672" width="13.42578125" style="297" customWidth="1"/>
    <col min="15673" max="15673" width="13.5703125" style="297" customWidth="1"/>
    <col min="15674" max="15676" width="9.140625" style="297"/>
    <col min="15677" max="15677" width="11.28515625" style="297" customWidth="1"/>
    <col min="15678" max="15884" width="9.140625" style="297"/>
    <col min="15885" max="15885" width="7.7109375" style="297" bestFit="1" customWidth="1"/>
    <col min="15886" max="15886" width="74.42578125" style="297" customWidth="1"/>
    <col min="15887" max="15887" width="10.28515625" style="297" customWidth="1"/>
    <col min="15888" max="15888" width="35" style="297" customWidth="1"/>
    <col min="15889" max="15899" width="14" style="297" customWidth="1"/>
    <col min="15900" max="15913" width="9.7109375" style="297" customWidth="1"/>
    <col min="15914" max="15920" width="12.28515625" style="297" customWidth="1"/>
    <col min="15921" max="15921" width="18.28515625" style="297" customWidth="1"/>
    <col min="15922" max="15922" width="11.5703125" style="297" customWidth="1"/>
    <col min="15923" max="15925" width="12.7109375" style="297" customWidth="1"/>
    <col min="15926" max="15926" width="15.28515625" style="297" customWidth="1"/>
    <col min="15927" max="15927" width="12.5703125" style="297" customWidth="1"/>
    <col min="15928" max="15928" width="13.42578125" style="297" customWidth="1"/>
    <col min="15929" max="15929" width="13.5703125" style="297" customWidth="1"/>
    <col min="15930" max="15932" width="9.140625" style="297"/>
    <col min="15933" max="15933" width="11.28515625" style="297" customWidth="1"/>
    <col min="15934" max="16140" width="9.140625" style="297"/>
    <col min="16141" max="16141" width="7.7109375" style="297" bestFit="1" customWidth="1"/>
    <col min="16142" max="16142" width="74.42578125" style="297" customWidth="1"/>
    <col min="16143" max="16143" width="10.28515625" style="297" customWidth="1"/>
    <col min="16144" max="16144" width="35" style="297" customWidth="1"/>
    <col min="16145" max="16155" width="14" style="297" customWidth="1"/>
    <col min="16156" max="16169" width="9.7109375" style="297" customWidth="1"/>
    <col min="16170" max="16176" width="12.28515625" style="297" customWidth="1"/>
    <col min="16177" max="16177" width="18.28515625" style="297" customWidth="1"/>
    <col min="16178" max="16178" width="11.5703125" style="297" customWidth="1"/>
    <col min="16179" max="16181" width="12.7109375" style="297" customWidth="1"/>
    <col min="16182" max="16182" width="15.28515625" style="297" customWidth="1"/>
    <col min="16183" max="16183" width="12.5703125" style="297" customWidth="1"/>
    <col min="16184" max="16184" width="13.42578125" style="297" customWidth="1"/>
    <col min="16185" max="16185" width="13.5703125" style="297" customWidth="1"/>
    <col min="16186" max="16188" width="9.140625" style="297"/>
    <col min="16189" max="16189" width="11.28515625" style="297" customWidth="1"/>
    <col min="16190" max="16384" width="9.140625" style="297"/>
  </cols>
  <sheetData>
    <row r="1" spans="1:56">
      <c r="D1" s="287" t="s">
        <v>477</v>
      </c>
      <c r="BB1" s="502" t="s">
        <v>68</v>
      </c>
      <c r="BC1" s="297" t="s">
        <v>69</v>
      </c>
    </row>
    <row r="2" spans="1:56">
      <c r="D2" s="291" t="s">
        <v>1</v>
      </c>
      <c r="BB2" s="502" t="s">
        <v>70</v>
      </c>
      <c r="BC2" s="479" t="s">
        <v>71</v>
      </c>
      <c r="BD2" s="479"/>
    </row>
    <row r="3" spans="1:56">
      <c r="A3" s="511"/>
      <c r="B3" s="512" t="s">
        <v>33</v>
      </c>
      <c r="C3" s="513"/>
      <c r="D3" s="293" t="s">
        <v>72</v>
      </c>
      <c r="E3" s="514"/>
      <c r="F3" s="515"/>
      <c r="G3" s="516"/>
      <c r="H3" s="516"/>
      <c r="I3" s="516"/>
      <c r="J3" s="516"/>
      <c r="K3" s="514"/>
      <c r="L3" s="516"/>
      <c r="M3" s="516"/>
      <c r="N3" s="516"/>
      <c r="O3" s="517"/>
      <c r="P3" s="518"/>
      <c r="Q3" s="519"/>
      <c r="R3" s="519"/>
      <c r="S3" s="519"/>
      <c r="T3" s="519"/>
      <c r="U3" s="519"/>
      <c r="V3" s="519"/>
      <c r="W3" s="520" t="s">
        <v>3</v>
      </c>
      <c r="X3" s="520"/>
      <c r="Y3" s="520"/>
      <c r="Z3" s="520"/>
      <c r="AA3" s="520"/>
      <c r="AB3" s="521"/>
      <c r="AC3" s="522"/>
      <c r="AD3" s="522"/>
      <c r="AE3" s="522"/>
      <c r="AF3" s="522"/>
      <c r="AG3" s="522"/>
      <c r="AH3" s="523"/>
      <c r="AI3" s="520"/>
      <c r="AJ3" s="520"/>
      <c r="AK3" s="520"/>
      <c r="AL3" s="520"/>
      <c r="AM3" s="466"/>
      <c r="AN3" s="524"/>
      <c r="AO3" s="525"/>
      <c r="AR3" s="525"/>
      <c r="AS3" s="525"/>
      <c r="AT3" s="526" t="s">
        <v>3</v>
      </c>
      <c r="AU3" s="520"/>
      <c r="AV3" s="520"/>
      <c r="AW3" s="520"/>
      <c r="AX3" s="520"/>
      <c r="AY3" s="526"/>
      <c r="AZ3" s="527"/>
      <c r="BA3" s="528"/>
      <c r="BB3" s="502" t="s">
        <v>29</v>
      </c>
      <c r="BC3" s="479" t="s">
        <v>407</v>
      </c>
      <c r="BD3" s="479"/>
    </row>
    <row r="4" spans="1:56">
      <c r="A4" s="934" t="s">
        <v>4</v>
      </c>
      <c r="B4" s="934" t="s">
        <v>35</v>
      </c>
      <c r="C4" s="934" t="s">
        <v>68</v>
      </c>
      <c r="D4" s="934" t="s">
        <v>37</v>
      </c>
      <c r="E4" s="961" t="s">
        <v>73</v>
      </c>
      <c r="F4" s="964" t="s">
        <v>38</v>
      </c>
      <c r="G4" s="934" t="s">
        <v>74</v>
      </c>
      <c r="H4" s="934" t="s">
        <v>75</v>
      </c>
      <c r="I4" s="934" t="s">
        <v>76</v>
      </c>
      <c r="J4" s="934" t="s">
        <v>77</v>
      </c>
      <c r="K4" s="964" t="s">
        <v>78</v>
      </c>
      <c r="L4" s="934" t="s">
        <v>79</v>
      </c>
      <c r="M4" s="934" t="s">
        <v>80</v>
      </c>
      <c r="N4" s="934" t="s">
        <v>81</v>
      </c>
      <c r="O4" s="934" t="s">
        <v>82</v>
      </c>
      <c r="P4" s="943" t="s">
        <v>27</v>
      </c>
      <c r="Q4" s="943"/>
      <c r="R4" s="943"/>
      <c r="S4" s="943"/>
      <c r="T4" s="943"/>
      <c r="U4" s="943"/>
      <c r="V4" s="943"/>
      <c r="W4" s="943"/>
      <c r="X4" s="623"/>
      <c r="Y4" s="623"/>
      <c r="Z4" s="623"/>
      <c r="AA4" s="623"/>
      <c r="AB4" s="965" t="s">
        <v>83</v>
      </c>
      <c r="AC4" s="965"/>
      <c r="AD4" s="965"/>
      <c r="AE4" s="965"/>
      <c r="AF4" s="965"/>
      <c r="AG4" s="965"/>
      <c r="AH4" s="965"/>
      <c r="AI4" s="623"/>
      <c r="AJ4" s="623"/>
      <c r="AK4" s="623"/>
      <c r="AL4" s="623"/>
      <c r="AM4" s="943" t="s">
        <v>28</v>
      </c>
      <c r="AN4" s="943"/>
      <c r="AO4" s="943"/>
      <c r="AP4" s="943"/>
      <c r="AQ4" s="943"/>
      <c r="AR4" s="943"/>
      <c r="AS4" s="943"/>
      <c r="AT4" s="943"/>
      <c r="AU4" s="623"/>
      <c r="AV4" s="623"/>
      <c r="AW4" s="623"/>
      <c r="AX4" s="623"/>
      <c r="AY4" s="951" t="s">
        <v>84</v>
      </c>
      <c r="AZ4" s="966" t="s">
        <v>12</v>
      </c>
      <c r="BA4" s="969" t="s">
        <v>85</v>
      </c>
      <c r="BB4" s="502" t="s">
        <v>86</v>
      </c>
      <c r="BC4" s="529" t="s">
        <v>87</v>
      </c>
      <c r="BD4" s="479"/>
    </row>
    <row r="5" spans="1:56" ht="47.25">
      <c r="A5" s="934"/>
      <c r="B5" s="934"/>
      <c r="C5" s="934"/>
      <c r="D5" s="934"/>
      <c r="E5" s="962"/>
      <c r="F5" s="964"/>
      <c r="G5" s="934"/>
      <c r="H5" s="934"/>
      <c r="I5" s="934"/>
      <c r="J5" s="934"/>
      <c r="K5" s="964"/>
      <c r="L5" s="934"/>
      <c r="M5" s="934"/>
      <c r="N5" s="934"/>
      <c r="O5" s="934"/>
      <c r="P5" s="943" t="s">
        <v>88</v>
      </c>
      <c r="Q5" s="467" t="s">
        <v>46</v>
      </c>
      <c r="R5" s="467" t="s">
        <v>46</v>
      </c>
      <c r="S5" s="467" t="s">
        <v>46</v>
      </c>
      <c r="T5" s="943" t="s">
        <v>618</v>
      </c>
      <c r="U5" s="467" t="s">
        <v>408</v>
      </c>
      <c r="V5" s="467" t="s">
        <v>408</v>
      </c>
      <c r="W5" s="467" t="s">
        <v>409</v>
      </c>
      <c r="X5" s="623" t="s">
        <v>409</v>
      </c>
      <c r="Y5" s="623" t="s">
        <v>409</v>
      </c>
      <c r="Z5" s="623" t="s">
        <v>409</v>
      </c>
      <c r="AA5" s="623" t="s">
        <v>409</v>
      </c>
      <c r="AB5" s="970" t="s">
        <v>90</v>
      </c>
      <c r="AC5" s="530" t="s">
        <v>46</v>
      </c>
      <c r="AD5" s="530" t="s">
        <v>46</v>
      </c>
      <c r="AE5" s="530" t="s">
        <v>46</v>
      </c>
      <c r="AF5" s="530" t="s">
        <v>408</v>
      </c>
      <c r="AG5" s="530" t="s">
        <v>408</v>
      </c>
      <c r="AH5" s="530" t="s">
        <v>409</v>
      </c>
      <c r="AI5" s="623" t="s">
        <v>409</v>
      </c>
      <c r="AJ5" s="623" t="s">
        <v>409</v>
      </c>
      <c r="AK5" s="623" t="s">
        <v>409</v>
      </c>
      <c r="AL5" s="623" t="s">
        <v>409</v>
      </c>
      <c r="AM5" s="943" t="s">
        <v>91</v>
      </c>
      <c r="AN5" s="467" t="s">
        <v>46</v>
      </c>
      <c r="AO5" s="467" t="s">
        <v>46</v>
      </c>
      <c r="AP5" s="467" t="s">
        <v>46</v>
      </c>
      <c r="AQ5" s="943" t="s">
        <v>619</v>
      </c>
      <c r="AR5" s="467" t="s">
        <v>408</v>
      </c>
      <c r="AS5" s="467" t="s">
        <v>408</v>
      </c>
      <c r="AT5" s="467" t="s">
        <v>409</v>
      </c>
      <c r="AU5" s="623" t="s">
        <v>409</v>
      </c>
      <c r="AV5" s="623" t="s">
        <v>409</v>
      </c>
      <c r="AW5" s="623" t="s">
        <v>409</v>
      </c>
      <c r="AX5" s="623" t="s">
        <v>409</v>
      </c>
      <c r="AY5" s="952"/>
      <c r="AZ5" s="967"/>
      <c r="BA5" s="969"/>
      <c r="BB5" s="479"/>
      <c r="BC5" s="529" t="s">
        <v>92</v>
      </c>
      <c r="BD5" s="479"/>
    </row>
    <row r="6" spans="1:56" ht="30.75" customHeight="1">
      <c r="A6" s="934"/>
      <c r="B6" s="934"/>
      <c r="C6" s="934"/>
      <c r="D6" s="934"/>
      <c r="E6" s="963"/>
      <c r="F6" s="964"/>
      <c r="G6" s="934"/>
      <c r="H6" s="934"/>
      <c r="I6" s="934"/>
      <c r="J6" s="934"/>
      <c r="K6" s="964"/>
      <c r="L6" s="934"/>
      <c r="M6" s="934"/>
      <c r="N6" s="934"/>
      <c r="O6" s="934"/>
      <c r="P6" s="943"/>
      <c r="Q6" s="467" t="s">
        <v>6</v>
      </c>
      <c r="R6" s="467" t="s">
        <v>7</v>
      </c>
      <c r="S6" s="467" t="s">
        <v>8</v>
      </c>
      <c r="T6" s="943"/>
      <c r="U6" s="467" t="s">
        <v>9</v>
      </c>
      <c r="V6" s="467" t="s">
        <v>10</v>
      </c>
      <c r="W6" s="467" t="s">
        <v>11</v>
      </c>
      <c r="X6" s="623" t="s">
        <v>505</v>
      </c>
      <c r="Y6" s="623" t="s">
        <v>506</v>
      </c>
      <c r="Z6" s="623" t="s">
        <v>518</v>
      </c>
      <c r="AA6" s="623" t="s">
        <v>519</v>
      </c>
      <c r="AB6" s="970"/>
      <c r="AC6" s="530" t="s">
        <v>6</v>
      </c>
      <c r="AD6" s="530" t="s">
        <v>7</v>
      </c>
      <c r="AE6" s="530" t="s">
        <v>8</v>
      </c>
      <c r="AF6" s="530" t="s">
        <v>9</v>
      </c>
      <c r="AG6" s="530" t="s">
        <v>10</v>
      </c>
      <c r="AH6" s="530" t="s">
        <v>11</v>
      </c>
      <c r="AI6" s="623" t="s">
        <v>505</v>
      </c>
      <c r="AJ6" s="623" t="s">
        <v>506</v>
      </c>
      <c r="AK6" s="623" t="s">
        <v>518</v>
      </c>
      <c r="AL6" s="623" t="s">
        <v>519</v>
      </c>
      <c r="AM6" s="943"/>
      <c r="AN6" s="467" t="s">
        <v>6</v>
      </c>
      <c r="AO6" s="467" t="s">
        <v>7</v>
      </c>
      <c r="AP6" s="467" t="s">
        <v>8</v>
      </c>
      <c r="AQ6" s="943"/>
      <c r="AR6" s="467" t="s">
        <v>9</v>
      </c>
      <c r="AS6" s="467" t="s">
        <v>10</v>
      </c>
      <c r="AT6" s="467" t="s">
        <v>11</v>
      </c>
      <c r="AU6" s="623" t="s">
        <v>505</v>
      </c>
      <c r="AV6" s="623" t="s">
        <v>506</v>
      </c>
      <c r="AW6" s="623" t="s">
        <v>518</v>
      </c>
      <c r="AX6" s="623" t="s">
        <v>519</v>
      </c>
      <c r="AY6" s="953"/>
      <c r="AZ6" s="968"/>
      <c r="BA6" s="969"/>
      <c r="BB6" s="479"/>
      <c r="BC6" s="529" t="s">
        <v>93</v>
      </c>
      <c r="BD6" s="479"/>
    </row>
    <row r="7" spans="1:56">
      <c r="A7" s="304"/>
      <c r="B7" s="304"/>
      <c r="C7" s="304"/>
      <c r="D7" s="304"/>
      <c r="E7" s="531"/>
      <c r="F7" s="531"/>
      <c r="G7" s="304"/>
      <c r="H7" s="304"/>
      <c r="I7" s="304"/>
      <c r="J7" s="304"/>
      <c r="K7" s="531"/>
      <c r="L7" s="304"/>
      <c r="M7" s="304"/>
      <c r="N7" s="304"/>
      <c r="O7" s="304"/>
      <c r="P7" s="302"/>
      <c r="Q7" s="302"/>
      <c r="R7" s="302"/>
      <c r="S7" s="302"/>
      <c r="T7" s="302"/>
      <c r="U7" s="302"/>
      <c r="V7" s="302"/>
      <c r="W7" s="302"/>
      <c r="X7" s="302"/>
      <c r="Y7" s="302"/>
      <c r="Z7" s="302"/>
      <c r="AA7" s="302"/>
      <c r="AB7" s="532"/>
      <c r="AC7" s="533"/>
      <c r="AD7" s="533"/>
      <c r="AE7" s="533"/>
      <c r="AF7" s="533"/>
      <c r="AG7" s="533"/>
      <c r="AH7" s="533"/>
      <c r="AI7" s="302"/>
      <c r="AJ7" s="302"/>
      <c r="AK7" s="302"/>
      <c r="AL7" s="302"/>
      <c r="AM7" s="302"/>
      <c r="AN7" s="302"/>
      <c r="AO7" s="302"/>
      <c r="AP7" s="302"/>
      <c r="AQ7" s="302"/>
      <c r="AR7" s="302"/>
      <c r="AS7" s="302"/>
      <c r="AT7" s="302"/>
      <c r="AU7" s="302"/>
      <c r="AV7" s="302"/>
      <c r="AW7" s="302"/>
      <c r="AX7" s="302"/>
      <c r="AY7" s="302"/>
      <c r="AZ7" s="304"/>
      <c r="BA7" s="534" t="s">
        <v>94</v>
      </c>
      <c r="BB7" s="479"/>
      <c r="BC7" s="297" t="s">
        <v>94</v>
      </c>
      <c r="BD7" s="479"/>
    </row>
    <row r="8" spans="1:56" s="479" customFormat="1">
      <c r="A8" s="535"/>
      <c r="B8" s="488" t="s">
        <v>95</v>
      </c>
      <c r="C8" s="536"/>
      <c r="D8" s="536"/>
      <c r="E8" s="537"/>
      <c r="F8" s="538"/>
      <c r="G8" s="539"/>
      <c r="H8" s="539"/>
      <c r="I8" s="539"/>
      <c r="J8" s="539"/>
      <c r="K8" s="537"/>
      <c r="L8" s="539"/>
      <c r="M8" s="539"/>
      <c r="N8" s="539"/>
      <c r="O8" s="539"/>
      <c r="P8" s="540"/>
      <c r="Q8" s="541"/>
      <c r="R8" s="541"/>
      <c r="S8" s="541"/>
      <c r="T8" s="541"/>
      <c r="U8" s="541"/>
      <c r="V8" s="541"/>
      <c r="W8" s="541"/>
      <c r="X8" s="541"/>
      <c r="Y8" s="541"/>
      <c r="Z8" s="541"/>
      <c r="AA8" s="541"/>
      <c r="AB8" s="542"/>
      <c r="AC8" s="543"/>
      <c r="AD8" s="543"/>
      <c r="AE8" s="543"/>
      <c r="AF8" s="543"/>
      <c r="AG8" s="543"/>
      <c r="AH8" s="543"/>
      <c r="AI8" s="541"/>
      <c r="AJ8" s="541"/>
      <c r="AK8" s="541"/>
      <c r="AL8" s="541"/>
      <c r="AM8" s="540"/>
      <c r="AN8" s="498"/>
      <c r="AO8" s="498"/>
      <c r="AP8" s="498"/>
      <c r="AQ8" s="498"/>
      <c r="AR8" s="498"/>
      <c r="AS8" s="498"/>
      <c r="AT8" s="498"/>
      <c r="AU8" s="541"/>
      <c r="AV8" s="541"/>
      <c r="AW8" s="541"/>
      <c r="AX8" s="541"/>
      <c r="AY8" s="498"/>
      <c r="AZ8" s="539"/>
      <c r="BA8" s="536" t="s">
        <v>94</v>
      </c>
      <c r="BC8" s="297" t="s">
        <v>96</v>
      </c>
    </row>
    <row r="9" spans="1:56" s="479" customFormat="1">
      <c r="A9" s="535"/>
      <c r="B9" s="313" t="s">
        <v>97</v>
      </c>
      <c r="C9" s="536"/>
      <c r="D9" s="536"/>
      <c r="E9" s="537"/>
      <c r="F9" s="538"/>
      <c r="G9" s="539"/>
      <c r="H9" s="539"/>
      <c r="I9" s="539"/>
      <c r="J9" s="539"/>
      <c r="K9" s="537"/>
      <c r="L9" s="539"/>
      <c r="M9" s="539"/>
      <c r="N9" s="539"/>
      <c r="O9" s="539"/>
      <c r="P9" s="540"/>
      <c r="Q9" s="541"/>
      <c r="R9" s="541"/>
      <c r="S9" s="541"/>
      <c r="T9" s="541"/>
      <c r="U9" s="541"/>
      <c r="V9" s="541"/>
      <c r="W9" s="541"/>
      <c r="X9" s="541"/>
      <c r="Y9" s="541"/>
      <c r="Z9" s="541"/>
      <c r="AA9" s="541"/>
      <c r="AB9" s="542"/>
      <c r="AC9" s="543"/>
      <c r="AD9" s="543"/>
      <c r="AE9" s="543"/>
      <c r="AF9" s="543"/>
      <c r="AG9" s="543"/>
      <c r="AH9" s="543"/>
      <c r="AI9" s="541"/>
      <c r="AJ9" s="541"/>
      <c r="AK9" s="541"/>
      <c r="AL9" s="541"/>
      <c r="AM9" s="540"/>
      <c r="AN9" s="498"/>
      <c r="AO9" s="498"/>
      <c r="AP9" s="498"/>
      <c r="AQ9" s="498"/>
      <c r="AR9" s="498"/>
      <c r="AS9" s="498"/>
      <c r="AT9" s="498"/>
      <c r="AU9" s="541"/>
      <c r="AV9" s="541"/>
      <c r="AW9" s="541"/>
      <c r="AX9" s="541"/>
      <c r="AY9" s="498"/>
      <c r="AZ9" s="539"/>
      <c r="BA9" s="536" t="s">
        <v>94</v>
      </c>
    </row>
    <row r="10" spans="1:56" s="479" customFormat="1" ht="31.5" outlineLevel="1">
      <c r="A10" s="544">
        <v>2</v>
      </c>
      <c r="B10" s="545" t="s">
        <v>410</v>
      </c>
      <c r="C10" s="544" t="s">
        <v>68</v>
      </c>
      <c r="D10" s="544" t="s">
        <v>411</v>
      </c>
      <c r="E10" s="546">
        <v>41657</v>
      </c>
      <c r="F10" s="547">
        <v>41871</v>
      </c>
      <c r="G10" s="548">
        <f>SUM(G11:G13)</f>
        <v>0.73120000000000007</v>
      </c>
      <c r="H10" s="548">
        <f>SUM(H11:H13)</f>
        <v>0.73120000000000007</v>
      </c>
      <c r="I10" s="549"/>
      <c r="J10" s="549"/>
      <c r="K10" s="550">
        <v>41871</v>
      </c>
      <c r="L10" s="549"/>
      <c r="M10" s="549"/>
      <c r="N10" s="549"/>
      <c r="O10" s="582"/>
      <c r="P10" s="551"/>
      <c r="Q10" s="551"/>
      <c r="R10" s="551"/>
      <c r="S10" s="551"/>
      <c r="T10" s="551">
        <f>SUM(P10:S10)</f>
        <v>0</v>
      </c>
      <c r="U10" s="552"/>
      <c r="V10" s="552"/>
      <c r="W10" s="552"/>
      <c r="X10" s="552"/>
      <c r="Y10" s="552"/>
      <c r="Z10" s="552"/>
      <c r="AA10" s="552"/>
      <c r="AB10" s="553"/>
      <c r="AC10" s="554"/>
      <c r="AD10" s="554"/>
      <c r="AE10" s="554"/>
      <c r="AF10" s="554"/>
      <c r="AG10" s="554"/>
      <c r="AH10" s="554"/>
      <c r="AI10" s="552"/>
      <c r="AJ10" s="552"/>
      <c r="AK10" s="552"/>
      <c r="AL10" s="552"/>
      <c r="AM10" s="551"/>
      <c r="AN10" s="551"/>
      <c r="AO10" s="551"/>
      <c r="AP10" s="551"/>
      <c r="AQ10" s="551">
        <f>SUM(AM10:AP10)</f>
        <v>0</v>
      </c>
      <c r="AR10" s="552"/>
      <c r="AS10" s="552"/>
      <c r="AT10" s="552"/>
      <c r="AU10" s="552"/>
      <c r="AV10" s="552"/>
      <c r="AW10" s="552"/>
      <c r="AX10" s="552"/>
      <c r="AY10" s="552"/>
      <c r="AZ10" s="549"/>
      <c r="BA10" s="555" t="s">
        <v>94</v>
      </c>
    </row>
    <row r="11" spans="1:56" s="479" customFormat="1" ht="31.5" outlineLevel="1">
      <c r="A11" s="556">
        <v>2.6</v>
      </c>
      <c r="B11" s="557" t="s">
        <v>478</v>
      </c>
      <c r="C11" s="558" t="s">
        <v>70</v>
      </c>
      <c r="D11" s="556" t="str">
        <f>D10</f>
        <v>MERC/TECH 12/CAPEX/20142015/00876</v>
      </c>
      <c r="E11" s="559">
        <f>E10</f>
        <v>41657</v>
      </c>
      <c r="F11" s="538">
        <f>F10</f>
        <v>41871</v>
      </c>
      <c r="G11" s="560">
        <v>0.2</v>
      </c>
      <c r="H11" s="560">
        <v>0.2</v>
      </c>
      <c r="I11" s="549"/>
      <c r="J11" s="549"/>
      <c r="K11" s="561">
        <v>41871</v>
      </c>
      <c r="L11" s="549"/>
      <c r="M11" s="549"/>
      <c r="N11" s="549"/>
      <c r="O11" s="582"/>
      <c r="P11" s="540">
        <v>0.1988615</v>
      </c>
      <c r="Q11" s="562"/>
      <c r="R11" s="562"/>
      <c r="S11" s="562"/>
      <c r="T11" s="551">
        <f t="shared" ref="T11:T74" si="0">SUM(P11:S11)</f>
        <v>0.1988615</v>
      </c>
      <c r="U11" s="563"/>
      <c r="V11" s="563"/>
      <c r="W11" s="563"/>
      <c r="X11" s="563"/>
      <c r="Y11" s="563"/>
      <c r="Z11" s="563"/>
      <c r="AA11" s="563"/>
      <c r="AB11" s="542">
        <v>1</v>
      </c>
      <c r="AC11" s="554"/>
      <c r="AD11" s="554"/>
      <c r="AE11" s="554"/>
      <c r="AF11" s="554"/>
      <c r="AG11" s="554"/>
      <c r="AH11" s="554"/>
      <c r="AI11" s="563"/>
      <c r="AJ11" s="563"/>
      <c r="AK11" s="563"/>
      <c r="AL11" s="563"/>
      <c r="AM11" s="540">
        <v>0.1988615</v>
      </c>
      <c r="AN11" s="564"/>
      <c r="AO11" s="564"/>
      <c r="AP11" s="564"/>
      <c r="AQ11" s="551">
        <f t="shared" ref="AQ11:AQ74" si="1">SUM(AM11:AP11)</f>
        <v>0.1988615</v>
      </c>
      <c r="AR11" s="565"/>
      <c r="AS11" s="565"/>
      <c r="AT11" s="565"/>
      <c r="AU11" s="563"/>
      <c r="AV11" s="563"/>
      <c r="AW11" s="563"/>
      <c r="AX11" s="563"/>
      <c r="AY11" s="565"/>
      <c r="AZ11" s="549"/>
      <c r="BA11" s="566" t="s">
        <v>87</v>
      </c>
    </row>
    <row r="12" spans="1:56" s="479" customFormat="1" ht="47.25" outlineLevel="1">
      <c r="A12" s="556">
        <v>2.7</v>
      </c>
      <c r="B12" s="557" t="s">
        <v>479</v>
      </c>
      <c r="C12" s="558" t="s">
        <v>70</v>
      </c>
      <c r="D12" s="556" t="str">
        <f>D11</f>
        <v>MERC/TECH 12/CAPEX/20142015/00876</v>
      </c>
      <c r="E12" s="559">
        <f>E11</f>
        <v>41657</v>
      </c>
      <c r="F12" s="538">
        <f>IF(F11=0,"-",F11)</f>
        <v>41871</v>
      </c>
      <c r="G12" s="560">
        <v>0.2</v>
      </c>
      <c r="H12" s="560">
        <v>0.2</v>
      </c>
      <c r="I12" s="549"/>
      <c r="J12" s="549"/>
      <c r="K12" s="561">
        <v>41871</v>
      </c>
      <c r="L12" s="549"/>
      <c r="M12" s="549"/>
      <c r="N12" s="549"/>
      <c r="O12" s="893" t="s">
        <v>675</v>
      </c>
      <c r="P12" s="540">
        <v>0.1988615</v>
      </c>
      <c r="Q12" s="562"/>
      <c r="R12" s="562"/>
      <c r="S12" s="562"/>
      <c r="T12" s="551">
        <f t="shared" si="0"/>
        <v>0.1988615</v>
      </c>
      <c r="U12" s="563"/>
      <c r="V12" s="563"/>
      <c r="W12" s="563"/>
      <c r="X12" s="563"/>
      <c r="Y12" s="563"/>
      <c r="Z12" s="563"/>
      <c r="AA12" s="563"/>
      <c r="AB12" s="542">
        <v>1</v>
      </c>
      <c r="AC12" s="554"/>
      <c r="AD12" s="554"/>
      <c r="AE12" s="554"/>
      <c r="AF12" s="554"/>
      <c r="AG12" s="554"/>
      <c r="AH12" s="554"/>
      <c r="AI12" s="563"/>
      <c r="AJ12" s="563"/>
      <c r="AK12" s="563"/>
      <c r="AL12" s="563"/>
      <c r="AM12" s="540">
        <v>0.1988615</v>
      </c>
      <c r="AN12" s="564"/>
      <c r="AO12" s="564"/>
      <c r="AP12" s="564"/>
      <c r="AQ12" s="551">
        <f t="shared" si="1"/>
        <v>0.1988615</v>
      </c>
      <c r="AR12" s="565"/>
      <c r="AS12" s="565"/>
      <c r="AT12" s="565"/>
      <c r="AU12" s="563"/>
      <c r="AV12" s="563"/>
      <c r="AW12" s="563"/>
      <c r="AX12" s="563"/>
      <c r="AY12" s="565"/>
      <c r="AZ12" s="549"/>
      <c r="BA12" s="566" t="s">
        <v>87</v>
      </c>
    </row>
    <row r="13" spans="1:56" s="479" customFormat="1" ht="47.25" outlineLevel="1">
      <c r="A13" s="556"/>
      <c r="B13" s="557" t="s">
        <v>29</v>
      </c>
      <c r="C13" s="558" t="s">
        <v>29</v>
      </c>
      <c r="D13" s="556" t="str">
        <f>D12</f>
        <v>MERC/TECH 12/CAPEX/20142015/00876</v>
      </c>
      <c r="E13" s="559">
        <f>E12</f>
        <v>41657</v>
      </c>
      <c r="F13" s="538">
        <f>IF(F12=0,"-",F12)</f>
        <v>41871</v>
      </c>
      <c r="G13" s="560">
        <v>0.33119999999999999</v>
      </c>
      <c r="H13" s="560">
        <v>0.33119999999999999</v>
      </c>
      <c r="I13" s="549"/>
      <c r="J13" s="549"/>
      <c r="K13" s="561">
        <v>41871</v>
      </c>
      <c r="L13" s="549"/>
      <c r="M13" s="549"/>
      <c r="N13" s="549"/>
      <c r="O13" s="893" t="s">
        <v>675</v>
      </c>
      <c r="P13" s="540">
        <v>0</v>
      </c>
      <c r="Q13" s="562"/>
      <c r="R13" s="562"/>
      <c r="S13" s="562"/>
      <c r="T13" s="551">
        <f t="shared" si="0"/>
        <v>0</v>
      </c>
      <c r="U13" s="563"/>
      <c r="V13" s="563"/>
      <c r="W13" s="563"/>
      <c r="X13" s="563"/>
      <c r="Y13" s="563"/>
      <c r="Z13" s="563"/>
      <c r="AA13" s="563"/>
      <c r="AB13" s="542" t="s">
        <v>418</v>
      </c>
      <c r="AC13" s="554"/>
      <c r="AD13" s="554"/>
      <c r="AE13" s="554"/>
      <c r="AF13" s="554"/>
      <c r="AG13" s="554"/>
      <c r="AH13" s="554"/>
      <c r="AI13" s="563"/>
      <c r="AJ13" s="563"/>
      <c r="AK13" s="563"/>
      <c r="AL13" s="563"/>
      <c r="AM13" s="540">
        <v>0</v>
      </c>
      <c r="AN13" s="564"/>
      <c r="AO13" s="564"/>
      <c r="AP13" s="564"/>
      <c r="AQ13" s="551">
        <f t="shared" si="1"/>
        <v>0</v>
      </c>
      <c r="AR13" s="565"/>
      <c r="AS13" s="565"/>
      <c r="AT13" s="565"/>
      <c r="AU13" s="563"/>
      <c r="AV13" s="563"/>
      <c r="AW13" s="563"/>
      <c r="AX13" s="563"/>
      <c r="AY13" s="565"/>
      <c r="AZ13" s="549"/>
      <c r="BA13" s="566" t="s">
        <v>94</v>
      </c>
    </row>
    <row r="14" spans="1:56" s="479" customFormat="1" ht="31.5" outlineLevel="1">
      <c r="A14" s="544">
        <v>6</v>
      </c>
      <c r="B14" s="545" t="s">
        <v>480</v>
      </c>
      <c r="C14" s="544" t="s">
        <v>68</v>
      </c>
      <c r="D14" s="544" t="s">
        <v>481</v>
      </c>
      <c r="E14" s="546">
        <v>42929</v>
      </c>
      <c r="F14" s="547">
        <v>42997</v>
      </c>
      <c r="G14" s="548">
        <f>SUM(G15:G18)</f>
        <v>15.104000000000001</v>
      </c>
      <c r="H14" s="548">
        <f>SUM(H15:H18)</f>
        <v>15.104000000000001</v>
      </c>
      <c r="I14" s="549"/>
      <c r="J14" s="549"/>
      <c r="K14" s="550">
        <v>42997</v>
      </c>
      <c r="L14" s="549"/>
      <c r="M14" s="549"/>
      <c r="N14" s="549"/>
      <c r="O14" s="582"/>
      <c r="P14" s="551"/>
      <c r="Q14" s="551"/>
      <c r="R14" s="551"/>
      <c r="S14" s="551"/>
      <c r="T14" s="551">
        <f t="shared" si="0"/>
        <v>0</v>
      </c>
      <c r="U14" s="552"/>
      <c r="V14" s="552"/>
      <c r="W14" s="552"/>
      <c r="X14" s="552"/>
      <c r="Y14" s="552"/>
      <c r="Z14" s="552"/>
      <c r="AA14" s="552"/>
      <c r="AB14" s="553"/>
      <c r="AC14" s="554"/>
      <c r="AD14" s="554"/>
      <c r="AE14" s="554"/>
      <c r="AF14" s="554"/>
      <c r="AG14" s="554"/>
      <c r="AH14" s="554"/>
      <c r="AI14" s="552"/>
      <c r="AJ14" s="552"/>
      <c r="AK14" s="552"/>
      <c r="AL14" s="552"/>
      <c r="AM14" s="551"/>
      <c r="AN14" s="551"/>
      <c r="AO14" s="551"/>
      <c r="AP14" s="551"/>
      <c r="AQ14" s="551">
        <f t="shared" si="1"/>
        <v>0</v>
      </c>
      <c r="AR14" s="552"/>
      <c r="AS14" s="552"/>
      <c r="AT14" s="552"/>
      <c r="AU14" s="552"/>
      <c r="AV14" s="552"/>
      <c r="AW14" s="552"/>
      <c r="AX14" s="552"/>
      <c r="AY14" s="552"/>
      <c r="AZ14" s="549"/>
      <c r="BA14" s="555" t="s">
        <v>94</v>
      </c>
    </row>
    <row r="15" spans="1:56" s="479" customFormat="1" ht="31.5" outlineLevel="1">
      <c r="A15" s="556">
        <v>6.1</v>
      </c>
      <c r="B15" s="557" t="s">
        <v>482</v>
      </c>
      <c r="C15" s="558" t="s">
        <v>70</v>
      </c>
      <c r="D15" s="556" t="str">
        <f>D14</f>
        <v>MERC/CAPEX/20172018/04220</v>
      </c>
      <c r="E15" s="559">
        <f>E14</f>
        <v>42929</v>
      </c>
      <c r="F15" s="538">
        <f>IF(F14=0,"-",F14)</f>
        <v>42997</v>
      </c>
      <c r="G15" s="560">
        <v>9.6780000000000008</v>
      </c>
      <c r="H15" s="560">
        <v>9.6780000000000008</v>
      </c>
      <c r="I15" s="549"/>
      <c r="J15" s="549"/>
      <c r="K15" s="561">
        <v>42997</v>
      </c>
      <c r="L15" s="567"/>
      <c r="M15" s="567"/>
      <c r="N15" s="567"/>
      <c r="O15" s="894"/>
      <c r="P15" s="540">
        <v>0</v>
      </c>
      <c r="Q15" s="568"/>
      <c r="R15" s="568"/>
      <c r="S15" s="568"/>
      <c r="T15" s="551">
        <f t="shared" si="0"/>
        <v>0</v>
      </c>
      <c r="U15" s="569"/>
      <c r="V15" s="569"/>
      <c r="W15" s="570"/>
      <c r="X15" s="570"/>
      <c r="Y15" s="570"/>
      <c r="Z15" s="570"/>
      <c r="AA15" s="570"/>
      <c r="AB15" s="571"/>
      <c r="AC15" s="572"/>
      <c r="AD15" s="572"/>
      <c r="AE15" s="572"/>
      <c r="AF15" s="572"/>
      <c r="AG15" s="572"/>
      <c r="AH15" s="572"/>
      <c r="AI15" s="570"/>
      <c r="AJ15" s="570"/>
      <c r="AK15" s="570"/>
      <c r="AL15" s="570"/>
      <c r="AM15" s="540">
        <v>0</v>
      </c>
      <c r="AN15" s="573"/>
      <c r="AO15" s="573"/>
      <c r="AP15" s="573"/>
      <c r="AQ15" s="551">
        <f t="shared" si="1"/>
        <v>0</v>
      </c>
      <c r="AR15" s="574"/>
      <c r="AS15" s="574"/>
      <c r="AT15" s="570"/>
      <c r="AU15" s="570"/>
      <c r="AV15" s="570"/>
      <c r="AW15" s="570"/>
      <c r="AX15" s="570"/>
      <c r="AY15" s="574"/>
      <c r="AZ15" s="567"/>
      <c r="BA15" s="566" t="s">
        <v>71</v>
      </c>
    </row>
    <row r="16" spans="1:56" s="479" customFormat="1" ht="22.5" customHeight="1" outlineLevel="1">
      <c r="A16" s="556"/>
      <c r="B16" s="557" t="s">
        <v>513</v>
      </c>
      <c r="C16" s="607"/>
      <c r="D16" s="608"/>
      <c r="E16" s="609"/>
      <c r="F16" s="610"/>
      <c r="G16" s="611"/>
      <c r="H16" s="611"/>
      <c r="I16" s="612"/>
      <c r="J16" s="612"/>
      <c r="K16" s="610"/>
      <c r="L16" s="613"/>
      <c r="M16" s="613"/>
      <c r="N16" s="613"/>
      <c r="O16" s="699" t="s">
        <v>676</v>
      </c>
      <c r="P16" s="540"/>
      <c r="Q16" s="568"/>
      <c r="R16" s="568"/>
      <c r="S16" s="568"/>
      <c r="T16" s="551">
        <f t="shared" si="0"/>
        <v>0</v>
      </c>
      <c r="U16" s="568"/>
      <c r="V16" s="568"/>
      <c r="W16" s="560">
        <v>3.4190499999999999</v>
      </c>
      <c r="X16" s="560"/>
      <c r="Y16" s="560"/>
      <c r="Z16" s="560"/>
      <c r="AA16" s="560"/>
      <c r="AB16" s="571"/>
      <c r="AC16" s="572"/>
      <c r="AD16" s="572"/>
      <c r="AE16" s="572"/>
      <c r="AF16" s="572"/>
      <c r="AG16" s="572"/>
      <c r="AH16" s="572"/>
      <c r="AI16" s="560"/>
      <c r="AJ16" s="560"/>
      <c r="AK16" s="560"/>
      <c r="AL16" s="560"/>
      <c r="AM16" s="540"/>
      <c r="AN16" s="573"/>
      <c r="AO16" s="573"/>
      <c r="AP16" s="573"/>
      <c r="AQ16" s="551">
        <f t="shared" si="1"/>
        <v>0</v>
      </c>
      <c r="AR16" s="573"/>
      <c r="AS16" s="573"/>
      <c r="AT16" s="560">
        <v>3.4190499999999999</v>
      </c>
      <c r="AU16" s="560"/>
      <c r="AV16" s="560"/>
      <c r="AW16" s="560"/>
      <c r="AX16" s="560"/>
      <c r="AY16" s="573"/>
      <c r="AZ16" s="583"/>
      <c r="BA16" s="556" t="s">
        <v>71</v>
      </c>
    </row>
    <row r="17" spans="1:53" s="479" customFormat="1" ht="28.5" customHeight="1" outlineLevel="1">
      <c r="A17" s="556"/>
      <c r="B17" s="557" t="s">
        <v>514</v>
      </c>
      <c r="C17" s="607"/>
      <c r="D17" s="614"/>
      <c r="E17" s="615"/>
      <c r="F17" s="616"/>
      <c r="G17" s="617"/>
      <c r="H17" s="617"/>
      <c r="I17" s="618"/>
      <c r="J17" s="618"/>
      <c r="K17" s="616"/>
      <c r="L17" s="619"/>
      <c r="M17" s="619"/>
      <c r="N17" s="619"/>
      <c r="O17" s="699" t="s">
        <v>676</v>
      </c>
      <c r="P17" s="540"/>
      <c r="Q17" s="568"/>
      <c r="R17" s="568"/>
      <c r="S17" s="568"/>
      <c r="T17" s="551">
        <f t="shared" si="0"/>
        <v>0</v>
      </c>
      <c r="U17" s="568"/>
      <c r="V17" s="568"/>
      <c r="W17" s="560">
        <v>2.9146000000000001</v>
      </c>
      <c r="X17" s="560"/>
      <c r="Y17" s="560"/>
      <c r="Z17" s="560"/>
      <c r="AA17" s="560"/>
      <c r="AB17" s="571"/>
      <c r="AC17" s="572"/>
      <c r="AD17" s="572"/>
      <c r="AE17" s="572"/>
      <c r="AF17" s="572"/>
      <c r="AG17" s="572"/>
      <c r="AH17" s="572"/>
      <c r="AI17" s="560"/>
      <c r="AJ17" s="560"/>
      <c r="AK17" s="560"/>
      <c r="AL17" s="560"/>
      <c r="AM17" s="540"/>
      <c r="AN17" s="573"/>
      <c r="AO17" s="573"/>
      <c r="AP17" s="573"/>
      <c r="AQ17" s="551">
        <f t="shared" si="1"/>
        <v>0</v>
      </c>
      <c r="AR17" s="573"/>
      <c r="AS17" s="573"/>
      <c r="AT17" s="560">
        <v>2.9146000000000001</v>
      </c>
      <c r="AU17" s="560"/>
      <c r="AV17" s="560"/>
      <c r="AW17" s="560"/>
      <c r="AX17" s="560"/>
      <c r="AY17" s="573"/>
      <c r="AZ17" s="583"/>
      <c r="BA17" s="556" t="s">
        <v>71</v>
      </c>
    </row>
    <row r="18" spans="1:53" s="479" customFormat="1" ht="47.25" outlineLevel="1">
      <c r="A18" s="556">
        <v>6.2</v>
      </c>
      <c r="B18" s="557" t="s">
        <v>483</v>
      </c>
      <c r="C18" s="558" t="s">
        <v>70</v>
      </c>
      <c r="D18" s="556" t="str">
        <f>D15</f>
        <v>MERC/CAPEX/20172018/04220</v>
      </c>
      <c r="E18" s="559">
        <f>E15</f>
        <v>42929</v>
      </c>
      <c r="F18" s="538">
        <f>IF(F15=0,"-",F15)</f>
        <v>42997</v>
      </c>
      <c r="G18" s="560">
        <v>5.4260000000000002</v>
      </c>
      <c r="H18" s="560">
        <v>5.4260000000000002</v>
      </c>
      <c r="I18" s="549"/>
      <c r="J18" s="549"/>
      <c r="K18" s="561">
        <v>42997</v>
      </c>
      <c r="L18" s="567"/>
      <c r="M18" s="567"/>
      <c r="N18" s="567"/>
      <c r="O18" s="583"/>
      <c r="P18" s="540">
        <v>0</v>
      </c>
      <c r="Q18" s="568"/>
      <c r="R18" s="568"/>
      <c r="S18" s="568"/>
      <c r="T18" s="551">
        <f t="shared" si="0"/>
        <v>0</v>
      </c>
      <c r="U18" s="569"/>
      <c r="V18" s="569"/>
      <c r="W18" s="570"/>
      <c r="X18" s="570"/>
      <c r="Y18" s="570"/>
      <c r="Z18" s="570"/>
      <c r="AA18" s="570"/>
      <c r="AB18" s="571"/>
      <c r="AC18" s="572"/>
      <c r="AD18" s="572"/>
      <c r="AE18" s="572"/>
      <c r="AF18" s="572"/>
      <c r="AG18" s="572"/>
      <c r="AH18" s="572"/>
      <c r="AI18" s="570"/>
      <c r="AJ18" s="570"/>
      <c r="AK18" s="570"/>
      <c r="AL18" s="570"/>
      <c r="AM18" s="540">
        <v>0</v>
      </c>
      <c r="AN18" s="573"/>
      <c r="AO18" s="573"/>
      <c r="AP18" s="573"/>
      <c r="AQ18" s="551">
        <f t="shared" si="1"/>
        <v>0</v>
      </c>
      <c r="AR18" s="574"/>
      <c r="AS18" s="574"/>
      <c r="AT18" s="570"/>
      <c r="AU18" s="570"/>
      <c r="AV18" s="570"/>
      <c r="AW18" s="570"/>
      <c r="AX18" s="570"/>
      <c r="AY18" s="574"/>
      <c r="AZ18" s="567"/>
      <c r="BA18" s="566" t="s">
        <v>71</v>
      </c>
    </row>
    <row r="19" spans="1:53" s="479" customFormat="1" ht="204.75" outlineLevel="1">
      <c r="A19" s="556"/>
      <c r="B19" s="557" t="s">
        <v>515</v>
      </c>
      <c r="C19" s="620"/>
      <c r="D19" s="608"/>
      <c r="E19" s="609"/>
      <c r="F19" s="610"/>
      <c r="G19" s="611"/>
      <c r="H19" s="611"/>
      <c r="I19" s="612"/>
      <c r="J19" s="612"/>
      <c r="K19" s="610"/>
      <c r="L19" s="583"/>
      <c r="M19" s="583"/>
      <c r="N19" s="583"/>
      <c r="O19" s="699" t="s">
        <v>677</v>
      </c>
      <c r="P19" s="540"/>
      <c r="Q19" s="568"/>
      <c r="R19" s="568"/>
      <c r="S19" s="568"/>
      <c r="T19" s="551">
        <f t="shared" si="0"/>
        <v>0</v>
      </c>
      <c r="U19" s="568"/>
      <c r="V19" s="568"/>
      <c r="W19" s="560"/>
      <c r="X19" s="560"/>
      <c r="Y19" s="560"/>
      <c r="Z19" s="560"/>
      <c r="AA19" s="560"/>
      <c r="AB19" s="571"/>
      <c r="AC19" s="572"/>
      <c r="AD19" s="572"/>
      <c r="AE19" s="572"/>
      <c r="AF19" s="572"/>
      <c r="AG19" s="572"/>
      <c r="AH19" s="572"/>
      <c r="AI19" s="560"/>
      <c r="AJ19" s="560"/>
      <c r="AK19" s="560"/>
      <c r="AL19" s="560"/>
      <c r="AM19" s="540"/>
      <c r="AN19" s="573"/>
      <c r="AO19" s="573"/>
      <c r="AP19" s="573"/>
      <c r="AQ19" s="551">
        <f t="shared" si="1"/>
        <v>0</v>
      </c>
      <c r="AR19" s="573"/>
      <c r="AS19" s="621">
        <v>0.45666000000000001</v>
      </c>
      <c r="AT19" s="560"/>
      <c r="AU19" s="560"/>
      <c r="AV19" s="560"/>
      <c r="AW19" s="560"/>
      <c r="AX19" s="560"/>
      <c r="AY19" s="573"/>
      <c r="AZ19" s="583"/>
      <c r="BA19" s="556" t="s">
        <v>87</v>
      </c>
    </row>
    <row r="20" spans="1:53" s="479" customFormat="1" ht="204.75" outlineLevel="1">
      <c r="A20" s="556"/>
      <c r="B20" s="557" t="s">
        <v>516</v>
      </c>
      <c r="C20" s="620"/>
      <c r="D20" s="608"/>
      <c r="E20" s="609"/>
      <c r="F20" s="610"/>
      <c r="G20" s="611"/>
      <c r="H20" s="611"/>
      <c r="I20" s="612"/>
      <c r="J20" s="612"/>
      <c r="K20" s="610"/>
      <c r="L20" s="583"/>
      <c r="M20" s="583"/>
      <c r="N20" s="583"/>
      <c r="O20" s="699" t="s">
        <v>678</v>
      </c>
      <c r="P20" s="540"/>
      <c r="Q20" s="568"/>
      <c r="R20" s="568"/>
      <c r="S20" s="568"/>
      <c r="T20" s="551">
        <f t="shared" si="0"/>
        <v>0</v>
      </c>
      <c r="U20" s="568"/>
      <c r="V20" s="568"/>
      <c r="W20" s="560">
        <v>0.65</v>
      </c>
      <c r="X20" s="560"/>
      <c r="Y20" s="560"/>
      <c r="Z20" s="560"/>
      <c r="AA20" s="560"/>
      <c r="AB20" s="571"/>
      <c r="AC20" s="572"/>
      <c r="AD20" s="572"/>
      <c r="AE20" s="572"/>
      <c r="AF20" s="572"/>
      <c r="AG20" s="572"/>
      <c r="AH20" s="572"/>
      <c r="AI20" s="560"/>
      <c r="AJ20" s="560"/>
      <c r="AK20" s="560"/>
      <c r="AL20" s="560"/>
      <c r="AM20" s="540"/>
      <c r="AN20" s="573"/>
      <c r="AO20" s="573"/>
      <c r="AP20" s="573"/>
      <c r="AQ20" s="551">
        <f t="shared" si="1"/>
        <v>0</v>
      </c>
      <c r="AR20" s="573"/>
      <c r="AS20" s="573"/>
      <c r="AT20" s="560">
        <v>0.65</v>
      </c>
      <c r="AU20" s="560"/>
      <c r="AV20" s="560"/>
      <c r="AW20" s="560"/>
      <c r="AX20" s="560"/>
      <c r="AY20" s="573"/>
      <c r="AZ20" s="583"/>
      <c r="BA20" s="556" t="s">
        <v>71</v>
      </c>
    </row>
    <row r="21" spans="1:53" s="479" customFormat="1" ht="299.25" outlineLevel="1">
      <c r="A21" s="556"/>
      <c r="B21" s="557" t="s">
        <v>517</v>
      </c>
      <c r="C21" s="622"/>
      <c r="D21" s="614"/>
      <c r="E21" s="615"/>
      <c r="F21" s="616"/>
      <c r="G21" s="617"/>
      <c r="H21" s="617"/>
      <c r="I21" s="618"/>
      <c r="J21" s="618"/>
      <c r="K21" s="616"/>
      <c r="L21" s="583"/>
      <c r="M21" s="583"/>
      <c r="N21" s="583"/>
      <c r="O21" s="699" t="s">
        <v>679</v>
      </c>
      <c r="P21" s="540"/>
      <c r="Q21" s="568"/>
      <c r="R21" s="568"/>
      <c r="S21" s="568"/>
      <c r="T21" s="551">
        <f t="shared" si="0"/>
        <v>0</v>
      </c>
      <c r="U21" s="568"/>
      <c r="V21" s="568"/>
      <c r="W21" s="560">
        <v>3.8231999999999999</v>
      </c>
      <c r="X21" s="560"/>
      <c r="Y21" s="560"/>
      <c r="Z21" s="560"/>
      <c r="AA21" s="560"/>
      <c r="AB21" s="571"/>
      <c r="AC21" s="572"/>
      <c r="AD21" s="572"/>
      <c r="AE21" s="572"/>
      <c r="AF21" s="572"/>
      <c r="AG21" s="572"/>
      <c r="AH21" s="572"/>
      <c r="AI21" s="560"/>
      <c r="AJ21" s="560"/>
      <c r="AK21" s="560"/>
      <c r="AL21" s="560"/>
      <c r="AM21" s="540"/>
      <c r="AN21" s="573"/>
      <c r="AO21" s="573"/>
      <c r="AP21" s="573"/>
      <c r="AQ21" s="551">
        <f t="shared" si="1"/>
        <v>0</v>
      </c>
      <c r="AR21" s="573"/>
      <c r="AS21" s="573"/>
      <c r="AT21" s="560">
        <v>3.8231999999999999</v>
      </c>
      <c r="AU21" s="560"/>
      <c r="AV21" s="560"/>
      <c r="AW21" s="560"/>
      <c r="AX21" s="560"/>
      <c r="AY21" s="573"/>
      <c r="AZ21" s="583"/>
      <c r="BA21" s="556" t="s">
        <v>71</v>
      </c>
    </row>
    <row r="22" spans="1:53" s="479" customFormat="1" ht="27" customHeight="1" outlineLevel="1">
      <c r="A22" s="544">
        <v>9</v>
      </c>
      <c r="B22" s="545" t="s">
        <v>484</v>
      </c>
      <c r="C22" s="544" t="s">
        <v>68</v>
      </c>
      <c r="D22" s="544" t="s">
        <v>485</v>
      </c>
      <c r="E22" s="546">
        <v>43049</v>
      </c>
      <c r="F22" s="547">
        <v>43061</v>
      </c>
      <c r="G22" s="548">
        <f>SUM(G23:G26)</f>
        <v>14.566664273199997</v>
      </c>
      <c r="H22" s="548">
        <f>SUM(H23:H26)</f>
        <v>14.566664273199997</v>
      </c>
      <c r="I22" s="549"/>
      <c r="J22" s="549"/>
      <c r="K22" s="550">
        <v>43061</v>
      </c>
      <c r="L22" s="549"/>
      <c r="M22" s="549"/>
      <c r="N22" s="549"/>
      <c r="O22" s="582"/>
      <c r="P22" s="551"/>
      <c r="Q22" s="551"/>
      <c r="R22" s="551"/>
      <c r="S22" s="551"/>
      <c r="T22" s="551">
        <f t="shared" si="0"/>
        <v>0</v>
      </c>
      <c r="U22" s="552"/>
      <c r="V22" s="552"/>
      <c r="W22" s="552"/>
      <c r="X22" s="552"/>
      <c r="Y22" s="552"/>
      <c r="Z22" s="552"/>
      <c r="AA22" s="552"/>
      <c r="AB22" s="553"/>
      <c r="AC22" s="554"/>
      <c r="AD22" s="554"/>
      <c r="AE22" s="554"/>
      <c r="AF22" s="554"/>
      <c r="AG22" s="554"/>
      <c r="AH22" s="554"/>
      <c r="AI22" s="552"/>
      <c r="AJ22" s="552"/>
      <c r="AK22" s="552"/>
      <c r="AL22" s="552"/>
      <c r="AM22" s="551"/>
      <c r="AN22" s="551"/>
      <c r="AO22" s="551"/>
      <c r="AP22" s="551"/>
      <c r="AQ22" s="551">
        <f t="shared" si="1"/>
        <v>0</v>
      </c>
      <c r="AR22" s="552"/>
      <c r="AS22" s="552"/>
      <c r="AT22" s="552"/>
      <c r="AU22" s="552"/>
      <c r="AV22" s="552"/>
      <c r="AW22" s="552"/>
      <c r="AX22" s="552"/>
      <c r="AY22" s="552"/>
      <c r="AZ22" s="549"/>
      <c r="BA22" s="555" t="s">
        <v>94</v>
      </c>
    </row>
    <row r="23" spans="1:53" s="479" customFormat="1" ht="236.25" outlineLevel="1">
      <c r="A23" s="556">
        <v>9.1</v>
      </c>
      <c r="B23" s="557" t="s">
        <v>486</v>
      </c>
      <c r="C23" s="558" t="s">
        <v>70</v>
      </c>
      <c r="D23" s="556" t="str">
        <f t="shared" ref="D23:E26" si="2">D22</f>
        <v>MERC/CAPEX/20162017/04757</v>
      </c>
      <c r="E23" s="559">
        <f t="shared" si="2"/>
        <v>43049</v>
      </c>
      <c r="F23" s="538">
        <f>IF(F22=0,"-",F22)</f>
        <v>43061</v>
      </c>
      <c r="G23" s="560">
        <v>3.7363539351999999</v>
      </c>
      <c r="H23" s="560">
        <v>3.7363539351999999</v>
      </c>
      <c r="I23" s="549"/>
      <c r="J23" s="549"/>
      <c r="K23" s="561">
        <v>43061</v>
      </c>
      <c r="L23" s="567"/>
      <c r="M23" s="567"/>
      <c r="N23" s="567"/>
      <c r="O23" s="699" t="s">
        <v>680</v>
      </c>
      <c r="P23" s="575">
        <v>0.70901320000000001</v>
      </c>
      <c r="Q23" s="568">
        <v>0.16871330000000001</v>
      </c>
      <c r="R23" s="568"/>
      <c r="S23" s="568">
        <v>0.66608229800000007</v>
      </c>
      <c r="T23" s="551">
        <f t="shared" si="0"/>
        <v>1.5438087980000001</v>
      </c>
      <c r="U23" s="574">
        <v>1.9667567530000001</v>
      </c>
      <c r="V23" s="576">
        <v>0.13142231899999998</v>
      </c>
      <c r="W23" s="569"/>
      <c r="X23" s="569"/>
      <c r="Y23" s="569"/>
      <c r="Z23" s="569"/>
      <c r="AA23" s="569"/>
      <c r="AB23" s="571"/>
      <c r="AC23" s="572"/>
      <c r="AD23" s="572"/>
      <c r="AE23" s="572"/>
      <c r="AF23" s="572"/>
      <c r="AG23" s="572"/>
      <c r="AH23" s="572"/>
      <c r="AI23" s="569"/>
      <c r="AJ23" s="569"/>
      <c r="AK23" s="569"/>
      <c r="AL23" s="569"/>
      <c r="AM23" s="575">
        <v>0.70901320000000001</v>
      </c>
      <c r="AN23" s="573">
        <f>0.1190133+0.0497</f>
        <v>0.16871330000000001</v>
      </c>
      <c r="AO23" s="573"/>
      <c r="AP23" s="573">
        <v>0.66608229800000007</v>
      </c>
      <c r="AQ23" s="551">
        <f t="shared" si="1"/>
        <v>1.5438087980000001</v>
      </c>
      <c r="AR23" s="574">
        <v>2.4567567530000001</v>
      </c>
      <c r="AS23" s="569">
        <v>0.25043559999999998</v>
      </c>
      <c r="AT23" s="574"/>
      <c r="AU23" s="569"/>
      <c r="AV23" s="569"/>
      <c r="AW23" s="569"/>
      <c r="AX23" s="569"/>
      <c r="AY23" s="574"/>
      <c r="AZ23" s="567"/>
      <c r="BA23" s="577" t="s">
        <v>87</v>
      </c>
    </row>
    <row r="24" spans="1:53" s="479" customFormat="1" ht="173.25" outlineLevel="1">
      <c r="A24" s="556">
        <v>9.1999999999999993</v>
      </c>
      <c r="B24" s="557" t="s">
        <v>487</v>
      </c>
      <c r="C24" s="558" t="s">
        <v>70</v>
      </c>
      <c r="D24" s="556" t="str">
        <f t="shared" si="2"/>
        <v>MERC/CAPEX/20162017/04757</v>
      </c>
      <c r="E24" s="559">
        <f t="shared" si="2"/>
        <v>43049</v>
      </c>
      <c r="F24" s="538">
        <f>IF(F23=0,"-",F23)</f>
        <v>43061</v>
      </c>
      <c r="G24" s="560">
        <v>0.50088049999999995</v>
      </c>
      <c r="H24" s="560">
        <v>0.50088049999999995</v>
      </c>
      <c r="I24" s="549"/>
      <c r="J24" s="549"/>
      <c r="K24" s="561">
        <v>43061</v>
      </c>
      <c r="L24" s="567"/>
      <c r="M24" s="567"/>
      <c r="N24" s="567"/>
      <c r="O24" s="699" t="s">
        <v>681</v>
      </c>
      <c r="P24" s="575">
        <v>0</v>
      </c>
      <c r="Q24" s="573">
        <v>0.11901328100000001</v>
      </c>
      <c r="R24" s="568"/>
      <c r="S24" s="568"/>
      <c r="T24" s="551">
        <f t="shared" si="0"/>
        <v>0.11901328100000001</v>
      </c>
      <c r="U24" s="574"/>
      <c r="V24" s="569"/>
      <c r="W24" s="569"/>
      <c r="X24" s="569"/>
      <c r="Y24" s="569"/>
      <c r="Z24" s="569"/>
      <c r="AA24" s="569"/>
      <c r="AB24" s="571"/>
      <c r="AC24" s="572"/>
      <c r="AD24" s="572"/>
      <c r="AE24" s="572"/>
      <c r="AF24" s="572"/>
      <c r="AG24" s="572"/>
      <c r="AH24" s="572"/>
      <c r="AI24" s="569"/>
      <c r="AJ24" s="569"/>
      <c r="AK24" s="569"/>
      <c r="AL24" s="569"/>
      <c r="AM24" s="575">
        <v>0</v>
      </c>
      <c r="AN24" s="573">
        <v>0.11901328100000001</v>
      </c>
      <c r="AO24" s="573"/>
      <c r="AP24" s="573"/>
      <c r="AQ24" s="551">
        <f t="shared" si="1"/>
        <v>0.11901328100000001</v>
      </c>
      <c r="AR24" s="574"/>
      <c r="AS24" s="574"/>
      <c r="AT24" s="574"/>
      <c r="AU24" s="569"/>
      <c r="AV24" s="569"/>
      <c r="AW24" s="569"/>
      <c r="AX24" s="569"/>
      <c r="AY24" s="574"/>
      <c r="AZ24" s="567"/>
      <c r="BA24" s="577" t="s">
        <v>87</v>
      </c>
    </row>
    <row r="25" spans="1:53" s="479" customFormat="1" ht="126" outlineLevel="1">
      <c r="A25" s="556">
        <v>9.3000000000000007</v>
      </c>
      <c r="B25" s="557" t="s">
        <v>488</v>
      </c>
      <c r="C25" s="558" t="s">
        <v>70</v>
      </c>
      <c r="D25" s="556" t="str">
        <f t="shared" si="2"/>
        <v>MERC/CAPEX/20162017/04757</v>
      </c>
      <c r="E25" s="559">
        <f t="shared" si="2"/>
        <v>43049</v>
      </c>
      <c r="F25" s="538">
        <f>IF(F24=0,"-",F24)</f>
        <v>43061</v>
      </c>
      <c r="G25" s="560">
        <v>0.74832697199999998</v>
      </c>
      <c r="H25" s="560">
        <v>0.74832697199999998</v>
      </c>
      <c r="I25" s="549"/>
      <c r="J25" s="549"/>
      <c r="K25" s="561">
        <v>43061</v>
      </c>
      <c r="L25" s="567"/>
      <c r="M25" s="567"/>
      <c r="N25" s="567"/>
      <c r="O25" s="699" t="s">
        <v>682</v>
      </c>
      <c r="P25" s="575">
        <v>0.17</v>
      </c>
      <c r="Q25" s="568"/>
      <c r="R25" s="568"/>
      <c r="S25" s="568"/>
      <c r="T25" s="551">
        <f t="shared" si="0"/>
        <v>0.17</v>
      </c>
      <c r="U25" s="574"/>
      <c r="V25" s="569"/>
      <c r="W25" s="569"/>
      <c r="X25" s="569"/>
      <c r="Y25" s="569"/>
      <c r="Z25" s="569"/>
      <c r="AA25" s="569"/>
      <c r="AB25" s="571"/>
      <c r="AC25" s="572"/>
      <c r="AD25" s="572"/>
      <c r="AE25" s="572"/>
      <c r="AF25" s="572"/>
      <c r="AG25" s="572"/>
      <c r="AH25" s="572"/>
      <c r="AI25" s="569"/>
      <c r="AJ25" s="569"/>
      <c r="AK25" s="569"/>
      <c r="AL25" s="569"/>
      <c r="AM25" s="575">
        <v>0.17</v>
      </c>
      <c r="AN25" s="573"/>
      <c r="AO25" s="573"/>
      <c r="AP25" s="573"/>
      <c r="AQ25" s="551">
        <f t="shared" si="1"/>
        <v>0.17</v>
      </c>
      <c r="AR25" s="574"/>
      <c r="AS25" s="574"/>
      <c r="AT25" s="574"/>
      <c r="AU25" s="569"/>
      <c r="AV25" s="569"/>
      <c r="AW25" s="569"/>
      <c r="AX25" s="569"/>
      <c r="AY25" s="574"/>
      <c r="AZ25" s="567"/>
      <c r="BA25" s="577" t="s">
        <v>87</v>
      </c>
    </row>
    <row r="26" spans="1:53" s="479" customFormat="1" ht="189" outlineLevel="1">
      <c r="A26" s="556">
        <v>9.4</v>
      </c>
      <c r="B26" s="557" t="s">
        <v>489</v>
      </c>
      <c r="C26" s="558" t="s">
        <v>70</v>
      </c>
      <c r="D26" s="556" t="str">
        <f t="shared" si="2"/>
        <v>MERC/CAPEX/20162017/04757</v>
      </c>
      <c r="E26" s="559">
        <f t="shared" si="2"/>
        <v>43049</v>
      </c>
      <c r="F26" s="538">
        <f>IF(F25=0,"-",F25)</f>
        <v>43061</v>
      </c>
      <c r="G26" s="560">
        <v>9.5811028659999984</v>
      </c>
      <c r="H26" s="560">
        <v>9.5811028659999984</v>
      </c>
      <c r="I26" s="549"/>
      <c r="J26" s="549"/>
      <c r="K26" s="561">
        <v>43061</v>
      </c>
      <c r="L26" s="567"/>
      <c r="M26" s="567"/>
      <c r="N26" s="567"/>
      <c r="O26" s="699" t="s">
        <v>683</v>
      </c>
      <c r="P26" s="575">
        <v>0.5</v>
      </c>
      <c r="Q26" s="568">
        <v>1.5830580080000001</v>
      </c>
      <c r="R26" s="568">
        <v>0.164615916</v>
      </c>
      <c r="S26" s="568"/>
      <c r="T26" s="551">
        <f t="shared" si="0"/>
        <v>2.2476739239999999</v>
      </c>
      <c r="U26" s="574">
        <v>1.8060422469999999</v>
      </c>
      <c r="V26" s="569"/>
      <c r="W26" s="569"/>
      <c r="X26" s="569"/>
      <c r="Y26" s="569"/>
      <c r="Z26" s="569"/>
      <c r="AA26" s="569"/>
      <c r="AB26" s="571"/>
      <c r="AC26" s="572"/>
      <c r="AD26" s="572"/>
      <c r="AE26" s="572"/>
      <c r="AF26" s="572"/>
      <c r="AG26" s="572"/>
      <c r="AH26" s="572"/>
      <c r="AI26" s="569"/>
      <c r="AJ26" s="569"/>
      <c r="AK26" s="569"/>
      <c r="AL26" s="569"/>
      <c r="AM26" s="575">
        <v>0.5</v>
      </c>
      <c r="AN26" s="568">
        <v>1.5830580080000001</v>
      </c>
      <c r="AO26" s="568">
        <v>0.164615916</v>
      </c>
      <c r="AP26" s="573"/>
      <c r="AQ26" s="551">
        <f t="shared" si="1"/>
        <v>2.2476739239999999</v>
      </c>
      <c r="AR26" s="574">
        <v>1.8060422469999999</v>
      </c>
      <c r="AS26" s="574"/>
      <c r="AT26" s="574"/>
      <c r="AU26" s="569"/>
      <c r="AV26" s="569"/>
      <c r="AW26" s="569"/>
      <c r="AX26" s="569"/>
      <c r="AY26" s="574"/>
      <c r="AZ26" s="567"/>
      <c r="BA26" s="577" t="s">
        <v>87</v>
      </c>
    </row>
    <row r="27" spans="1:53" s="479" customFormat="1" ht="31.5" outlineLevel="1">
      <c r="A27" s="544">
        <v>10</v>
      </c>
      <c r="B27" s="545" t="s">
        <v>490</v>
      </c>
      <c r="C27" s="544" t="s">
        <v>68</v>
      </c>
      <c r="D27" s="544" t="s">
        <v>491</v>
      </c>
      <c r="E27" s="546">
        <v>43110</v>
      </c>
      <c r="F27" s="547">
        <v>43137</v>
      </c>
      <c r="G27" s="548">
        <f>SUM(G28:G28)</f>
        <v>13.345000000000001</v>
      </c>
      <c r="H27" s="548">
        <f>SUM(H28:H28)</f>
        <v>13.345000000000001</v>
      </c>
      <c r="I27" s="549"/>
      <c r="J27" s="549"/>
      <c r="K27" s="550">
        <v>43137</v>
      </c>
      <c r="L27" s="549"/>
      <c r="M27" s="549"/>
      <c r="N27" s="549"/>
      <c r="O27" s="582"/>
      <c r="P27" s="551"/>
      <c r="Q27" s="551"/>
      <c r="R27" s="551"/>
      <c r="S27" s="551"/>
      <c r="T27" s="551">
        <f t="shared" si="0"/>
        <v>0</v>
      </c>
      <c r="U27" s="552"/>
      <c r="V27" s="552"/>
      <c r="W27" s="552"/>
      <c r="X27" s="552"/>
      <c r="Y27" s="552"/>
      <c r="Z27" s="552"/>
      <c r="AA27" s="552"/>
      <c r="AB27" s="553"/>
      <c r="AC27" s="554"/>
      <c r="AD27" s="554"/>
      <c r="AE27" s="554"/>
      <c r="AF27" s="554"/>
      <c r="AG27" s="554"/>
      <c r="AH27" s="554"/>
      <c r="AI27" s="552"/>
      <c r="AJ27" s="552"/>
      <c r="AK27" s="552"/>
      <c r="AL27" s="552"/>
      <c r="AM27" s="551"/>
      <c r="AN27" s="551"/>
      <c r="AO27" s="551"/>
      <c r="AP27" s="551"/>
      <c r="AQ27" s="551">
        <f t="shared" si="1"/>
        <v>0</v>
      </c>
      <c r="AR27" s="552"/>
      <c r="AS27" s="552"/>
      <c r="AT27" s="552"/>
      <c r="AU27" s="552"/>
      <c r="AV27" s="552"/>
      <c r="AW27" s="552"/>
      <c r="AX27" s="552"/>
      <c r="AY27" s="552"/>
      <c r="AZ27" s="549"/>
      <c r="BA27" s="555" t="s">
        <v>94</v>
      </c>
    </row>
    <row r="28" spans="1:53" s="479" customFormat="1" ht="94.5" outlineLevel="1">
      <c r="A28" s="556">
        <v>10.1</v>
      </c>
      <c r="B28" s="557" t="s">
        <v>490</v>
      </c>
      <c r="C28" s="558" t="s">
        <v>70</v>
      </c>
      <c r="D28" s="556" t="str">
        <f>D27</f>
        <v>MERC/CAPEX/20172018/0198</v>
      </c>
      <c r="E28" s="559">
        <f>E27</f>
        <v>43110</v>
      </c>
      <c r="F28" s="538">
        <f>IF(F27=0,"-",F27)</f>
        <v>43137</v>
      </c>
      <c r="G28" s="560">
        <v>13.345000000000001</v>
      </c>
      <c r="H28" s="560">
        <v>13.345000000000001</v>
      </c>
      <c r="I28" s="549"/>
      <c r="J28" s="549"/>
      <c r="K28" s="561">
        <v>43137</v>
      </c>
      <c r="L28" s="567"/>
      <c r="M28" s="567"/>
      <c r="N28" s="567"/>
      <c r="O28" s="895" t="s">
        <v>684</v>
      </c>
      <c r="P28" s="540">
        <v>0</v>
      </c>
      <c r="Q28" s="568"/>
      <c r="R28" s="568"/>
      <c r="S28" s="568"/>
      <c r="T28" s="551">
        <f t="shared" si="0"/>
        <v>0</v>
      </c>
      <c r="U28" s="569"/>
      <c r="V28" s="569"/>
      <c r="W28" s="569"/>
      <c r="X28" s="569">
        <v>14.55025</v>
      </c>
      <c r="Y28" s="569"/>
      <c r="Z28" s="569"/>
      <c r="AA28" s="569"/>
      <c r="AB28" s="571"/>
      <c r="AC28" s="572"/>
      <c r="AD28" s="572"/>
      <c r="AE28" s="572"/>
      <c r="AF28" s="572"/>
      <c r="AG28" s="572"/>
      <c r="AH28" s="572"/>
      <c r="AI28" s="569"/>
      <c r="AJ28" s="569"/>
      <c r="AK28" s="569"/>
      <c r="AL28" s="569"/>
      <c r="AM28" s="540">
        <v>0</v>
      </c>
      <c r="AN28" s="573"/>
      <c r="AO28" s="573"/>
      <c r="AP28" s="573"/>
      <c r="AQ28" s="551">
        <f t="shared" si="1"/>
        <v>0</v>
      </c>
      <c r="AR28" s="574"/>
      <c r="AS28" s="569"/>
      <c r="AT28" s="569"/>
      <c r="AU28" s="569">
        <v>14.55025</v>
      </c>
      <c r="AV28" s="569"/>
      <c r="AW28" s="569"/>
      <c r="AX28" s="569"/>
      <c r="AY28" s="574"/>
      <c r="AZ28" s="567"/>
      <c r="BA28" s="577" t="s">
        <v>71</v>
      </c>
    </row>
    <row r="29" spans="1:53" s="479" customFormat="1" ht="31.5" outlineLevel="1">
      <c r="A29" s="544">
        <v>14</v>
      </c>
      <c r="B29" s="545" t="s">
        <v>426</v>
      </c>
      <c r="C29" s="544" t="s">
        <v>68</v>
      </c>
      <c r="D29" s="544" t="s">
        <v>427</v>
      </c>
      <c r="E29" s="546">
        <v>43494</v>
      </c>
      <c r="F29" s="547">
        <v>44029</v>
      </c>
      <c r="G29" s="548">
        <f>SUM(G30:G40)</f>
        <v>8.9129999999999985</v>
      </c>
      <c r="H29" s="548">
        <f>SUM(H30:H40)</f>
        <v>8.9129999999999985</v>
      </c>
      <c r="I29" s="549"/>
      <c r="J29" s="549"/>
      <c r="K29" s="550">
        <v>44029</v>
      </c>
      <c r="L29" s="549"/>
      <c r="M29" s="549"/>
      <c r="N29" s="549"/>
      <c r="O29" s="582"/>
      <c r="P29" s="551"/>
      <c r="Q29" s="551"/>
      <c r="R29" s="551"/>
      <c r="S29" s="551"/>
      <c r="T29" s="551">
        <f t="shared" si="0"/>
        <v>0</v>
      </c>
      <c r="U29" s="552"/>
      <c r="V29" s="552"/>
      <c r="W29" s="552"/>
      <c r="X29" s="552"/>
      <c r="Y29" s="552"/>
      <c r="Z29" s="552"/>
      <c r="AA29" s="552"/>
      <c r="AB29" s="553"/>
      <c r="AC29" s="554"/>
      <c r="AD29" s="554"/>
      <c r="AE29" s="554"/>
      <c r="AF29" s="554"/>
      <c r="AG29" s="554"/>
      <c r="AH29" s="554"/>
      <c r="AI29" s="552"/>
      <c r="AJ29" s="552"/>
      <c r="AK29" s="552"/>
      <c r="AL29" s="552"/>
      <c r="AM29" s="551"/>
      <c r="AN29" s="551"/>
      <c r="AO29" s="551"/>
      <c r="AP29" s="551"/>
      <c r="AQ29" s="551">
        <f t="shared" si="1"/>
        <v>0</v>
      </c>
      <c r="AR29" s="552"/>
      <c r="AS29" s="552"/>
      <c r="AT29" s="552"/>
      <c r="AU29" s="552"/>
      <c r="AV29" s="552"/>
      <c r="AW29" s="552"/>
      <c r="AX29" s="552"/>
      <c r="AY29" s="552"/>
      <c r="AZ29" s="549"/>
      <c r="BA29" s="555" t="s">
        <v>94</v>
      </c>
    </row>
    <row r="30" spans="1:53" s="479" customFormat="1" ht="31.5" outlineLevel="1">
      <c r="A30" s="578">
        <v>14.1</v>
      </c>
      <c r="B30" s="557" t="s">
        <v>428</v>
      </c>
      <c r="C30" s="558" t="s">
        <v>70</v>
      </c>
      <c r="D30" s="556" t="str">
        <f>D29</f>
        <v>MERC/CAPEX/2020-21/WFH/SBR/ 19</v>
      </c>
      <c r="E30" s="559">
        <f>E29</f>
        <v>43494</v>
      </c>
      <c r="F30" s="538">
        <f>F29</f>
        <v>44029</v>
      </c>
      <c r="G30" s="579">
        <v>0.10199999999999999</v>
      </c>
      <c r="H30" s="579">
        <v>0.10199999999999999</v>
      </c>
      <c r="I30" s="549"/>
      <c r="J30" s="549"/>
      <c r="K30" s="561">
        <v>44029</v>
      </c>
      <c r="L30" s="567"/>
      <c r="M30" s="567"/>
      <c r="N30" s="567"/>
      <c r="O30" s="583"/>
      <c r="P30" s="540">
        <v>0</v>
      </c>
      <c r="Q30" s="568"/>
      <c r="R30" s="568"/>
      <c r="S30" s="568"/>
      <c r="T30" s="551">
        <f t="shared" si="0"/>
        <v>0</v>
      </c>
      <c r="U30" s="569"/>
      <c r="V30" s="569"/>
      <c r="W30" s="569"/>
      <c r="X30" s="569"/>
      <c r="Y30" s="569"/>
      <c r="Z30" s="569"/>
      <c r="AA30" s="569"/>
      <c r="AB30" s="571"/>
      <c r="AC30" s="572"/>
      <c r="AD30" s="572"/>
      <c r="AE30" s="572"/>
      <c r="AF30" s="572"/>
      <c r="AG30" s="572"/>
      <c r="AH30" s="572"/>
      <c r="AI30" s="569"/>
      <c r="AJ30" s="569"/>
      <c r="AK30" s="569"/>
      <c r="AL30" s="569"/>
      <c r="AM30" s="540">
        <v>0</v>
      </c>
      <c r="AN30" s="573"/>
      <c r="AO30" s="573"/>
      <c r="AP30" s="573"/>
      <c r="AQ30" s="551">
        <f t="shared" si="1"/>
        <v>0</v>
      </c>
      <c r="AR30" s="574"/>
      <c r="AS30" s="569"/>
      <c r="AT30" s="574"/>
      <c r="AU30" s="569"/>
      <c r="AV30" s="569"/>
      <c r="AW30" s="569"/>
      <c r="AX30" s="569"/>
      <c r="AY30" s="574"/>
      <c r="AZ30" s="567"/>
      <c r="BA30" s="555" t="s">
        <v>87</v>
      </c>
    </row>
    <row r="31" spans="1:53" s="479" customFormat="1" ht="78.75" outlineLevel="1">
      <c r="A31" s="578">
        <v>14.2</v>
      </c>
      <c r="B31" s="557" t="s">
        <v>492</v>
      </c>
      <c r="C31" s="558" t="s">
        <v>70</v>
      </c>
      <c r="D31" s="556" t="str">
        <f t="shared" ref="D31:F40" si="3">D30</f>
        <v>MERC/CAPEX/2020-21/WFH/SBR/ 19</v>
      </c>
      <c r="E31" s="559">
        <f t="shared" si="3"/>
        <v>43494</v>
      </c>
      <c r="F31" s="538">
        <f t="shared" si="3"/>
        <v>44029</v>
      </c>
      <c r="G31" s="579">
        <v>0.17299999999999999</v>
      </c>
      <c r="H31" s="579">
        <v>0.17299999999999999</v>
      </c>
      <c r="I31" s="549"/>
      <c r="J31" s="549"/>
      <c r="K31" s="561">
        <v>44029</v>
      </c>
      <c r="L31" s="567"/>
      <c r="M31" s="567"/>
      <c r="N31" s="567"/>
      <c r="O31" s="895" t="s">
        <v>685</v>
      </c>
      <c r="P31" s="540">
        <v>0</v>
      </c>
      <c r="Q31" s="568"/>
      <c r="R31" s="568"/>
      <c r="S31" s="568"/>
      <c r="T31" s="551">
        <f t="shared" si="0"/>
        <v>0</v>
      </c>
      <c r="U31" s="569"/>
      <c r="V31" s="580">
        <v>0.11446000000000001</v>
      </c>
      <c r="W31" s="569"/>
      <c r="X31" s="569"/>
      <c r="Y31" s="569"/>
      <c r="Z31" s="569"/>
      <c r="AA31" s="569"/>
      <c r="AB31" s="571"/>
      <c r="AC31" s="572"/>
      <c r="AD31" s="572"/>
      <c r="AE31" s="572"/>
      <c r="AF31" s="572"/>
      <c r="AG31" s="572"/>
      <c r="AH31" s="572"/>
      <c r="AI31" s="569"/>
      <c r="AJ31" s="569"/>
      <c r="AK31" s="569"/>
      <c r="AL31" s="569"/>
      <c r="AM31" s="540">
        <v>0</v>
      </c>
      <c r="AN31" s="573"/>
      <c r="AO31" s="573"/>
      <c r="AP31" s="573"/>
      <c r="AQ31" s="551">
        <f t="shared" si="1"/>
        <v>0</v>
      </c>
      <c r="AR31" s="574"/>
      <c r="AS31" s="569">
        <v>0.11446000000000001</v>
      </c>
      <c r="AT31" s="574"/>
      <c r="AU31" s="569"/>
      <c r="AV31" s="569"/>
      <c r="AW31" s="569"/>
      <c r="AX31" s="569"/>
      <c r="AY31" s="574"/>
      <c r="AZ31" s="567"/>
      <c r="BA31" s="555" t="s">
        <v>87</v>
      </c>
    </row>
    <row r="32" spans="1:53" s="479" customFormat="1" ht="78.75" outlineLevel="1">
      <c r="A32" s="578">
        <v>14.3</v>
      </c>
      <c r="B32" s="557" t="s">
        <v>493</v>
      </c>
      <c r="C32" s="558" t="s">
        <v>70</v>
      </c>
      <c r="D32" s="556" t="str">
        <f t="shared" si="3"/>
        <v>MERC/CAPEX/2020-21/WFH/SBR/ 19</v>
      </c>
      <c r="E32" s="559">
        <f t="shared" si="3"/>
        <v>43494</v>
      </c>
      <c r="F32" s="538">
        <f t="shared" si="3"/>
        <v>44029</v>
      </c>
      <c r="G32" s="579">
        <v>0.17299999999999999</v>
      </c>
      <c r="H32" s="579">
        <v>0.17299999999999999</v>
      </c>
      <c r="I32" s="549"/>
      <c r="J32" s="549"/>
      <c r="K32" s="561">
        <v>44029</v>
      </c>
      <c r="L32" s="567"/>
      <c r="M32" s="567"/>
      <c r="N32" s="567"/>
      <c r="O32" s="895" t="s">
        <v>685</v>
      </c>
      <c r="P32" s="540">
        <v>0</v>
      </c>
      <c r="Q32" s="568"/>
      <c r="R32" s="568"/>
      <c r="S32" s="568"/>
      <c r="T32" s="551">
        <f t="shared" si="0"/>
        <v>0</v>
      </c>
      <c r="U32" s="569"/>
      <c r="V32" s="580">
        <v>0.11446000000000001</v>
      </c>
      <c r="W32" s="569"/>
      <c r="X32" s="569"/>
      <c r="Y32" s="569"/>
      <c r="Z32" s="569"/>
      <c r="AA32" s="569"/>
      <c r="AB32" s="571"/>
      <c r="AC32" s="572"/>
      <c r="AD32" s="572"/>
      <c r="AE32" s="572"/>
      <c r="AF32" s="572"/>
      <c r="AG32" s="572"/>
      <c r="AH32" s="572"/>
      <c r="AI32" s="569"/>
      <c r="AJ32" s="569"/>
      <c r="AK32" s="569"/>
      <c r="AL32" s="569"/>
      <c r="AM32" s="540">
        <v>0</v>
      </c>
      <c r="AN32" s="573"/>
      <c r="AO32" s="573"/>
      <c r="AP32" s="573"/>
      <c r="AQ32" s="551">
        <f t="shared" si="1"/>
        <v>0</v>
      </c>
      <c r="AR32" s="574"/>
      <c r="AS32" s="569">
        <v>0.11446000000000001</v>
      </c>
      <c r="AT32" s="574"/>
      <c r="AU32" s="569"/>
      <c r="AV32" s="569"/>
      <c r="AW32" s="569"/>
      <c r="AX32" s="569"/>
      <c r="AY32" s="574"/>
      <c r="AZ32" s="567"/>
      <c r="BA32" s="555" t="s">
        <v>87</v>
      </c>
    </row>
    <row r="33" spans="1:53" s="479" customFormat="1" ht="31.5" outlineLevel="1">
      <c r="A33" s="578">
        <v>14.4</v>
      </c>
      <c r="B33" s="557" t="s">
        <v>494</v>
      </c>
      <c r="C33" s="558" t="s">
        <v>70</v>
      </c>
      <c r="D33" s="556" t="str">
        <f t="shared" si="3"/>
        <v>MERC/CAPEX/2020-21/WFH/SBR/ 19</v>
      </c>
      <c r="E33" s="559">
        <f t="shared" si="3"/>
        <v>43494</v>
      </c>
      <c r="F33" s="538">
        <f t="shared" si="3"/>
        <v>44029</v>
      </c>
      <c r="G33" s="579">
        <v>5.8999999999999997E-2</v>
      </c>
      <c r="H33" s="579">
        <v>5.8999999999999997E-2</v>
      </c>
      <c r="I33" s="549"/>
      <c r="J33" s="549"/>
      <c r="K33" s="561">
        <v>44029</v>
      </c>
      <c r="L33" s="567"/>
      <c r="M33" s="567"/>
      <c r="N33" s="567"/>
      <c r="O33" s="895" t="s">
        <v>686</v>
      </c>
      <c r="P33" s="540">
        <v>0</v>
      </c>
      <c r="Q33" s="568"/>
      <c r="R33" s="568"/>
      <c r="S33" s="568"/>
      <c r="T33" s="551">
        <f t="shared" si="0"/>
        <v>0</v>
      </c>
      <c r="U33" s="569"/>
      <c r="V33" s="569">
        <v>2.02455E-2</v>
      </c>
      <c r="W33" s="569"/>
      <c r="X33" s="569"/>
      <c r="Y33" s="569"/>
      <c r="Z33" s="569"/>
      <c r="AA33" s="569"/>
      <c r="AB33" s="571"/>
      <c r="AC33" s="572"/>
      <c r="AD33" s="572"/>
      <c r="AE33" s="572"/>
      <c r="AF33" s="572"/>
      <c r="AG33" s="572"/>
      <c r="AH33" s="572"/>
      <c r="AI33" s="569"/>
      <c r="AJ33" s="569"/>
      <c r="AK33" s="569"/>
      <c r="AL33" s="569"/>
      <c r="AM33" s="540">
        <v>0</v>
      </c>
      <c r="AN33" s="573"/>
      <c r="AO33" s="573"/>
      <c r="AP33" s="573"/>
      <c r="AQ33" s="551">
        <f t="shared" si="1"/>
        <v>0</v>
      </c>
      <c r="AR33" s="574"/>
      <c r="AS33" s="574">
        <v>2.02455E-2</v>
      </c>
      <c r="AT33" s="574"/>
      <c r="AU33" s="569"/>
      <c r="AV33" s="569"/>
      <c r="AW33" s="569"/>
      <c r="AX33" s="569"/>
      <c r="AY33" s="574"/>
      <c r="AZ33" s="567"/>
      <c r="BA33" s="555" t="s">
        <v>87</v>
      </c>
    </row>
    <row r="34" spans="1:53" s="479" customFormat="1" ht="141.75" outlineLevel="1">
      <c r="A34" s="578">
        <v>14.5</v>
      </c>
      <c r="B34" s="557" t="s">
        <v>495</v>
      </c>
      <c r="C34" s="558" t="s">
        <v>70</v>
      </c>
      <c r="D34" s="556" t="str">
        <f t="shared" si="3"/>
        <v>MERC/CAPEX/2020-21/WFH/SBR/ 19</v>
      </c>
      <c r="E34" s="559">
        <f t="shared" si="3"/>
        <v>43494</v>
      </c>
      <c r="F34" s="538">
        <f t="shared" si="3"/>
        <v>44029</v>
      </c>
      <c r="G34" s="579">
        <v>1.954</v>
      </c>
      <c r="H34" s="579">
        <v>1.954</v>
      </c>
      <c r="I34" s="549"/>
      <c r="J34" s="549"/>
      <c r="K34" s="561">
        <v>44029</v>
      </c>
      <c r="L34" s="567"/>
      <c r="M34" s="567"/>
      <c r="N34" s="567"/>
      <c r="O34" s="895" t="s">
        <v>687</v>
      </c>
      <c r="P34" s="540">
        <v>0</v>
      </c>
      <c r="Q34" s="568"/>
      <c r="R34" s="568"/>
      <c r="S34" s="568"/>
      <c r="T34" s="551">
        <f t="shared" si="0"/>
        <v>0</v>
      </c>
      <c r="U34" s="569"/>
      <c r="V34" s="569"/>
      <c r="W34" s="569">
        <v>1.954</v>
      </c>
      <c r="X34" s="569"/>
      <c r="Y34" s="569"/>
      <c r="Z34" s="569"/>
      <c r="AA34" s="569"/>
      <c r="AB34" s="571"/>
      <c r="AC34" s="572"/>
      <c r="AD34" s="572"/>
      <c r="AE34" s="572"/>
      <c r="AF34" s="572"/>
      <c r="AG34" s="572"/>
      <c r="AH34" s="572"/>
      <c r="AI34" s="569"/>
      <c r="AJ34" s="569"/>
      <c r="AK34" s="569"/>
      <c r="AL34" s="569"/>
      <c r="AM34" s="540">
        <v>0</v>
      </c>
      <c r="AN34" s="573"/>
      <c r="AO34" s="573"/>
      <c r="AP34" s="573"/>
      <c r="AQ34" s="551">
        <f t="shared" si="1"/>
        <v>0</v>
      </c>
      <c r="AR34" s="574"/>
      <c r="AS34" s="569"/>
      <c r="AT34" s="569">
        <v>1.954</v>
      </c>
      <c r="AU34" s="569"/>
      <c r="AV34" s="569"/>
      <c r="AW34" s="569"/>
      <c r="AX34" s="569"/>
      <c r="AY34" s="574"/>
      <c r="AZ34" s="567"/>
      <c r="BA34" s="555" t="s">
        <v>71</v>
      </c>
    </row>
    <row r="35" spans="1:53" s="479" customFormat="1" ht="141.75" outlineLevel="1">
      <c r="A35" s="578">
        <v>14.6</v>
      </c>
      <c r="B35" s="557" t="s">
        <v>496</v>
      </c>
      <c r="C35" s="558" t="s">
        <v>70</v>
      </c>
      <c r="D35" s="556" t="str">
        <f t="shared" si="3"/>
        <v>MERC/CAPEX/2020-21/WFH/SBR/ 19</v>
      </c>
      <c r="E35" s="559">
        <f t="shared" si="3"/>
        <v>43494</v>
      </c>
      <c r="F35" s="538">
        <f t="shared" si="3"/>
        <v>44029</v>
      </c>
      <c r="G35" s="579">
        <v>2.0270000000000001</v>
      </c>
      <c r="H35" s="579">
        <v>2.0270000000000001</v>
      </c>
      <c r="I35" s="549"/>
      <c r="J35" s="549"/>
      <c r="K35" s="561">
        <v>44029</v>
      </c>
      <c r="L35" s="567"/>
      <c r="M35" s="567"/>
      <c r="N35" s="567"/>
      <c r="O35" s="895" t="s">
        <v>687</v>
      </c>
      <c r="P35" s="540">
        <v>0</v>
      </c>
      <c r="Q35" s="568"/>
      <c r="R35" s="568"/>
      <c r="S35" s="568"/>
      <c r="T35" s="551">
        <f t="shared" si="0"/>
        <v>0</v>
      </c>
      <c r="U35" s="569"/>
      <c r="V35" s="569">
        <v>2.0502972000000002</v>
      </c>
      <c r="W35" s="569"/>
      <c r="X35" s="569"/>
      <c r="Y35" s="569"/>
      <c r="Z35" s="569"/>
      <c r="AA35" s="569"/>
      <c r="AB35" s="571"/>
      <c r="AC35" s="572"/>
      <c r="AD35" s="572"/>
      <c r="AE35" s="572"/>
      <c r="AF35" s="572"/>
      <c r="AG35" s="572"/>
      <c r="AH35" s="572"/>
      <c r="AI35" s="569"/>
      <c r="AJ35" s="569"/>
      <c r="AK35" s="569"/>
      <c r="AL35" s="569"/>
      <c r="AM35" s="540">
        <v>0</v>
      </c>
      <c r="AN35" s="573"/>
      <c r="AO35" s="573"/>
      <c r="AP35" s="573"/>
      <c r="AQ35" s="551">
        <f t="shared" si="1"/>
        <v>0</v>
      </c>
      <c r="AR35" s="574"/>
      <c r="AS35" s="569">
        <v>1.5936372000000001</v>
      </c>
      <c r="AT35" s="569"/>
      <c r="AU35" s="569"/>
      <c r="AV35" s="569"/>
      <c r="AW35" s="569"/>
      <c r="AX35" s="569"/>
      <c r="AY35" s="574"/>
      <c r="AZ35" s="567"/>
      <c r="BA35" s="555" t="s">
        <v>71</v>
      </c>
    </row>
    <row r="36" spans="1:53" s="479" customFormat="1" ht="94.5" outlineLevel="1">
      <c r="A36" s="578">
        <v>14.7</v>
      </c>
      <c r="B36" s="557" t="s">
        <v>497</v>
      </c>
      <c r="C36" s="558" t="s">
        <v>70</v>
      </c>
      <c r="D36" s="556" t="str">
        <f t="shared" si="3"/>
        <v>MERC/CAPEX/2020-21/WFH/SBR/ 19</v>
      </c>
      <c r="E36" s="559">
        <f t="shared" si="3"/>
        <v>43494</v>
      </c>
      <c r="F36" s="538">
        <f t="shared" si="3"/>
        <v>44029</v>
      </c>
      <c r="G36" s="579">
        <v>0.87</v>
      </c>
      <c r="H36" s="579">
        <v>0.87</v>
      </c>
      <c r="I36" s="549"/>
      <c r="J36" s="549"/>
      <c r="K36" s="561">
        <v>44029</v>
      </c>
      <c r="L36" s="567"/>
      <c r="M36" s="567"/>
      <c r="N36" s="567"/>
      <c r="O36" s="895" t="s">
        <v>688</v>
      </c>
      <c r="P36" s="540">
        <v>0</v>
      </c>
      <c r="Q36" s="568"/>
      <c r="R36" s="568"/>
      <c r="S36" s="568"/>
      <c r="T36" s="551">
        <f t="shared" si="0"/>
        <v>0</v>
      </c>
      <c r="U36" s="569"/>
      <c r="V36" s="569"/>
      <c r="W36" s="569">
        <v>0.87</v>
      </c>
      <c r="X36" s="569"/>
      <c r="Y36" s="569"/>
      <c r="Z36" s="569"/>
      <c r="AA36" s="569"/>
      <c r="AB36" s="571"/>
      <c r="AC36" s="572"/>
      <c r="AD36" s="572"/>
      <c r="AE36" s="572"/>
      <c r="AF36" s="572"/>
      <c r="AG36" s="572"/>
      <c r="AH36" s="572"/>
      <c r="AI36" s="569"/>
      <c r="AJ36" s="569"/>
      <c r="AK36" s="569"/>
      <c r="AL36" s="569"/>
      <c r="AM36" s="540">
        <v>0</v>
      </c>
      <c r="AN36" s="573"/>
      <c r="AO36" s="573"/>
      <c r="AP36" s="573"/>
      <c r="AQ36" s="551">
        <f t="shared" si="1"/>
        <v>0</v>
      </c>
      <c r="AR36" s="574"/>
      <c r="AS36" s="569"/>
      <c r="AT36" s="569">
        <v>0.87</v>
      </c>
      <c r="AU36" s="569"/>
      <c r="AV36" s="569"/>
      <c r="AW36" s="569"/>
      <c r="AX36" s="569"/>
      <c r="AY36" s="574"/>
      <c r="AZ36" s="567"/>
      <c r="BA36" s="555" t="s">
        <v>71</v>
      </c>
    </row>
    <row r="37" spans="1:53" s="479" customFormat="1" ht="110.25" outlineLevel="1">
      <c r="A37" s="578">
        <v>14.8</v>
      </c>
      <c r="B37" s="557" t="s">
        <v>498</v>
      </c>
      <c r="C37" s="558" t="s">
        <v>70</v>
      </c>
      <c r="D37" s="556" t="str">
        <f t="shared" si="3"/>
        <v>MERC/CAPEX/2020-21/WFH/SBR/ 19</v>
      </c>
      <c r="E37" s="559">
        <f t="shared" si="3"/>
        <v>43494</v>
      </c>
      <c r="F37" s="538">
        <f t="shared" si="3"/>
        <v>44029</v>
      </c>
      <c r="G37" s="579">
        <v>0.46700000000000003</v>
      </c>
      <c r="H37" s="579">
        <v>0.46700000000000003</v>
      </c>
      <c r="I37" s="549"/>
      <c r="J37" s="549"/>
      <c r="K37" s="561">
        <v>44029</v>
      </c>
      <c r="L37" s="567"/>
      <c r="M37" s="567"/>
      <c r="N37" s="567"/>
      <c r="O37" s="895" t="s">
        <v>689</v>
      </c>
      <c r="P37" s="540">
        <v>0</v>
      </c>
      <c r="Q37" s="568"/>
      <c r="R37" s="568"/>
      <c r="S37" s="568"/>
      <c r="T37" s="551">
        <f t="shared" si="0"/>
        <v>0</v>
      </c>
      <c r="U37" s="569"/>
      <c r="V37" s="569"/>
      <c r="W37" s="569">
        <v>0.46700000000000003</v>
      </c>
      <c r="X37" s="569"/>
      <c r="Y37" s="569"/>
      <c r="Z37" s="569"/>
      <c r="AA37" s="569"/>
      <c r="AB37" s="571"/>
      <c r="AC37" s="572"/>
      <c r="AD37" s="572"/>
      <c r="AE37" s="572"/>
      <c r="AF37" s="572"/>
      <c r="AG37" s="572"/>
      <c r="AH37" s="572"/>
      <c r="AI37" s="569"/>
      <c r="AJ37" s="569"/>
      <c r="AK37" s="569"/>
      <c r="AL37" s="569"/>
      <c r="AM37" s="540">
        <v>0</v>
      </c>
      <c r="AN37" s="573"/>
      <c r="AO37" s="573"/>
      <c r="AP37" s="573"/>
      <c r="AQ37" s="551">
        <f t="shared" si="1"/>
        <v>0</v>
      </c>
      <c r="AR37" s="574"/>
      <c r="AS37" s="569"/>
      <c r="AT37" s="569">
        <v>0.46700000000000003</v>
      </c>
      <c r="AU37" s="569"/>
      <c r="AV37" s="569"/>
      <c r="AW37" s="569"/>
      <c r="AX37" s="569"/>
      <c r="AY37" s="574"/>
      <c r="AZ37" s="567"/>
      <c r="BA37" s="555" t="s">
        <v>71</v>
      </c>
    </row>
    <row r="38" spans="1:53" s="479" customFormat="1" ht="41.45" customHeight="1" outlineLevel="1">
      <c r="A38" s="578">
        <v>14.9</v>
      </c>
      <c r="B38" s="557" t="s">
        <v>499</v>
      </c>
      <c r="C38" s="558" t="s">
        <v>70</v>
      </c>
      <c r="D38" s="556" t="str">
        <f t="shared" si="3"/>
        <v>MERC/CAPEX/2020-21/WFH/SBR/ 19</v>
      </c>
      <c r="E38" s="559">
        <f t="shared" si="3"/>
        <v>43494</v>
      </c>
      <c r="F38" s="538">
        <f t="shared" si="3"/>
        <v>44029</v>
      </c>
      <c r="G38" s="579">
        <v>0.69100000000000006</v>
      </c>
      <c r="H38" s="579">
        <v>0.69100000000000006</v>
      </c>
      <c r="I38" s="549"/>
      <c r="J38" s="549"/>
      <c r="K38" s="561">
        <v>44029</v>
      </c>
      <c r="L38" s="567"/>
      <c r="M38" s="567"/>
      <c r="N38" s="567"/>
      <c r="O38" s="895" t="s">
        <v>690</v>
      </c>
      <c r="P38" s="540">
        <v>0</v>
      </c>
      <c r="Q38" s="568"/>
      <c r="R38" s="568"/>
      <c r="S38" s="568"/>
      <c r="T38" s="551">
        <f t="shared" si="0"/>
        <v>0</v>
      </c>
      <c r="U38" s="569"/>
      <c r="V38" s="569">
        <v>0.69730939999999997</v>
      </c>
      <c r="W38" s="569"/>
      <c r="X38" s="569"/>
      <c r="Y38" s="569"/>
      <c r="Z38" s="569"/>
      <c r="AA38" s="569"/>
      <c r="AB38" s="571"/>
      <c r="AC38" s="572"/>
      <c r="AD38" s="572"/>
      <c r="AE38" s="572"/>
      <c r="AF38" s="572"/>
      <c r="AG38" s="572"/>
      <c r="AH38" s="572"/>
      <c r="AI38" s="569"/>
      <c r="AJ38" s="569"/>
      <c r="AK38" s="569"/>
      <c r="AL38" s="569"/>
      <c r="AM38" s="540">
        <v>0</v>
      </c>
      <c r="AN38" s="573"/>
      <c r="AO38" s="573"/>
      <c r="AP38" s="573"/>
      <c r="AQ38" s="551">
        <f t="shared" si="1"/>
        <v>0</v>
      </c>
      <c r="AR38" s="574"/>
      <c r="AS38" s="569">
        <v>0.68498999999999999</v>
      </c>
      <c r="AT38" s="569"/>
      <c r="AU38" s="569"/>
      <c r="AV38" s="569"/>
      <c r="AW38" s="569"/>
      <c r="AX38" s="569"/>
      <c r="AY38" s="574"/>
      <c r="AZ38" s="567"/>
      <c r="BA38" s="555" t="s">
        <v>71</v>
      </c>
    </row>
    <row r="39" spans="1:53" s="479" customFormat="1" ht="189" outlineLevel="1">
      <c r="A39" s="581">
        <v>14.1</v>
      </c>
      <c r="B39" s="557" t="s">
        <v>500</v>
      </c>
      <c r="C39" s="558" t="s">
        <v>70</v>
      </c>
      <c r="D39" s="556" t="str">
        <f t="shared" si="3"/>
        <v>MERC/CAPEX/2020-21/WFH/SBR/ 19</v>
      </c>
      <c r="E39" s="559">
        <f t="shared" si="3"/>
        <v>43494</v>
      </c>
      <c r="F39" s="538">
        <f t="shared" si="3"/>
        <v>44029</v>
      </c>
      <c r="G39" s="579">
        <v>1.5469999999999999</v>
      </c>
      <c r="H39" s="579">
        <v>1.5469999999999999</v>
      </c>
      <c r="I39" s="582"/>
      <c r="J39" s="582"/>
      <c r="K39" s="561">
        <v>44029</v>
      </c>
      <c r="L39" s="583"/>
      <c r="M39" s="583"/>
      <c r="N39" s="583"/>
      <c r="O39" s="699" t="s">
        <v>691</v>
      </c>
      <c r="P39" s="540">
        <v>0</v>
      </c>
      <c r="Q39" s="568"/>
      <c r="R39" s="568"/>
      <c r="S39" s="568"/>
      <c r="T39" s="551">
        <f t="shared" si="0"/>
        <v>0</v>
      </c>
      <c r="U39" s="568"/>
      <c r="V39" s="568"/>
      <c r="W39" s="568">
        <v>1.5469999999999999</v>
      </c>
      <c r="X39" s="568"/>
      <c r="Y39" s="568"/>
      <c r="Z39" s="568"/>
      <c r="AA39" s="568"/>
      <c r="AB39" s="571"/>
      <c r="AC39" s="572"/>
      <c r="AD39" s="572"/>
      <c r="AE39" s="572"/>
      <c r="AF39" s="572"/>
      <c r="AG39" s="572"/>
      <c r="AH39" s="572"/>
      <c r="AI39" s="568"/>
      <c r="AJ39" s="568"/>
      <c r="AK39" s="568"/>
      <c r="AL39" s="568"/>
      <c r="AM39" s="540">
        <v>0</v>
      </c>
      <c r="AN39" s="573"/>
      <c r="AO39" s="573"/>
      <c r="AP39" s="573"/>
      <c r="AQ39" s="551">
        <f t="shared" si="1"/>
        <v>0</v>
      </c>
      <c r="AR39" s="573"/>
      <c r="AS39" s="568"/>
      <c r="AT39" s="568">
        <v>1.5469999999999999</v>
      </c>
      <c r="AU39" s="568"/>
      <c r="AV39" s="568"/>
      <c r="AW39" s="568"/>
      <c r="AX39" s="568"/>
      <c r="AY39" s="573"/>
      <c r="AZ39" s="583"/>
      <c r="BA39" s="584" t="s">
        <v>71</v>
      </c>
    </row>
    <row r="40" spans="1:53" s="479" customFormat="1" ht="31.5" outlineLevel="1">
      <c r="A40" s="556"/>
      <c r="B40" s="557" t="s">
        <v>29</v>
      </c>
      <c r="C40" s="558" t="s">
        <v>29</v>
      </c>
      <c r="D40" s="556" t="str">
        <f t="shared" si="3"/>
        <v>MERC/CAPEX/2020-21/WFH/SBR/ 19</v>
      </c>
      <c r="E40" s="559">
        <f t="shared" si="3"/>
        <v>43494</v>
      </c>
      <c r="F40" s="538">
        <f t="shared" si="3"/>
        <v>44029</v>
      </c>
      <c r="G40" s="579">
        <v>0.85</v>
      </c>
      <c r="H40" s="579">
        <v>0.85</v>
      </c>
      <c r="I40" s="582"/>
      <c r="J40" s="582"/>
      <c r="K40" s="538">
        <f>IF(F40=0,"-",F40)</f>
        <v>44029</v>
      </c>
      <c r="L40" s="583"/>
      <c r="M40" s="583"/>
      <c r="N40" s="583"/>
      <c r="O40" s="583"/>
      <c r="P40" s="540">
        <v>0</v>
      </c>
      <c r="Q40" s="568"/>
      <c r="R40" s="568"/>
      <c r="S40" s="568"/>
      <c r="T40" s="551">
        <f t="shared" si="0"/>
        <v>0</v>
      </c>
      <c r="U40" s="568"/>
      <c r="V40" s="568"/>
      <c r="W40" s="568"/>
      <c r="X40" s="568"/>
      <c r="Y40" s="568"/>
      <c r="Z40" s="568"/>
      <c r="AA40" s="568"/>
      <c r="AB40" s="571"/>
      <c r="AC40" s="572"/>
      <c r="AD40" s="572"/>
      <c r="AE40" s="572"/>
      <c r="AF40" s="572"/>
      <c r="AG40" s="572"/>
      <c r="AH40" s="572"/>
      <c r="AI40" s="568"/>
      <c r="AJ40" s="568"/>
      <c r="AK40" s="568"/>
      <c r="AL40" s="568"/>
      <c r="AM40" s="540">
        <v>0</v>
      </c>
      <c r="AN40" s="573"/>
      <c r="AO40" s="573"/>
      <c r="AP40" s="573"/>
      <c r="AQ40" s="551">
        <f t="shared" si="1"/>
        <v>0</v>
      </c>
      <c r="AR40" s="573"/>
      <c r="AS40" s="573"/>
      <c r="AT40" s="573"/>
      <c r="AU40" s="568"/>
      <c r="AV40" s="568"/>
      <c r="AW40" s="568"/>
      <c r="AX40" s="568"/>
      <c r="AY40" s="573"/>
      <c r="AZ40" s="583"/>
      <c r="BA40" s="584" t="s">
        <v>94</v>
      </c>
    </row>
    <row r="41" spans="1:53" s="479" customFormat="1">
      <c r="A41" s="556"/>
      <c r="B41" s="557"/>
      <c r="C41" s="558"/>
      <c r="D41" s="556"/>
      <c r="E41" s="559"/>
      <c r="F41" s="538"/>
      <c r="G41" s="579"/>
      <c r="H41" s="579"/>
      <c r="I41" s="582"/>
      <c r="J41" s="582"/>
      <c r="K41" s="538"/>
      <c r="L41" s="583"/>
      <c r="M41" s="583"/>
      <c r="N41" s="583"/>
      <c r="O41" s="583"/>
      <c r="P41" s="540"/>
      <c r="Q41" s="568"/>
      <c r="R41" s="568"/>
      <c r="S41" s="568"/>
      <c r="T41" s="551">
        <f t="shared" si="0"/>
        <v>0</v>
      </c>
      <c r="U41" s="568"/>
      <c r="V41" s="568"/>
      <c r="W41" s="568"/>
      <c r="X41" s="568"/>
      <c r="Y41" s="568"/>
      <c r="Z41" s="568"/>
      <c r="AA41" s="568"/>
      <c r="AB41" s="571"/>
      <c r="AC41" s="572"/>
      <c r="AD41" s="572"/>
      <c r="AE41" s="572"/>
      <c r="AF41" s="572"/>
      <c r="AG41" s="572"/>
      <c r="AH41" s="572"/>
      <c r="AI41" s="568"/>
      <c r="AJ41" s="568"/>
      <c r="AK41" s="568"/>
      <c r="AL41" s="568"/>
      <c r="AM41" s="540"/>
      <c r="AN41" s="573"/>
      <c r="AO41" s="573"/>
      <c r="AP41" s="573"/>
      <c r="AQ41" s="551">
        <f t="shared" si="1"/>
        <v>0</v>
      </c>
      <c r="AR41" s="573"/>
      <c r="AS41" s="573"/>
      <c r="AT41" s="573"/>
      <c r="AU41" s="568"/>
      <c r="AV41" s="568"/>
      <c r="AW41" s="568"/>
      <c r="AX41" s="568"/>
      <c r="AY41" s="573"/>
      <c r="AZ41" s="583"/>
      <c r="BA41" s="584"/>
    </row>
    <row r="42" spans="1:53" s="692" customFormat="1">
      <c r="A42" s="683"/>
      <c r="B42" s="313" t="s">
        <v>620</v>
      </c>
      <c r="C42" s="683"/>
      <c r="D42" s="683"/>
      <c r="E42" s="684"/>
      <c r="F42" s="685"/>
      <c r="G42" s="686"/>
      <c r="H42" s="686"/>
      <c r="I42" s="686"/>
      <c r="J42" s="687"/>
      <c r="K42" s="684"/>
      <c r="L42" s="686"/>
      <c r="M42" s="686"/>
      <c r="N42" s="686"/>
      <c r="O42" s="686"/>
      <c r="P42" s="688"/>
      <c r="Q42" s="689"/>
      <c r="R42" s="689"/>
      <c r="S42" s="689"/>
      <c r="T42" s="551">
        <f t="shared" si="0"/>
        <v>0</v>
      </c>
      <c r="U42" s="689"/>
      <c r="V42" s="689"/>
      <c r="W42" s="689"/>
      <c r="X42" s="691"/>
      <c r="Y42" s="691"/>
      <c r="Z42" s="691"/>
      <c r="AA42" s="691"/>
      <c r="AB42" s="689"/>
      <c r="AC42" s="690"/>
      <c r="AD42" s="690"/>
      <c r="AE42" s="690"/>
      <c r="AF42" s="690"/>
      <c r="AG42" s="690"/>
      <c r="AH42" s="690"/>
      <c r="AI42" s="690"/>
      <c r="AJ42" s="690"/>
      <c r="AK42" s="690"/>
      <c r="AL42" s="690"/>
      <c r="AM42" s="688"/>
      <c r="AN42" s="691"/>
      <c r="AO42" s="691"/>
      <c r="AP42" s="691"/>
      <c r="AQ42" s="551">
        <f t="shared" si="1"/>
        <v>0</v>
      </c>
      <c r="AR42" s="691"/>
      <c r="AS42" s="691"/>
      <c r="AT42" s="691"/>
      <c r="AU42" s="691"/>
      <c r="AV42" s="691"/>
      <c r="AW42" s="691"/>
      <c r="AX42" s="691"/>
      <c r="AY42" s="691"/>
      <c r="AZ42" s="686"/>
      <c r="BA42" s="683"/>
    </row>
    <row r="43" spans="1:53" s="692" customFormat="1" ht="47.25" outlineLevel="1">
      <c r="A43" s="693">
        <v>1</v>
      </c>
      <c r="B43" s="595" t="s">
        <v>665</v>
      </c>
      <c r="C43" s="693"/>
      <c r="D43" s="693"/>
      <c r="E43" s="694"/>
      <c r="F43" s="695"/>
      <c r="G43" s="696">
        <v>14.34</v>
      </c>
      <c r="H43" s="697"/>
      <c r="I43" s="697"/>
      <c r="J43" s="698"/>
      <c r="K43" s="694"/>
      <c r="L43" s="697"/>
      <c r="M43" s="697"/>
      <c r="N43" s="697"/>
      <c r="O43" s="699" t="s">
        <v>621</v>
      </c>
      <c r="P43" s="700"/>
      <c r="Q43" s="701"/>
      <c r="R43" s="701"/>
      <c r="S43" s="701"/>
      <c r="T43" s="551">
        <f t="shared" si="0"/>
        <v>0</v>
      </c>
      <c r="U43" s="701"/>
      <c r="V43" s="701"/>
      <c r="W43" s="696">
        <v>14.34</v>
      </c>
      <c r="X43" s="696"/>
      <c r="Y43" s="696"/>
      <c r="Z43" s="696"/>
      <c r="AA43" s="696"/>
      <c r="AB43" s="701"/>
      <c r="AC43" s="702"/>
      <c r="AD43" s="702"/>
      <c r="AE43" s="702"/>
      <c r="AF43" s="702"/>
      <c r="AG43" s="702"/>
      <c r="AH43" s="702"/>
      <c r="AI43" s="702"/>
      <c r="AJ43" s="702"/>
      <c r="AK43" s="702"/>
      <c r="AL43" s="702"/>
      <c r="AM43" s="700"/>
      <c r="AN43" s="696"/>
      <c r="AO43" s="696"/>
      <c r="AP43" s="696"/>
      <c r="AQ43" s="551">
        <f t="shared" si="1"/>
        <v>0</v>
      </c>
      <c r="AR43" s="696"/>
      <c r="AS43" s="696"/>
      <c r="AT43" s="696">
        <v>14.34</v>
      </c>
      <c r="AU43" s="696"/>
      <c r="AV43" s="696"/>
      <c r="AW43" s="696"/>
      <c r="AX43" s="696"/>
      <c r="AY43" s="696"/>
      <c r="AZ43" s="697"/>
      <c r="BA43" s="693" t="s">
        <v>71</v>
      </c>
    </row>
    <row r="44" spans="1:53" s="692" customFormat="1" ht="47.25" outlineLevel="1">
      <c r="A44" s="693">
        <v>2</v>
      </c>
      <c r="B44" s="595" t="s">
        <v>622</v>
      </c>
      <c r="C44" s="693"/>
      <c r="D44" s="693"/>
      <c r="E44" s="694"/>
      <c r="F44" s="695"/>
      <c r="G44" s="696">
        <v>0.92</v>
      </c>
      <c r="H44" s="697"/>
      <c r="I44" s="697"/>
      <c r="J44" s="698"/>
      <c r="K44" s="694"/>
      <c r="L44" s="697"/>
      <c r="M44" s="697"/>
      <c r="N44" s="697"/>
      <c r="O44" s="699" t="s">
        <v>623</v>
      </c>
      <c r="P44" s="700"/>
      <c r="Q44" s="701"/>
      <c r="R44" s="701"/>
      <c r="S44" s="701"/>
      <c r="T44" s="551">
        <f t="shared" si="0"/>
        <v>0</v>
      </c>
      <c r="U44" s="701"/>
      <c r="V44" s="701"/>
      <c r="W44" s="696">
        <v>0.92</v>
      </c>
      <c r="X44" s="696"/>
      <c r="Y44" s="696"/>
      <c r="Z44" s="696"/>
      <c r="AA44" s="696"/>
      <c r="AB44" s="701"/>
      <c r="AC44" s="702"/>
      <c r="AD44" s="702"/>
      <c r="AE44" s="702"/>
      <c r="AF44" s="702"/>
      <c r="AG44" s="702"/>
      <c r="AH44" s="702"/>
      <c r="AI44" s="702"/>
      <c r="AJ44" s="702"/>
      <c r="AK44" s="702"/>
      <c r="AL44" s="702"/>
      <c r="AM44" s="700"/>
      <c r="AN44" s="696"/>
      <c r="AO44" s="696"/>
      <c r="AP44" s="696"/>
      <c r="AQ44" s="551">
        <f t="shared" si="1"/>
        <v>0</v>
      </c>
      <c r="AR44" s="696"/>
      <c r="AS44" s="696"/>
      <c r="AT44" s="696">
        <v>0.92</v>
      </c>
      <c r="AU44" s="696"/>
      <c r="AV44" s="696"/>
      <c r="AW44" s="696"/>
      <c r="AX44" s="696"/>
      <c r="AY44" s="696"/>
      <c r="AZ44" s="697"/>
      <c r="BA44" s="693" t="s">
        <v>71</v>
      </c>
    </row>
    <row r="45" spans="1:53" s="692" customFormat="1" ht="47.25" outlineLevel="1">
      <c r="A45" s="693">
        <v>3</v>
      </c>
      <c r="B45" s="595" t="s">
        <v>624</v>
      </c>
      <c r="C45" s="693"/>
      <c r="D45" s="693"/>
      <c r="E45" s="694"/>
      <c r="F45" s="695"/>
      <c r="G45" s="692">
        <v>12.69</v>
      </c>
      <c r="H45" s="697"/>
      <c r="I45" s="697"/>
      <c r="J45" s="698"/>
      <c r="K45" s="694"/>
      <c r="L45" s="697"/>
      <c r="M45" s="697"/>
      <c r="N45" s="697"/>
      <c r="O45" s="699" t="s">
        <v>623</v>
      </c>
      <c r="P45" s="700"/>
      <c r="Q45" s="701"/>
      <c r="R45" s="701"/>
      <c r="S45" s="701"/>
      <c r="T45" s="551">
        <f t="shared" si="0"/>
        <v>0</v>
      </c>
      <c r="U45" s="701"/>
      <c r="V45" s="701"/>
      <c r="W45" s="692">
        <v>12.69</v>
      </c>
      <c r="X45" s="696"/>
      <c r="Y45" s="696"/>
      <c r="Z45" s="696"/>
      <c r="AA45" s="696"/>
      <c r="AB45" s="701"/>
      <c r="AC45" s="702"/>
      <c r="AD45" s="702"/>
      <c r="AE45" s="702"/>
      <c r="AF45" s="702"/>
      <c r="AG45" s="702"/>
      <c r="AH45" s="702"/>
      <c r="AI45" s="702"/>
      <c r="AJ45" s="702"/>
      <c r="AK45" s="702"/>
      <c r="AL45" s="702"/>
      <c r="AM45" s="700"/>
      <c r="AN45" s="696"/>
      <c r="AO45" s="696"/>
      <c r="AP45" s="696"/>
      <c r="AQ45" s="551">
        <f t="shared" si="1"/>
        <v>0</v>
      </c>
      <c r="AR45" s="696"/>
      <c r="AS45" s="696"/>
      <c r="AT45" s="692">
        <v>12.69</v>
      </c>
      <c r="AU45" s="696"/>
      <c r="AV45" s="696"/>
      <c r="AW45" s="696"/>
      <c r="AX45" s="696"/>
      <c r="AY45" s="696"/>
      <c r="AZ45" s="697"/>
      <c r="BA45" s="693" t="s">
        <v>71</v>
      </c>
    </row>
    <row r="46" spans="1:53" ht="47.25" outlineLevel="1">
      <c r="A46" s="502">
        <v>4</v>
      </c>
      <c r="B46" s="595" t="s">
        <v>625</v>
      </c>
      <c r="C46" s="486"/>
      <c r="D46" s="486"/>
      <c r="E46" s="585"/>
      <c r="F46" s="586"/>
      <c r="G46" s="696">
        <v>1.57</v>
      </c>
      <c r="H46" s="487"/>
      <c r="I46" s="487"/>
      <c r="J46" s="483"/>
      <c r="K46" s="585"/>
      <c r="L46" s="487"/>
      <c r="M46" s="487"/>
      <c r="N46" s="487"/>
      <c r="O46" s="699" t="s">
        <v>623</v>
      </c>
      <c r="P46" s="540"/>
      <c r="Q46" s="587"/>
      <c r="R46" s="587"/>
      <c r="S46" s="587"/>
      <c r="T46" s="551">
        <f t="shared" si="0"/>
        <v>0</v>
      </c>
      <c r="U46" s="587"/>
      <c r="V46" s="587"/>
      <c r="W46" s="696">
        <v>1.57</v>
      </c>
      <c r="X46" s="500"/>
      <c r="Y46" s="500"/>
      <c r="Z46" s="500"/>
      <c r="AA46" s="500"/>
      <c r="AB46" s="500"/>
      <c r="AD46" s="589"/>
      <c r="AE46" s="589"/>
      <c r="AF46" s="589"/>
      <c r="AG46" s="589"/>
      <c r="AH46" s="589"/>
      <c r="AI46" s="589"/>
      <c r="AJ46" s="589"/>
      <c r="AK46" s="589"/>
      <c r="AL46" s="589"/>
      <c r="AM46" s="590"/>
      <c r="AN46" s="703"/>
      <c r="AO46" s="703"/>
      <c r="AP46" s="703"/>
      <c r="AQ46" s="551">
        <f t="shared" si="1"/>
        <v>0</v>
      </c>
      <c r="AR46" s="500"/>
      <c r="AS46" s="500"/>
      <c r="AT46" s="696">
        <v>1.57</v>
      </c>
      <c r="AU46" s="500"/>
      <c r="AV46" s="500"/>
      <c r="AW46" s="500"/>
      <c r="AX46" s="500"/>
      <c r="AY46" s="500"/>
      <c r="AZ46" s="487"/>
      <c r="BA46" s="486" t="s">
        <v>71</v>
      </c>
    </row>
    <row r="47" spans="1:53" outlineLevel="1">
      <c r="A47" s="486"/>
      <c r="B47" s="313" t="s">
        <v>520</v>
      </c>
      <c r="C47" s="486"/>
      <c r="D47" s="486"/>
      <c r="E47" s="585"/>
      <c r="F47" s="586"/>
      <c r="G47" s="487"/>
      <c r="H47" s="487"/>
      <c r="I47" s="487"/>
      <c r="J47" s="483"/>
      <c r="K47" s="585"/>
      <c r="L47" s="487"/>
      <c r="M47" s="487"/>
      <c r="N47" s="487"/>
      <c r="O47" s="487"/>
      <c r="P47" s="540"/>
      <c r="Q47" s="587"/>
      <c r="R47" s="626"/>
      <c r="S47" s="587"/>
      <c r="T47" s="551">
        <f t="shared" si="0"/>
        <v>0</v>
      </c>
      <c r="U47" s="587"/>
      <c r="V47" s="587"/>
      <c r="W47" s="587"/>
      <c r="X47" s="500"/>
      <c r="Y47" s="500"/>
      <c r="Z47" s="500"/>
      <c r="AA47" s="500"/>
      <c r="AB47" s="500"/>
      <c r="AC47" s="589"/>
      <c r="AD47" s="589"/>
      <c r="AE47" s="589"/>
      <c r="AF47" s="589"/>
      <c r="AG47" s="589"/>
      <c r="AH47" s="589"/>
      <c r="AI47" s="589"/>
      <c r="AJ47" s="589"/>
      <c r="AK47" s="589"/>
      <c r="AL47" s="589"/>
      <c r="AM47" s="590"/>
      <c r="AN47" s="627"/>
      <c r="AO47" s="628"/>
      <c r="AP47" s="628"/>
      <c r="AQ47" s="551">
        <f t="shared" si="1"/>
        <v>0</v>
      </c>
      <c r="AR47" s="500"/>
      <c r="AS47" s="500"/>
      <c r="AT47" s="500"/>
      <c r="AU47" s="500"/>
      <c r="AV47" s="500"/>
      <c r="AW47" s="500"/>
      <c r="AX47" s="500"/>
      <c r="AY47" s="500"/>
      <c r="AZ47" s="487"/>
      <c r="BA47" s="486"/>
    </row>
    <row r="48" spans="1:53" outlineLevel="1">
      <c r="A48" s="486"/>
      <c r="B48" s="313" t="s">
        <v>521</v>
      </c>
      <c r="C48" s="486"/>
      <c r="D48" s="486"/>
      <c r="E48" s="585"/>
      <c r="F48" s="586"/>
      <c r="G48" s="487"/>
      <c r="H48" s="487"/>
      <c r="I48" s="487"/>
      <c r="J48" s="483"/>
      <c r="K48" s="585"/>
      <c r="L48" s="487"/>
      <c r="M48" s="487"/>
      <c r="N48" s="487"/>
      <c r="O48" s="487"/>
      <c r="P48" s="540"/>
      <c r="Q48" s="587"/>
      <c r="R48" s="626"/>
      <c r="S48" s="587"/>
      <c r="T48" s="551">
        <f t="shared" si="0"/>
        <v>0</v>
      </c>
      <c r="U48" s="587"/>
      <c r="V48" s="587"/>
      <c r="W48" s="587"/>
      <c r="X48" s="500"/>
      <c r="Y48" s="500"/>
      <c r="Z48" s="500"/>
      <c r="AA48" s="500"/>
      <c r="AB48" s="500"/>
      <c r="AC48" s="589"/>
      <c r="AD48" s="589"/>
      <c r="AE48" s="589"/>
      <c r="AF48" s="589"/>
      <c r="AG48" s="589"/>
      <c r="AH48" s="589"/>
      <c r="AI48" s="589"/>
      <c r="AJ48" s="589"/>
      <c r="AK48" s="589"/>
      <c r="AL48" s="589"/>
      <c r="AM48" s="590"/>
      <c r="AN48" s="627"/>
      <c r="AO48" s="628"/>
      <c r="AP48" s="628"/>
      <c r="AQ48" s="551">
        <f t="shared" si="1"/>
        <v>0</v>
      </c>
      <c r="AR48" s="500"/>
      <c r="AS48" s="500"/>
      <c r="AT48" s="500"/>
      <c r="AU48" s="500"/>
      <c r="AV48" s="500"/>
      <c r="AW48" s="500"/>
      <c r="AX48" s="500"/>
      <c r="AY48" s="500"/>
      <c r="AZ48" s="487"/>
      <c r="BA48" s="486"/>
    </row>
    <row r="49" spans="1:53" ht="31.5" outlineLevel="1">
      <c r="A49" s="556">
        <v>1</v>
      </c>
      <c r="B49" s="595" t="s">
        <v>522</v>
      </c>
      <c r="C49" s="486"/>
      <c r="D49" s="486"/>
      <c r="E49" s="585"/>
      <c r="F49" s="586"/>
      <c r="G49" s="487">
        <v>1.25</v>
      </c>
      <c r="H49" s="487"/>
      <c r="I49" s="487"/>
      <c r="J49" s="483"/>
      <c r="K49" s="585"/>
      <c r="L49" s="487"/>
      <c r="M49" s="487"/>
      <c r="N49" s="487"/>
      <c r="O49" s="699" t="s">
        <v>626</v>
      </c>
      <c r="P49" s="540"/>
      <c r="Q49" s="587"/>
      <c r="R49" s="587"/>
      <c r="S49" s="587"/>
      <c r="T49" s="551">
        <f t="shared" si="0"/>
        <v>0</v>
      </c>
      <c r="U49" s="587"/>
      <c r="V49" s="587"/>
      <c r="W49" s="587"/>
      <c r="X49" s="487">
        <v>1.25</v>
      </c>
      <c r="Y49" s="500"/>
      <c r="Z49" s="500"/>
      <c r="AA49" s="500"/>
      <c r="AB49" s="500"/>
      <c r="AC49" s="589"/>
      <c r="AD49" s="589"/>
      <c r="AE49" s="589"/>
      <c r="AF49" s="589"/>
      <c r="AG49" s="589"/>
      <c r="AH49" s="589"/>
      <c r="AI49" s="589"/>
      <c r="AJ49" s="589"/>
      <c r="AK49" s="589"/>
      <c r="AL49" s="589"/>
      <c r="AM49" s="590"/>
      <c r="AN49" s="500"/>
      <c r="AO49" s="500"/>
      <c r="AP49" s="500"/>
      <c r="AQ49" s="551">
        <f t="shared" si="1"/>
        <v>0</v>
      </c>
      <c r="AR49" s="500"/>
      <c r="AS49" s="500"/>
      <c r="AT49" s="500"/>
      <c r="AU49" s="487">
        <v>1.25</v>
      </c>
      <c r="AV49" s="500"/>
      <c r="AW49" s="500"/>
      <c r="AX49" s="500"/>
      <c r="AY49" s="500"/>
      <c r="AZ49" s="955" t="s">
        <v>523</v>
      </c>
      <c r="BA49" s="957" t="s">
        <v>94</v>
      </c>
    </row>
    <row r="50" spans="1:53" ht="31.5" outlineLevel="1">
      <c r="A50" s="556">
        <v>2</v>
      </c>
      <c r="B50" s="595" t="s">
        <v>524</v>
      </c>
      <c r="C50" s="486"/>
      <c r="D50" s="486"/>
      <c r="E50" s="585"/>
      <c r="F50" s="586"/>
      <c r="G50" s="487">
        <v>23.9</v>
      </c>
      <c r="H50" s="487"/>
      <c r="I50" s="487"/>
      <c r="J50" s="483"/>
      <c r="K50" s="585"/>
      <c r="L50" s="487"/>
      <c r="M50" s="487"/>
      <c r="N50" s="487"/>
      <c r="O50" s="699" t="s">
        <v>627</v>
      </c>
      <c r="P50" s="540"/>
      <c r="Q50" s="587"/>
      <c r="R50" s="587"/>
      <c r="S50" s="587"/>
      <c r="T50" s="551">
        <f t="shared" si="0"/>
        <v>0</v>
      </c>
      <c r="U50" s="587"/>
      <c r="V50" s="587"/>
      <c r="W50" s="587"/>
      <c r="X50" s="539">
        <v>23.9</v>
      </c>
      <c r="Y50" s="500"/>
      <c r="Z50" s="500"/>
      <c r="AA50" s="500"/>
      <c r="AB50" s="500"/>
      <c r="AC50" s="589"/>
      <c r="AD50" s="589"/>
      <c r="AE50" s="589"/>
      <c r="AF50" s="589"/>
      <c r="AG50" s="589"/>
      <c r="AH50" s="589"/>
      <c r="AI50" s="589"/>
      <c r="AJ50" s="589"/>
      <c r="AK50" s="589"/>
      <c r="AL50" s="589"/>
      <c r="AM50" s="590"/>
      <c r="AN50" s="500"/>
      <c r="AO50" s="500"/>
      <c r="AP50" s="500"/>
      <c r="AQ50" s="551">
        <f t="shared" si="1"/>
        <v>0</v>
      </c>
      <c r="AR50" s="500"/>
      <c r="AS50" s="500"/>
      <c r="AT50" s="500"/>
      <c r="AU50" s="539">
        <v>23.9</v>
      </c>
      <c r="AV50" s="500"/>
      <c r="AW50" s="500"/>
      <c r="AX50" s="500"/>
      <c r="AY50" s="500"/>
      <c r="AZ50" s="956"/>
      <c r="BA50" s="958"/>
    </row>
    <row r="51" spans="1:53" ht="31.5" outlineLevel="1">
      <c r="A51" s="556">
        <v>3</v>
      </c>
      <c r="B51" s="595" t="s">
        <v>525</v>
      </c>
      <c r="C51" s="486"/>
      <c r="D51" s="486"/>
      <c r="E51" s="585"/>
      <c r="F51" s="586"/>
      <c r="G51" s="487">
        <v>7.2</v>
      </c>
      <c r="H51" s="487"/>
      <c r="I51" s="487"/>
      <c r="J51" s="483"/>
      <c r="K51" s="585"/>
      <c r="L51" s="487"/>
      <c r="M51" s="487"/>
      <c r="N51" s="630"/>
      <c r="O51" s="699" t="s">
        <v>628</v>
      </c>
      <c r="P51" s="540"/>
      <c r="Q51" s="587"/>
      <c r="R51" s="587"/>
      <c r="S51" s="587"/>
      <c r="T51" s="551">
        <f t="shared" si="0"/>
        <v>0</v>
      </c>
      <c r="U51" s="587"/>
      <c r="V51" s="587"/>
      <c r="W51" s="587"/>
      <c r="X51" s="539">
        <v>7.2</v>
      </c>
      <c r="Y51" s="500"/>
      <c r="Z51" s="500"/>
      <c r="AA51" s="500"/>
      <c r="AB51" s="500"/>
      <c r="AC51" s="589"/>
      <c r="AD51" s="589"/>
      <c r="AE51" s="589"/>
      <c r="AF51" s="589"/>
      <c r="AG51" s="589"/>
      <c r="AH51" s="589"/>
      <c r="AI51" s="589"/>
      <c r="AJ51" s="589"/>
      <c r="AK51" s="589"/>
      <c r="AL51" s="589"/>
      <c r="AM51" s="590"/>
      <c r="AN51" s="500"/>
      <c r="AO51" s="500"/>
      <c r="AP51" s="500"/>
      <c r="AQ51" s="551">
        <f t="shared" si="1"/>
        <v>0</v>
      </c>
      <c r="AR51" s="500"/>
      <c r="AS51" s="500"/>
      <c r="AT51" s="500"/>
      <c r="AU51" s="539">
        <v>7.2</v>
      </c>
      <c r="AV51" s="500"/>
      <c r="AW51" s="500"/>
      <c r="AX51" s="500"/>
      <c r="AY51" s="500"/>
      <c r="AZ51" s="956"/>
      <c r="BA51" s="958"/>
    </row>
    <row r="52" spans="1:53" ht="31.5" outlineLevel="1">
      <c r="A52" s="556">
        <v>4</v>
      </c>
      <c r="B52" s="595" t="s">
        <v>526</v>
      </c>
      <c r="C52" s="486"/>
      <c r="D52" s="486"/>
      <c r="E52" s="585"/>
      <c r="F52" s="586"/>
      <c r="G52" s="487">
        <v>1.25</v>
      </c>
      <c r="H52" s="487"/>
      <c r="I52" s="487"/>
      <c r="J52" s="483"/>
      <c r="K52" s="585"/>
      <c r="L52" s="487"/>
      <c r="M52" s="487"/>
      <c r="N52" s="487"/>
      <c r="O52" s="699" t="s">
        <v>627</v>
      </c>
      <c r="P52" s="540"/>
      <c r="Q52" s="587"/>
      <c r="R52" s="587"/>
      <c r="S52" s="587"/>
      <c r="T52" s="551">
        <f t="shared" si="0"/>
        <v>0</v>
      </c>
      <c r="U52" s="587"/>
      <c r="V52" s="587"/>
      <c r="W52" s="587"/>
      <c r="X52" s="539">
        <v>1.25</v>
      </c>
      <c r="Y52" s="500"/>
      <c r="Z52" s="500"/>
      <c r="AA52" s="500"/>
      <c r="AB52" s="500"/>
      <c r="AC52" s="589"/>
      <c r="AD52" s="589"/>
      <c r="AE52" s="589"/>
      <c r="AF52" s="589"/>
      <c r="AG52" s="589"/>
      <c r="AH52" s="589"/>
      <c r="AI52" s="589"/>
      <c r="AJ52" s="589"/>
      <c r="AK52" s="589"/>
      <c r="AL52" s="589"/>
      <c r="AM52" s="590"/>
      <c r="AN52" s="500"/>
      <c r="AO52" s="500"/>
      <c r="AP52" s="500"/>
      <c r="AQ52" s="551">
        <f t="shared" si="1"/>
        <v>0</v>
      </c>
      <c r="AR52" s="500"/>
      <c r="AS52" s="500"/>
      <c r="AT52" s="500"/>
      <c r="AU52" s="539">
        <v>1.25</v>
      </c>
      <c r="AV52" s="500"/>
      <c r="AW52" s="500"/>
      <c r="AX52" s="500"/>
      <c r="AY52" s="500"/>
      <c r="AZ52" s="956"/>
      <c r="BA52" s="958"/>
    </row>
    <row r="53" spans="1:53" outlineLevel="1">
      <c r="A53" s="556"/>
      <c r="B53" s="313" t="s">
        <v>527</v>
      </c>
      <c r="C53" s="486"/>
      <c r="D53" s="486"/>
      <c r="E53" s="585"/>
      <c r="F53" s="586"/>
      <c r="G53" s="487"/>
      <c r="H53" s="487"/>
      <c r="I53" s="487"/>
      <c r="J53" s="483"/>
      <c r="K53" s="585"/>
      <c r="L53" s="487"/>
      <c r="M53" s="487"/>
      <c r="N53" s="487"/>
      <c r="O53" s="487"/>
      <c r="P53" s="540"/>
      <c r="Q53" s="587"/>
      <c r="R53" s="587"/>
      <c r="S53" s="587"/>
      <c r="T53" s="551">
        <f t="shared" si="0"/>
        <v>0</v>
      </c>
      <c r="U53" s="587"/>
      <c r="V53" s="587"/>
      <c r="W53" s="587"/>
      <c r="X53" s="500"/>
      <c r="Y53" s="487"/>
      <c r="Z53" s="500"/>
      <c r="AA53" s="500"/>
      <c r="AB53" s="500"/>
      <c r="AC53" s="589"/>
      <c r="AD53" s="589"/>
      <c r="AE53" s="589"/>
      <c r="AF53" s="589"/>
      <c r="AG53" s="589"/>
      <c r="AH53" s="589"/>
      <c r="AI53" s="589"/>
      <c r="AJ53" s="589"/>
      <c r="AK53" s="589"/>
      <c r="AL53" s="589"/>
      <c r="AM53" s="590"/>
      <c r="AN53" s="500"/>
      <c r="AO53" s="500"/>
      <c r="AP53" s="500"/>
      <c r="AQ53" s="551">
        <f t="shared" si="1"/>
        <v>0</v>
      </c>
      <c r="AR53" s="500"/>
      <c r="AS53" s="500"/>
      <c r="AT53" s="500"/>
      <c r="AU53" s="500"/>
      <c r="AV53" s="487"/>
      <c r="AW53" s="500"/>
      <c r="AX53" s="500"/>
      <c r="AY53" s="500"/>
      <c r="AZ53" s="487"/>
      <c r="BA53" s="486"/>
    </row>
    <row r="54" spans="1:53" ht="220.5" outlineLevel="1">
      <c r="A54" s="486">
        <v>1</v>
      </c>
      <c r="B54" s="725" t="s">
        <v>666</v>
      </c>
      <c r="C54" s="486"/>
      <c r="D54" s="486"/>
      <c r="E54" s="585"/>
      <c r="F54" s="586"/>
      <c r="G54" s="487">
        <v>4.5</v>
      </c>
      <c r="H54" s="487"/>
      <c r="I54" s="487"/>
      <c r="J54" s="483"/>
      <c r="K54" s="585"/>
      <c r="L54" s="487"/>
      <c r="M54" s="487"/>
      <c r="N54" s="487"/>
      <c r="O54" s="704" t="s">
        <v>629</v>
      </c>
      <c r="P54" s="540"/>
      <c r="Q54" s="587"/>
      <c r="R54" s="587"/>
      <c r="S54" s="587"/>
      <c r="T54" s="551">
        <f t="shared" si="0"/>
        <v>0</v>
      </c>
      <c r="U54" s="587"/>
      <c r="V54" s="587"/>
      <c r="W54" s="587"/>
      <c r="X54" s="539">
        <v>4.5</v>
      </c>
      <c r="Y54" s="539">
        <v>0</v>
      </c>
      <c r="Z54" s="500"/>
      <c r="AA54" s="500"/>
      <c r="AB54" s="500"/>
      <c r="AC54" s="589"/>
      <c r="AD54" s="589"/>
      <c r="AE54" s="589"/>
      <c r="AF54" s="589"/>
      <c r="AG54" s="589"/>
      <c r="AH54" s="589"/>
      <c r="AI54" s="589"/>
      <c r="AJ54" s="589"/>
      <c r="AK54" s="589"/>
      <c r="AL54" s="589"/>
      <c r="AM54" s="590"/>
      <c r="AN54" s="500"/>
      <c r="AO54" s="500"/>
      <c r="AP54" s="500"/>
      <c r="AQ54" s="551">
        <f t="shared" si="1"/>
        <v>0</v>
      </c>
      <c r="AR54" s="500"/>
      <c r="AS54" s="500"/>
      <c r="AT54" s="500"/>
      <c r="AU54" s="539">
        <v>4.5</v>
      </c>
      <c r="AV54" s="539">
        <v>0</v>
      </c>
      <c r="AW54" s="500"/>
      <c r="AX54" s="500"/>
      <c r="AY54" s="500"/>
      <c r="AZ54" s="955" t="s">
        <v>523</v>
      </c>
      <c r="BA54" s="957" t="s">
        <v>94</v>
      </c>
    </row>
    <row r="55" spans="1:53" ht="78.75" outlineLevel="1">
      <c r="A55" s="486">
        <v>2</v>
      </c>
      <c r="B55" s="595" t="s">
        <v>528</v>
      </c>
      <c r="C55" s="486"/>
      <c r="D55" s="486"/>
      <c r="E55" s="585"/>
      <c r="F55" s="586"/>
      <c r="G55" s="487">
        <v>2</v>
      </c>
      <c r="H55" s="487"/>
      <c r="I55" s="487"/>
      <c r="J55" s="483"/>
      <c r="K55" s="585"/>
      <c r="L55" s="487"/>
      <c r="M55" s="487"/>
      <c r="N55" s="487"/>
      <c r="O55" s="704" t="s">
        <v>630</v>
      </c>
      <c r="P55" s="540"/>
      <c r="Q55" s="587"/>
      <c r="R55" s="587"/>
      <c r="S55" s="587"/>
      <c r="T55" s="551">
        <f t="shared" si="0"/>
        <v>0</v>
      </c>
      <c r="U55" s="587"/>
      <c r="V55" s="587"/>
      <c r="W55" s="587"/>
      <c r="X55" s="539">
        <v>2</v>
      </c>
      <c r="Y55" s="539">
        <v>0</v>
      </c>
      <c r="Z55" s="500"/>
      <c r="AA55" s="500"/>
      <c r="AB55" s="500"/>
      <c r="AC55" s="589"/>
      <c r="AD55" s="589"/>
      <c r="AE55" s="589"/>
      <c r="AF55" s="589"/>
      <c r="AG55" s="589"/>
      <c r="AH55" s="589"/>
      <c r="AI55" s="589"/>
      <c r="AJ55" s="589"/>
      <c r="AK55" s="589"/>
      <c r="AL55" s="589"/>
      <c r="AM55" s="590"/>
      <c r="AN55" s="500"/>
      <c r="AO55" s="500"/>
      <c r="AP55" s="500"/>
      <c r="AQ55" s="551">
        <f t="shared" si="1"/>
        <v>0</v>
      </c>
      <c r="AR55" s="500"/>
      <c r="AS55" s="500"/>
      <c r="AT55" s="500"/>
      <c r="AU55" s="539">
        <v>2</v>
      </c>
      <c r="AV55" s="539">
        <v>0</v>
      </c>
      <c r="AW55" s="500"/>
      <c r="AX55" s="500"/>
      <c r="AY55" s="500"/>
      <c r="AZ55" s="956"/>
      <c r="BA55" s="958"/>
    </row>
    <row r="56" spans="1:53" ht="94.5" outlineLevel="1">
      <c r="A56" s="486">
        <v>3</v>
      </c>
      <c r="B56" s="595" t="s">
        <v>529</v>
      </c>
      <c r="C56" s="486"/>
      <c r="D56" s="486"/>
      <c r="E56" s="585"/>
      <c r="F56" s="586"/>
      <c r="G56" s="487">
        <v>1.7</v>
      </c>
      <c r="H56" s="487"/>
      <c r="I56" s="487"/>
      <c r="J56" s="483"/>
      <c r="K56" s="585"/>
      <c r="L56" s="487"/>
      <c r="M56" s="487"/>
      <c r="N56" s="487"/>
      <c r="O56" s="704" t="s">
        <v>631</v>
      </c>
      <c r="P56" s="540"/>
      <c r="Q56" s="587"/>
      <c r="R56" s="587"/>
      <c r="S56" s="587"/>
      <c r="T56" s="551">
        <f t="shared" si="0"/>
        <v>0</v>
      </c>
      <c r="U56" s="587"/>
      <c r="V56" s="587"/>
      <c r="W56" s="587"/>
      <c r="X56" s="539">
        <v>1.7</v>
      </c>
      <c r="Y56" s="539">
        <v>0</v>
      </c>
      <c r="Z56" s="500"/>
      <c r="AA56" s="500"/>
      <c r="AB56" s="500"/>
      <c r="AC56" s="589"/>
      <c r="AD56" s="589"/>
      <c r="AE56" s="589"/>
      <c r="AF56" s="589"/>
      <c r="AG56" s="589"/>
      <c r="AH56" s="589"/>
      <c r="AI56" s="589"/>
      <c r="AJ56" s="589"/>
      <c r="AK56" s="589"/>
      <c r="AL56" s="589"/>
      <c r="AM56" s="590"/>
      <c r="AN56" s="500"/>
      <c r="AO56" s="500"/>
      <c r="AP56" s="500"/>
      <c r="AQ56" s="551">
        <f t="shared" si="1"/>
        <v>0</v>
      </c>
      <c r="AR56" s="500"/>
      <c r="AS56" s="500"/>
      <c r="AT56" s="500"/>
      <c r="AU56" s="539">
        <v>1.7</v>
      </c>
      <c r="AV56" s="539">
        <v>0</v>
      </c>
      <c r="AW56" s="500"/>
      <c r="AX56" s="500"/>
      <c r="AY56" s="500"/>
      <c r="AZ56" s="956"/>
      <c r="BA56" s="958"/>
    </row>
    <row r="57" spans="1:53" ht="78.75" outlineLevel="1">
      <c r="A57" s="486">
        <v>4</v>
      </c>
      <c r="B57" s="595" t="s">
        <v>530</v>
      </c>
      <c r="C57" s="486"/>
      <c r="D57" s="486"/>
      <c r="E57" s="585"/>
      <c r="F57" s="586"/>
      <c r="G57" s="487">
        <v>0.35</v>
      </c>
      <c r="H57" s="487"/>
      <c r="I57" s="487"/>
      <c r="J57" s="483"/>
      <c r="K57" s="585"/>
      <c r="L57" s="487"/>
      <c r="M57" s="487"/>
      <c r="N57" s="487"/>
      <c r="O57" s="704" t="s">
        <v>632</v>
      </c>
      <c r="P57" s="540"/>
      <c r="Q57" s="587"/>
      <c r="R57" s="587"/>
      <c r="S57" s="587"/>
      <c r="T57" s="551">
        <f t="shared" si="0"/>
        <v>0</v>
      </c>
      <c r="U57" s="587"/>
      <c r="V57" s="587"/>
      <c r="W57" s="587"/>
      <c r="X57" s="487">
        <v>0.35</v>
      </c>
      <c r="Y57" s="539">
        <v>0</v>
      </c>
      <c r="Z57" s="500"/>
      <c r="AA57" s="500"/>
      <c r="AB57" s="500"/>
      <c r="AC57" s="589"/>
      <c r="AD57" s="589"/>
      <c r="AE57" s="589"/>
      <c r="AF57" s="589"/>
      <c r="AG57" s="589"/>
      <c r="AH57" s="589"/>
      <c r="AI57" s="589"/>
      <c r="AJ57" s="589"/>
      <c r="AK57" s="589"/>
      <c r="AL57" s="589"/>
      <c r="AM57" s="590"/>
      <c r="AN57" s="500"/>
      <c r="AO57" s="500"/>
      <c r="AP57" s="500"/>
      <c r="AQ57" s="551">
        <f t="shared" si="1"/>
        <v>0</v>
      </c>
      <c r="AR57" s="500"/>
      <c r="AS57" s="500"/>
      <c r="AT57" s="500"/>
      <c r="AU57" s="487">
        <v>0.35</v>
      </c>
      <c r="AV57" s="539">
        <v>0</v>
      </c>
      <c r="AW57" s="500"/>
      <c r="AX57" s="500"/>
      <c r="AY57" s="500"/>
      <c r="AZ57" s="956"/>
      <c r="BA57" s="958"/>
    </row>
    <row r="58" spans="1:53" ht="110.25" outlineLevel="1">
      <c r="A58" s="486">
        <v>5</v>
      </c>
      <c r="B58" s="595" t="s">
        <v>531</v>
      </c>
      <c r="C58" s="486"/>
      <c r="D58" s="486"/>
      <c r="E58" s="585"/>
      <c r="F58" s="586"/>
      <c r="G58" s="487">
        <v>2.5499999999999998</v>
      </c>
      <c r="H58" s="487"/>
      <c r="I58" s="487"/>
      <c r="J58" s="483"/>
      <c r="K58" s="585"/>
      <c r="L58" s="487"/>
      <c r="M58" s="487"/>
      <c r="N58" s="487"/>
      <c r="O58" s="704" t="s">
        <v>442</v>
      </c>
      <c r="P58" s="540"/>
      <c r="Q58" s="587"/>
      <c r="R58" s="587"/>
      <c r="S58" s="587"/>
      <c r="T58" s="551">
        <f t="shared" si="0"/>
        <v>0</v>
      </c>
      <c r="U58" s="587"/>
      <c r="V58" s="587"/>
      <c r="W58" s="587"/>
      <c r="X58" s="539">
        <v>2.5499999999999998</v>
      </c>
      <c r="Y58" s="539">
        <v>0</v>
      </c>
      <c r="Z58" s="500"/>
      <c r="AA58" s="500"/>
      <c r="AB58" s="500"/>
      <c r="AC58" s="589"/>
      <c r="AD58" s="589"/>
      <c r="AE58" s="589"/>
      <c r="AF58" s="589"/>
      <c r="AG58" s="589"/>
      <c r="AH58" s="589"/>
      <c r="AI58" s="589"/>
      <c r="AJ58" s="589"/>
      <c r="AK58" s="589"/>
      <c r="AL58" s="589"/>
      <c r="AM58" s="590"/>
      <c r="AN58" s="500"/>
      <c r="AO58" s="500"/>
      <c r="AP58" s="500"/>
      <c r="AQ58" s="551">
        <f t="shared" si="1"/>
        <v>0</v>
      </c>
      <c r="AR58" s="500"/>
      <c r="AS58" s="500"/>
      <c r="AT58" s="500"/>
      <c r="AU58" s="539">
        <v>2.5499999999999998</v>
      </c>
      <c r="AV58" s="539">
        <v>0</v>
      </c>
      <c r="AW58" s="500"/>
      <c r="AX58" s="500"/>
      <c r="AY58" s="500"/>
      <c r="AZ58" s="956"/>
      <c r="BA58" s="958"/>
    </row>
    <row r="59" spans="1:53" ht="126" outlineLevel="1">
      <c r="A59" s="486">
        <v>6</v>
      </c>
      <c r="B59" s="595" t="s">
        <v>532</v>
      </c>
      <c r="C59" s="486"/>
      <c r="D59" s="486"/>
      <c r="E59" s="585"/>
      <c r="F59" s="586"/>
      <c r="G59" s="487">
        <v>1</v>
      </c>
      <c r="H59" s="487"/>
      <c r="I59" s="487"/>
      <c r="J59" s="483"/>
      <c r="K59" s="585"/>
      <c r="L59" s="487"/>
      <c r="M59" s="487"/>
      <c r="N59" s="487"/>
      <c r="O59" s="704" t="s">
        <v>633</v>
      </c>
      <c r="P59" s="540"/>
      <c r="Q59" s="587"/>
      <c r="R59" s="587"/>
      <c r="S59" s="587"/>
      <c r="T59" s="551">
        <f t="shared" si="0"/>
        <v>0</v>
      </c>
      <c r="U59" s="587"/>
      <c r="V59" s="587"/>
      <c r="W59" s="587"/>
      <c r="X59" s="539">
        <v>1</v>
      </c>
      <c r="Y59" s="539">
        <v>0</v>
      </c>
      <c r="Z59" s="500"/>
      <c r="AA59" s="500"/>
      <c r="AB59" s="500"/>
      <c r="AC59" s="589"/>
      <c r="AD59" s="589"/>
      <c r="AE59" s="589"/>
      <c r="AF59" s="589"/>
      <c r="AG59" s="589"/>
      <c r="AH59" s="589"/>
      <c r="AI59" s="589"/>
      <c r="AJ59" s="589"/>
      <c r="AK59" s="589"/>
      <c r="AL59" s="589"/>
      <c r="AM59" s="590"/>
      <c r="AN59" s="500"/>
      <c r="AO59" s="500"/>
      <c r="AP59" s="500"/>
      <c r="AQ59" s="551">
        <f t="shared" si="1"/>
        <v>0</v>
      </c>
      <c r="AR59" s="500"/>
      <c r="AS59" s="500"/>
      <c r="AT59" s="500"/>
      <c r="AU59" s="539">
        <v>1</v>
      </c>
      <c r="AV59" s="539">
        <v>0</v>
      </c>
      <c r="AW59" s="500"/>
      <c r="AX59" s="500"/>
      <c r="AY59" s="500"/>
      <c r="AZ59" s="956"/>
      <c r="BA59" s="958"/>
    </row>
    <row r="60" spans="1:53" ht="78.75" outlineLevel="1">
      <c r="A60" s="486">
        <v>7</v>
      </c>
      <c r="B60" s="595" t="s">
        <v>533</v>
      </c>
      <c r="C60" s="486"/>
      <c r="D60" s="486"/>
      <c r="E60" s="585"/>
      <c r="F60" s="586"/>
      <c r="G60" s="487">
        <v>6</v>
      </c>
      <c r="H60" s="487"/>
      <c r="I60" s="487"/>
      <c r="J60" s="483"/>
      <c r="K60" s="585"/>
      <c r="L60" s="487"/>
      <c r="M60" s="487"/>
      <c r="N60" s="487"/>
      <c r="O60" s="704" t="s">
        <v>634</v>
      </c>
      <c r="P60" s="540"/>
      <c r="Q60" s="587"/>
      <c r="R60" s="587"/>
      <c r="S60" s="587"/>
      <c r="T60" s="551">
        <f t="shared" si="0"/>
        <v>0</v>
      </c>
      <c r="U60" s="587"/>
      <c r="V60" s="587"/>
      <c r="W60" s="587"/>
      <c r="X60" s="539">
        <v>6</v>
      </c>
      <c r="Y60" s="539">
        <v>0</v>
      </c>
      <c r="Z60" s="500">
        <v>0</v>
      </c>
      <c r="AA60" s="500"/>
      <c r="AB60" s="500"/>
      <c r="AC60" s="589"/>
      <c r="AD60" s="589"/>
      <c r="AE60" s="589"/>
      <c r="AF60" s="589"/>
      <c r="AG60" s="589"/>
      <c r="AH60" s="589"/>
      <c r="AI60" s="589"/>
      <c r="AJ60" s="589"/>
      <c r="AK60" s="589"/>
      <c r="AL60" s="589"/>
      <c r="AM60" s="590"/>
      <c r="AN60" s="500"/>
      <c r="AO60" s="500"/>
      <c r="AP60" s="500"/>
      <c r="AQ60" s="551">
        <f t="shared" si="1"/>
        <v>0</v>
      </c>
      <c r="AR60" s="500"/>
      <c r="AS60" s="500"/>
      <c r="AT60" s="500"/>
      <c r="AU60" s="539">
        <v>6</v>
      </c>
      <c r="AV60" s="539">
        <v>0</v>
      </c>
      <c r="AW60" s="500">
        <v>0</v>
      </c>
      <c r="AX60" s="500"/>
      <c r="AY60" s="500"/>
      <c r="AZ60" s="956"/>
      <c r="BA60" s="958"/>
    </row>
    <row r="61" spans="1:53" ht="78.75" outlineLevel="1">
      <c r="A61" s="486">
        <v>8</v>
      </c>
      <c r="B61" s="595" t="s">
        <v>534</v>
      </c>
      <c r="C61" s="486"/>
      <c r="D61" s="486"/>
      <c r="E61" s="585"/>
      <c r="F61" s="586"/>
      <c r="G61" s="487">
        <v>7</v>
      </c>
      <c r="H61" s="487"/>
      <c r="I61" s="487"/>
      <c r="J61" s="483"/>
      <c r="K61" s="585"/>
      <c r="L61" s="487"/>
      <c r="M61" s="487"/>
      <c r="N61" s="487"/>
      <c r="O61" s="704" t="s">
        <v>635</v>
      </c>
      <c r="P61" s="540"/>
      <c r="Q61" s="587"/>
      <c r="R61" s="587"/>
      <c r="S61" s="587"/>
      <c r="T61" s="551">
        <f t="shared" si="0"/>
        <v>0</v>
      </c>
      <c r="U61" s="587"/>
      <c r="V61" s="587"/>
      <c r="W61" s="587"/>
      <c r="X61" s="539">
        <v>7</v>
      </c>
      <c r="Y61" s="539">
        <v>0</v>
      </c>
      <c r="Z61" s="500">
        <v>0</v>
      </c>
      <c r="AA61" s="500"/>
      <c r="AB61" s="500"/>
      <c r="AC61" s="589"/>
      <c r="AD61" s="589"/>
      <c r="AE61" s="589"/>
      <c r="AF61" s="589"/>
      <c r="AG61" s="589"/>
      <c r="AH61" s="589"/>
      <c r="AI61" s="589"/>
      <c r="AJ61" s="589"/>
      <c r="AK61" s="589"/>
      <c r="AL61" s="589"/>
      <c r="AM61" s="590"/>
      <c r="AN61" s="500"/>
      <c r="AO61" s="500"/>
      <c r="AP61" s="500"/>
      <c r="AQ61" s="551">
        <f t="shared" si="1"/>
        <v>0</v>
      </c>
      <c r="AR61" s="500"/>
      <c r="AS61" s="500"/>
      <c r="AT61" s="500"/>
      <c r="AU61" s="539">
        <v>7</v>
      </c>
      <c r="AV61" s="539">
        <v>0</v>
      </c>
      <c r="AW61" s="500">
        <v>0</v>
      </c>
      <c r="AX61" s="500"/>
      <c r="AY61" s="500"/>
      <c r="AZ61" s="959"/>
      <c r="BA61" s="960"/>
    </row>
    <row r="62" spans="1:53" outlineLevel="1">
      <c r="B62" s="313" t="s">
        <v>636</v>
      </c>
      <c r="J62" s="631"/>
      <c r="T62" s="551">
        <f t="shared" si="0"/>
        <v>0</v>
      </c>
      <c r="X62" s="510"/>
      <c r="Y62" s="297"/>
      <c r="Z62" s="510"/>
      <c r="AA62" s="510"/>
      <c r="AB62" s="510"/>
      <c r="AI62" s="508"/>
      <c r="AJ62" s="508"/>
      <c r="AK62" s="508"/>
      <c r="AL62" s="508"/>
      <c r="AQ62" s="551">
        <f t="shared" si="1"/>
        <v>0</v>
      </c>
      <c r="AU62" s="510"/>
      <c r="AV62" s="297"/>
      <c r="AW62" s="510"/>
      <c r="AX62" s="510"/>
    </row>
    <row r="63" spans="1:53" ht="236.25" outlineLevel="1">
      <c r="A63" s="486">
        <v>1</v>
      </c>
      <c r="B63" s="595" t="s">
        <v>540</v>
      </c>
      <c r="C63" s="486"/>
      <c r="D63" s="486"/>
      <c r="E63" s="585"/>
      <c r="F63" s="586"/>
      <c r="G63" s="487">
        <v>36.53</v>
      </c>
      <c r="H63" s="487"/>
      <c r="I63" s="487"/>
      <c r="J63" s="483"/>
      <c r="K63" s="585"/>
      <c r="L63" s="487"/>
      <c r="M63" s="487"/>
      <c r="N63" s="487"/>
      <c r="O63" s="699" t="s">
        <v>637</v>
      </c>
      <c r="P63" s="540"/>
      <c r="Q63" s="587"/>
      <c r="R63" s="587"/>
      <c r="S63" s="587"/>
      <c r="T63" s="551">
        <f t="shared" si="0"/>
        <v>0</v>
      </c>
      <c r="U63" s="587"/>
      <c r="V63" s="587"/>
      <c r="W63" s="587"/>
      <c r="X63" s="487">
        <v>36.53</v>
      </c>
      <c r="Y63" s="487"/>
      <c r="Z63" s="500"/>
      <c r="AA63" s="500"/>
      <c r="AB63" s="500"/>
      <c r="AC63" s="589"/>
      <c r="AD63" s="589"/>
      <c r="AE63" s="589"/>
      <c r="AF63" s="589"/>
      <c r="AG63" s="589"/>
      <c r="AH63" s="589"/>
      <c r="AI63" s="589"/>
      <c r="AJ63" s="589"/>
      <c r="AK63" s="589"/>
      <c r="AL63" s="589"/>
      <c r="AM63" s="590"/>
      <c r="AN63" s="500"/>
      <c r="AO63" s="500"/>
      <c r="AP63" s="500"/>
      <c r="AQ63" s="551">
        <f t="shared" si="1"/>
        <v>0</v>
      </c>
      <c r="AR63" s="500"/>
      <c r="AS63" s="500"/>
      <c r="AT63" s="500"/>
      <c r="AU63" s="487">
        <v>36.53</v>
      </c>
      <c r="AV63" s="487"/>
      <c r="AW63" s="500"/>
      <c r="AX63" s="500"/>
      <c r="AY63" s="500"/>
      <c r="AZ63" s="955" t="s">
        <v>638</v>
      </c>
      <c r="BA63" s="957" t="s">
        <v>94</v>
      </c>
    </row>
    <row r="64" spans="1:53" ht="126" outlineLevel="1">
      <c r="A64" s="486">
        <v>2</v>
      </c>
      <c r="B64" s="595" t="s">
        <v>541</v>
      </c>
      <c r="C64" s="486"/>
      <c r="D64" s="486"/>
      <c r="E64" s="585"/>
      <c r="F64" s="586"/>
      <c r="G64" s="487">
        <v>2.77</v>
      </c>
      <c r="H64" s="487"/>
      <c r="I64" s="487"/>
      <c r="J64" s="483"/>
      <c r="K64" s="585"/>
      <c r="L64" s="487"/>
      <c r="M64" s="487"/>
      <c r="N64" s="487"/>
      <c r="O64" s="699" t="s">
        <v>639</v>
      </c>
      <c r="P64" s="540"/>
      <c r="Q64" s="587"/>
      <c r="R64" s="587"/>
      <c r="S64" s="587"/>
      <c r="T64" s="551">
        <f t="shared" si="0"/>
        <v>0</v>
      </c>
      <c r="U64" s="587"/>
      <c r="V64" s="587"/>
      <c r="W64" s="587"/>
      <c r="X64" s="487">
        <v>2.77</v>
      </c>
      <c r="Y64" s="487"/>
      <c r="Z64" s="500"/>
      <c r="AA64" s="500"/>
      <c r="AB64" s="500"/>
      <c r="AC64" s="589"/>
      <c r="AD64" s="589"/>
      <c r="AE64" s="589"/>
      <c r="AF64" s="589"/>
      <c r="AG64" s="589"/>
      <c r="AH64" s="589"/>
      <c r="AI64" s="589"/>
      <c r="AJ64" s="589"/>
      <c r="AK64" s="589"/>
      <c r="AL64" s="589"/>
      <c r="AM64" s="590"/>
      <c r="AN64" s="500"/>
      <c r="AO64" s="500"/>
      <c r="AP64" s="500"/>
      <c r="AQ64" s="551">
        <f t="shared" si="1"/>
        <v>0</v>
      </c>
      <c r="AR64" s="500"/>
      <c r="AS64" s="500"/>
      <c r="AT64" s="500"/>
      <c r="AU64" s="487">
        <v>2.77</v>
      </c>
      <c r="AV64" s="487"/>
      <c r="AW64" s="500"/>
      <c r="AX64" s="500"/>
      <c r="AY64" s="500"/>
      <c r="AZ64" s="956"/>
      <c r="BA64" s="958"/>
    </row>
    <row r="65" spans="1:53" ht="141.75" outlineLevel="1">
      <c r="A65" s="486">
        <v>3</v>
      </c>
      <c r="B65" s="595" t="s">
        <v>542</v>
      </c>
      <c r="C65" s="486"/>
      <c r="D65" s="486"/>
      <c r="E65" s="585"/>
      <c r="F65" s="586"/>
      <c r="G65" s="487">
        <v>0.26</v>
      </c>
      <c r="H65" s="487"/>
      <c r="I65" s="487"/>
      <c r="J65" s="483"/>
      <c r="K65" s="585"/>
      <c r="L65" s="487"/>
      <c r="M65" s="487"/>
      <c r="N65" s="487"/>
      <c r="O65" s="699" t="s">
        <v>640</v>
      </c>
      <c r="P65" s="540"/>
      <c r="Q65" s="587"/>
      <c r="R65" s="587"/>
      <c r="S65" s="587"/>
      <c r="T65" s="551">
        <f t="shared" si="0"/>
        <v>0</v>
      </c>
      <c r="U65" s="587"/>
      <c r="V65" s="587"/>
      <c r="W65" s="587"/>
      <c r="X65" s="487">
        <v>0.26</v>
      </c>
      <c r="Y65" s="487"/>
      <c r="Z65" s="500"/>
      <c r="AA65" s="500"/>
      <c r="AB65" s="500"/>
      <c r="AC65" s="589"/>
      <c r="AD65" s="589"/>
      <c r="AE65" s="589"/>
      <c r="AF65" s="589"/>
      <c r="AG65" s="589"/>
      <c r="AH65" s="589"/>
      <c r="AI65" s="589"/>
      <c r="AJ65" s="589"/>
      <c r="AK65" s="589"/>
      <c r="AL65" s="589"/>
      <c r="AM65" s="590"/>
      <c r="AN65" s="500"/>
      <c r="AO65" s="500"/>
      <c r="AP65" s="500"/>
      <c r="AQ65" s="551">
        <f t="shared" si="1"/>
        <v>0</v>
      </c>
      <c r="AR65" s="500"/>
      <c r="AS65" s="500"/>
      <c r="AT65" s="500"/>
      <c r="AU65" s="487">
        <v>0.26</v>
      </c>
      <c r="AV65" s="487"/>
      <c r="AW65" s="500"/>
      <c r="AX65" s="500"/>
      <c r="AY65" s="500"/>
      <c r="AZ65" s="959"/>
      <c r="BA65" s="960"/>
    </row>
    <row r="66" spans="1:53" s="692" customFormat="1" outlineLevel="1">
      <c r="A66" s="705"/>
      <c r="B66" s="313" t="s">
        <v>543</v>
      </c>
      <c r="C66" s="705"/>
      <c r="D66" s="705"/>
      <c r="E66" s="706"/>
      <c r="F66" s="707"/>
      <c r="G66" s="708"/>
      <c r="H66" s="708"/>
      <c r="I66" s="708"/>
      <c r="J66" s="709"/>
      <c r="K66" s="706"/>
      <c r="L66" s="708"/>
      <c r="M66" s="708"/>
      <c r="N66" s="708"/>
      <c r="O66" s="708"/>
      <c r="P66" s="710"/>
      <c r="Q66" s="526"/>
      <c r="R66" s="526"/>
      <c r="S66" s="526"/>
      <c r="T66" s="551">
        <f t="shared" si="0"/>
        <v>0</v>
      </c>
      <c r="U66" s="526"/>
      <c r="V66" s="526"/>
      <c r="W66" s="526"/>
      <c r="X66" s="708"/>
      <c r="Y66" s="708"/>
      <c r="Z66" s="711"/>
      <c r="AA66" s="711"/>
      <c r="AB66" s="711"/>
      <c r="AC66" s="712"/>
      <c r="AD66" s="712"/>
      <c r="AE66" s="712"/>
      <c r="AF66" s="712"/>
      <c r="AG66" s="712"/>
      <c r="AH66" s="712"/>
      <c r="AI66" s="712"/>
      <c r="AJ66" s="712"/>
      <c r="AK66" s="712"/>
      <c r="AL66" s="712"/>
      <c r="AM66" s="710"/>
      <c r="AN66" s="711"/>
      <c r="AO66" s="711"/>
      <c r="AP66" s="711"/>
      <c r="AQ66" s="551">
        <f t="shared" si="1"/>
        <v>0</v>
      </c>
      <c r="AR66" s="708"/>
      <c r="AS66" s="708"/>
      <c r="AT66" s="708"/>
      <c r="AU66" s="708"/>
      <c r="AV66" s="708"/>
      <c r="AW66" s="711"/>
      <c r="AX66" s="711"/>
      <c r="AY66" s="711"/>
      <c r="AZ66" s="708"/>
      <c r="BA66" s="705"/>
    </row>
    <row r="67" spans="1:53" outlineLevel="1">
      <c r="B67" s="313" t="s">
        <v>641</v>
      </c>
      <c r="J67" s="631"/>
      <c r="T67" s="551">
        <f t="shared" si="0"/>
        <v>0</v>
      </c>
      <c r="X67" s="510"/>
      <c r="Y67" s="297"/>
      <c r="Z67" s="510"/>
      <c r="AA67" s="510"/>
      <c r="AB67" s="510"/>
      <c r="AI67" s="508"/>
      <c r="AJ67" s="508"/>
      <c r="AK67" s="508"/>
      <c r="AL67" s="508"/>
      <c r="AQ67" s="551">
        <f t="shared" si="1"/>
        <v>0</v>
      </c>
      <c r="AU67" s="510"/>
      <c r="AV67" s="297"/>
      <c r="AW67" s="510"/>
      <c r="AX67" s="510"/>
    </row>
    <row r="68" spans="1:53" ht="157.5" outlineLevel="1">
      <c r="A68" s="486">
        <v>1</v>
      </c>
      <c r="B68" s="595" t="s">
        <v>535</v>
      </c>
      <c r="C68" s="486"/>
      <c r="D68" s="486"/>
      <c r="E68" s="585"/>
      <c r="F68" s="586"/>
      <c r="G68" s="487">
        <v>14</v>
      </c>
      <c r="H68" s="487"/>
      <c r="I68" s="487"/>
      <c r="J68" s="483"/>
      <c r="K68" s="585"/>
      <c r="L68" s="487"/>
      <c r="M68" s="487"/>
      <c r="N68" s="487"/>
      <c r="O68" s="699" t="s">
        <v>642</v>
      </c>
      <c r="P68" s="540"/>
      <c r="Q68" s="587"/>
      <c r="R68" s="587"/>
      <c r="S68" s="587"/>
      <c r="T68" s="551">
        <f t="shared" si="0"/>
        <v>0</v>
      </c>
      <c r="U68" s="587"/>
      <c r="V68" s="587"/>
      <c r="W68" s="587"/>
      <c r="X68" s="500"/>
      <c r="Y68" s="539">
        <v>14</v>
      </c>
      <c r="Z68" s="500"/>
      <c r="AA68" s="500"/>
      <c r="AB68" s="500"/>
      <c r="AC68" s="589"/>
      <c r="AD68" s="589"/>
      <c r="AE68" s="589"/>
      <c r="AF68" s="589"/>
      <c r="AG68" s="589"/>
      <c r="AH68" s="589"/>
      <c r="AI68" s="589"/>
      <c r="AJ68" s="589"/>
      <c r="AK68" s="589"/>
      <c r="AL68" s="589"/>
      <c r="AM68" s="590"/>
      <c r="AN68" s="500"/>
      <c r="AO68" s="500"/>
      <c r="AP68" s="500"/>
      <c r="AQ68" s="551">
        <f t="shared" si="1"/>
        <v>0</v>
      </c>
      <c r="AR68" s="500"/>
      <c r="AS68" s="500"/>
      <c r="AT68" s="500"/>
      <c r="AU68" s="500"/>
      <c r="AV68" s="539">
        <v>14</v>
      </c>
      <c r="AW68" s="500"/>
      <c r="AX68" s="500"/>
      <c r="AY68" s="500"/>
      <c r="AZ68" s="955" t="s">
        <v>523</v>
      </c>
      <c r="BA68" s="957" t="s">
        <v>94</v>
      </c>
    </row>
    <row r="69" spans="1:53" ht="78.75" outlineLevel="1">
      <c r="A69" s="486">
        <v>2</v>
      </c>
      <c r="B69" s="595" t="s">
        <v>536</v>
      </c>
      <c r="C69" s="486"/>
      <c r="D69" s="486"/>
      <c r="E69" s="585"/>
      <c r="F69" s="586"/>
      <c r="G69" s="487">
        <v>2.5</v>
      </c>
      <c r="H69" s="487"/>
      <c r="I69" s="487"/>
      <c r="J69" s="483"/>
      <c r="K69" s="585"/>
      <c r="L69" s="487"/>
      <c r="M69" s="487"/>
      <c r="N69" s="487"/>
      <c r="O69" s="699" t="s">
        <v>643</v>
      </c>
      <c r="P69" s="540"/>
      <c r="Q69" s="587"/>
      <c r="R69" s="587"/>
      <c r="S69" s="587"/>
      <c r="T69" s="551">
        <f t="shared" si="0"/>
        <v>0</v>
      </c>
      <c r="U69" s="587"/>
      <c r="V69" s="587"/>
      <c r="W69" s="587"/>
      <c r="X69" s="500"/>
      <c r="Y69" s="487">
        <v>2.5</v>
      </c>
      <c r="Z69" s="500"/>
      <c r="AA69" s="500"/>
      <c r="AB69" s="500"/>
      <c r="AC69" s="589"/>
      <c r="AD69" s="589"/>
      <c r="AE69" s="589"/>
      <c r="AF69" s="589"/>
      <c r="AG69" s="589"/>
      <c r="AH69" s="589"/>
      <c r="AI69" s="589"/>
      <c r="AJ69" s="589"/>
      <c r="AK69" s="589"/>
      <c r="AL69" s="589"/>
      <c r="AM69" s="590"/>
      <c r="AN69" s="500"/>
      <c r="AO69" s="500"/>
      <c r="AP69" s="500"/>
      <c r="AQ69" s="551">
        <f t="shared" si="1"/>
        <v>0</v>
      </c>
      <c r="AR69" s="500"/>
      <c r="AS69" s="500"/>
      <c r="AT69" s="500"/>
      <c r="AU69" s="500"/>
      <c r="AV69" s="487">
        <v>2.5</v>
      </c>
      <c r="AW69" s="500"/>
      <c r="AX69" s="500"/>
      <c r="AY69" s="500"/>
      <c r="AZ69" s="956"/>
      <c r="BA69" s="958"/>
    </row>
    <row r="70" spans="1:53" ht="94.5" outlineLevel="1">
      <c r="A70" s="486">
        <v>3</v>
      </c>
      <c r="B70" s="595" t="s">
        <v>537</v>
      </c>
      <c r="C70" s="486"/>
      <c r="D70" s="486"/>
      <c r="E70" s="585"/>
      <c r="F70" s="586"/>
      <c r="G70" s="487">
        <v>0.6</v>
      </c>
      <c r="H70" s="487"/>
      <c r="I70" s="487"/>
      <c r="J70" s="483"/>
      <c r="K70" s="585"/>
      <c r="L70" s="487"/>
      <c r="M70" s="487"/>
      <c r="N70" s="487"/>
      <c r="O70" s="699" t="s">
        <v>644</v>
      </c>
      <c r="P70" s="540"/>
      <c r="Q70" s="587"/>
      <c r="R70" s="587"/>
      <c r="S70" s="587"/>
      <c r="T70" s="551">
        <f t="shared" si="0"/>
        <v>0</v>
      </c>
      <c r="U70" s="587"/>
      <c r="V70" s="587"/>
      <c r="W70" s="587"/>
      <c r="X70" s="500"/>
      <c r="Y70" s="539">
        <v>0.6</v>
      </c>
      <c r="Z70" s="500"/>
      <c r="AA70" s="500"/>
      <c r="AB70" s="500"/>
      <c r="AC70" s="589"/>
      <c r="AD70" s="589"/>
      <c r="AE70" s="589"/>
      <c r="AF70" s="589"/>
      <c r="AG70" s="589"/>
      <c r="AH70" s="589"/>
      <c r="AI70" s="589"/>
      <c r="AJ70" s="589"/>
      <c r="AK70" s="589"/>
      <c r="AL70" s="589"/>
      <c r="AM70" s="590"/>
      <c r="AN70" s="500"/>
      <c r="AO70" s="500"/>
      <c r="AP70" s="500"/>
      <c r="AQ70" s="551">
        <f t="shared" si="1"/>
        <v>0</v>
      </c>
      <c r="AR70" s="500"/>
      <c r="AS70" s="500"/>
      <c r="AT70" s="500"/>
      <c r="AU70" s="500"/>
      <c r="AV70" s="539">
        <v>0.6</v>
      </c>
      <c r="AW70" s="500"/>
      <c r="AX70" s="500"/>
      <c r="AY70" s="500"/>
      <c r="AZ70" s="956"/>
      <c r="BA70" s="958"/>
    </row>
    <row r="71" spans="1:53" ht="63" outlineLevel="1">
      <c r="A71" s="486">
        <v>4</v>
      </c>
      <c r="B71" s="595" t="s">
        <v>538</v>
      </c>
      <c r="C71" s="486"/>
      <c r="D71" s="486"/>
      <c r="E71" s="585"/>
      <c r="F71" s="586"/>
      <c r="G71" s="487">
        <v>0.6</v>
      </c>
      <c r="H71" s="487"/>
      <c r="I71" s="487"/>
      <c r="J71" s="483"/>
      <c r="K71" s="585"/>
      <c r="L71" s="487"/>
      <c r="M71" s="487"/>
      <c r="N71" s="487"/>
      <c r="O71" s="699" t="s">
        <v>645</v>
      </c>
      <c r="P71" s="540"/>
      <c r="Q71" s="587"/>
      <c r="R71" s="587"/>
      <c r="S71" s="587"/>
      <c r="T71" s="551">
        <f t="shared" si="0"/>
        <v>0</v>
      </c>
      <c r="U71" s="587"/>
      <c r="V71" s="587"/>
      <c r="W71" s="587"/>
      <c r="X71" s="500"/>
      <c r="Y71" s="487">
        <v>0.6</v>
      </c>
      <c r="Z71" s="500"/>
      <c r="AA71" s="500"/>
      <c r="AB71" s="500"/>
      <c r="AC71" s="589"/>
      <c r="AD71" s="589"/>
      <c r="AE71" s="589"/>
      <c r="AF71" s="589"/>
      <c r="AG71" s="589"/>
      <c r="AH71" s="589"/>
      <c r="AI71" s="589"/>
      <c r="AJ71" s="589"/>
      <c r="AK71" s="589"/>
      <c r="AL71" s="589"/>
      <c r="AM71" s="590"/>
      <c r="AN71" s="500"/>
      <c r="AO71" s="500"/>
      <c r="AP71" s="500"/>
      <c r="AQ71" s="551">
        <f t="shared" si="1"/>
        <v>0</v>
      </c>
      <c r="AR71" s="500"/>
      <c r="AS71" s="500"/>
      <c r="AT71" s="500"/>
      <c r="AU71" s="500"/>
      <c r="AV71" s="487">
        <v>0.6</v>
      </c>
      <c r="AW71" s="500"/>
      <c r="AX71" s="500"/>
      <c r="AY71" s="500"/>
      <c r="AZ71" s="956"/>
      <c r="BA71" s="958"/>
    </row>
    <row r="72" spans="1:53" ht="110.25" outlineLevel="1">
      <c r="A72" s="486">
        <v>5</v>
      </c>
      <c r="B72" s="595" t="s">
        <v>539</v>
      </c>
      <c r="C72" s="486"/>
      <c r="D72" s="486"/>
      <c r="E72" s="585"/>
      <c r="F72" s="586"/>
      <c r="G72" s="487">
        <v>11</v>
      </c>
      <c r="H72" s="487"/>
      <c r="I72" s="487"/>
      <c r="J72" s="483"/>
      <c r="K72" s="585"/>
      <c r="L72" s="487"/>
      <c r="M72" s="487"/>
      <c r="N72" s="487"/>
      <c r="O72" s="699" t="s">
        <v>646</v>
      </c>
      <c r="P72" s="540"/>
      <c r="Q72" s="587"/>
      <c r="R72" s="587"/>
      <c r="S72" s="587"/>
      <c r="T72" s="551">
        <f t="shared" si="0"/>
        <v>0</v>
      </c>
      <c r="U72" s="587"/>
      <c r="V72" s="587"/>
      <c r="W72" s="587"/>
      <c r="X72" s="500"/>
      <c r="Y72" s="487">
        <v>11</v>
      </c>
      <c r="Z72" s="500"/>
      <c r="AA72" s="500"/>
      <c r="AB72" s="500"/>
      <c r="AC72" s="589"/>
      <c r="AD72" s="589"/>
      <c r="AE72" s="589"/>
      <c r="AF72" s="589"/>
      <c r="AG72" s="589"/>
      <c r="AH72" s="589"/>
      <c r="AI72" s="589"/>
      <c r="AJ72" s="589"/>
      <c r="AK72" s="589"/>
      <c r="AL72" s="589"/>
      <c r="AM72" s="590"/>
      <c r="AN72" s="500"/>
      <c r="AO72" s="500"/>
      <c r="AP72" s="500"/>
      <c r="AQ72" s="551">
        <f t="shared" si="1"/>
        <v>0</v>
      </c>
      <c r="AR72" s="500"/>
      <c r="AS72" s="500"/>
      <c r="AT72" s="500"/>
      <c r="AU72" s="500"/>
      <c r="AV72" s="487">
        <v>11</v>
      </c>
      <c r="AW72" s="500"/>
      <c r="AX72" s="500"/>
      <c r="AY72" s="500"/>
      <c r="AZ72" s="959"/>
      <c r="BA72" s="960"/>
    </row>
    <row r="73" spans="1:53" ht="18.75" customHeight="1" outlineLevel="1">
      <c r="A73" s="486"/>
      <c r="B73" s="313" t="s">
        <v>544</v>
      </c>
      <c r="C73" s="486"/>
      <c r="D73" s="486"/>
      <c r="E73" s="585"/>
      <c r="F73" s="586"/>
      <c r="G73" s="487"/>
      <c r="H73" s="487"/>
      <c r="I73" s="487"/>
      <c r="J73" s="483"/>
      <c r="K73" s="585"/>
      <c r="L73" s="487"/>
      <c r="M73" s="487"/>
      <c r="N73" s="487"/>
      <c r="O73" s="487"/>
      <c r="P73" s="540"/>
      <c r="Q73" s="587"/>
      <c r="R73" s="587"/>
      <c r="S73" s="587"/>
      <c r="T73" s="551">
        <f t="shared" si="0"/>
        <v>0</v>
      </c>
      <c r="U73" s="587"/>
      <c r="V73" s="587"/>
      <c r="W73" s="587"/>
      <c r="X73" s="500"/>
      <c r="Y73" s="500"/>
      <c r="Z73" s="632"/>
      <c r="AA73" s="487"/>
      <c r="AB73" s="487"/>
      <c r="AC73" s="589"/>
      <c r="AD73" s="589"/>
      <c r="AE73" s="589"/>
      <c r="AF73" s="589"/>
      <c r="AG73" s="589"/>
      <c r="AH73" s="589"/>
      <c r="AI73" s="589"/>
      <c r="AJ73" s="589"/>
      <c r="AK73" s="487"/>
      <c r="AL73" s="487"/>
      <c r="AM73" s="590"/>
      <c r="AN73" s="500"/>
      <c r="AO73" s="500"/>
      <c r="AP73" s="500"/>
      <c r="AQ73" s="551">
        <f t="shared" si="1"/>
        <v>0</v>
      </c>
      <c r="AR73" s="500"/>
      <c r="AS73" s="500"/>
      <c r="AT73" s="500"/>
      <c r="AU73" s="500"/>
      <c r="AV73" s="500"/>
      <c r="AW73" s="632"/>
      <c r="AX73" s="487"/>
      <c r="AY73" s="500"/>
      <c r="AZ73" s="955" t="s">
        <v>523</v>
      </c>
      <c r="BA73" s="957" t="s">
        <v>94</v>
      </c>
    </row>
    <row r="74" spans="1:53" ht="94.5" outlineLevel="1">
      <c r="A74" s="486">
        <v>1</v>
      </c>
      <c r="B74" s="595" t="s">
        <v>550</v>
      </c>
      <c r="C74" s="486"/>
      <c r="D74" s="486"/>
      <c r="E74" s="585"/>
      <c r="F74" s="586"/>
      <c r="G74" s="487">
        <v>6</v>
      </c>
      <c r="H74" s="487"/>
      <c r="I74" s="487"/>
      <c r="J74" s="483"/>
      <c r="K74" s="585"/>
      <c r="L74" s="487"/>
      <c r="M74" s="487"/>
      <c r="N74" s="487"/>
      <c r="O74" s="483" t="s">
        <v>647</v>
      </c>
      <c r="P74" s="540"/>
      <c r="Q74" s="587"/>
      <c r="R74" s="587"/>
      <c r="S74" s="587"/>
      <c r="T74" s="551">
        <f t="shared" si="0"/>
        <v>0</v>
      </c>
      <c r="U74" s="587"/>
      <c r="V74" s="587"/>
      <c r="W74" s="587"/>
      <c r="X74" s="500"/>
      <c r="Y74" s="632">
        <v>6</v>
      </c>
      <c r="Z74" s="632"/>
      <c r="AA74" s="487"/>
      <c r="AB74" s="487">
        <v>0</v>
      </c>
      <c r="AC74" s="589"/>
      <c r="AD74" s="589"/>
      <c r="AE74" s="589"/>
      <c r="AF74" s="589"/>
      <c r="AG74" s="589"/>
      <c r="AH74" s="589"/>
      <c r="AI74" s="589"/>
      <c r="AJ74" s="589"/>
      <c r="AK74" s="487"/>
      <c r="AL74" s="487"/>
      <c r="AM74" s="590"/>
      <c r="AN74" s="500"/>
      <c r="AO74" s="500"/>
      <c r="AP74" s="500"/>
      <c r="AQ74" s="551">
        <f t="shared" si="1"/>
        <v>0</v>
      </c>
      <c r="AR74" s="500"/>
      <c r="AS74" s="500"/>
      <c r="AT74" s="500"/>
      <c r="AU74" s="500"/>
      <c r="AV74" s="632">
        <v>6</v>
      </c>
      <c r="AW74" s="632"/>
      <c r="AX74" s="487"/>
      <c r="AY74" s="500"/>
      <c r="AZ74" s="956"/>
      <c r="BA74" s="958"/>
    </row>
    <row r="75" spans="1:53" ht="63" outlineLevel="1">
      <c r="A75" s="486">
        <v>2</v>
      </c>
      <c r="B75" s="595" t="s">
        <v>551</v>
      </c>
      <c r="C75" s="486"/>
      <c r="D75" s="486"/>
      <c r="E75" s="585"/>
      <c r="F75" s="586"/>
      <c r="G75" s="487">
        <v>10.199999999999999</v>
      </c>
      <c r="H75" s="487"/>
      <c r="I75" s="487"/>
      <c r="J75" s="483"/>
      <c r="K75" s="585"/>
      <c r="L75" s="487"/>
      <c r="M75" s="487"/>
      <c r="N75" s="487"/>
      <c r="O75" s="704" t="s">
        <v>648</v>
      </c>
      <c r="P75" s="540"/>
      <c r="Q75" s="587"/>
      <c r="R75" s="587"/>
      <c r="S75" s="587"/>
      <c r="T75" s="551">
        <f t="shared" ref="T75:T102" si="4">SUM(P75:S75)</f>
        <v>0</v>
      </c>
      <c r="U75" s="587"/>
      <c r="V75" s="587"/>
      <c r="W75" s="587"/>
      <c r="X75" s="500"/>
      <c r="Y75" s="632">
        <v>10.199999999999999</v>
      </c>
      <c r="Z75" s="632"/>
      <c r="AA75" s="487"/>
      <c r="AB75" s="487"/>
      <c r="AC75" s="589"/>
      <c r="AD75" s="589"/>
      <c r="AE75" s="589"/>
      <c r="AF75" s="589"/>
      <c r="AG75" s="589"/>
      <c r="AH75" s="589"/>
      <c r="AI75" s="589"/>
      <c r="AJ75" s="589"/>
      <c r="AK75" s="487"/>
      <c r="AL75" s="487"/>
      <c r="AM75" s="590"/>
      <c r="AN75" s="500"/>
      <c r="AO75" s="500"/>
      <c r="AP75" s="500"/>
      <c r="AQ75" s="551">
        <f t="shared" ref="AQ75:AQ102" si="5">SUM(AM75:AP75)</f>
        <v>0</v>
      </c>
      <c r="AR75" s="500"/>
      <c r="AS75" s="500"/>
      <c r="AT75" s="500"/>
      <c r="AU75" s="500"/>
      <c r="AV75" s="632">
        <v>10.199999999999999</v>
      </c>
      <c r="AW75" s="632"/>
      <c r="AX75" s="487"/>
      <c r="AY75" s="500"/>
      <c r="AZ75" s="956"/>
      <c r="BA75" s="958"/>
    </row>
    <row r="76" spans="1:53" ht="63" outlineLevel="1">
      <c r="A76" s="486">
        <v>3</v>
      </c>
      <c r="B76" s="595" t="s">
        <v>552</v>
      </c>
      <c r="C76" s="486"/>
      <c r="D76" s="486"/>
      <c r="E76" s="585"/>
      <c r="F76" s="586"/>
      <c r="G76" s="487">
        <v>0.6</v>
      </c>
      <c r="H76" s="487"/>
      <c r="I76" s="487"/>
      <c r="J76" s="483"/>
      <c r="K76" s="585"/>
      <c r="L76" s="487"/>
      <c r="M76" s="487"/>
      <c r="N76" s="487"/>
      <c r="O76" s="704" t="s">
        <v>649</v>
      </c>
      <c r="P76" s="540"/>
      <c r="Q76" s="587"/>
      <c r="R76" s="587"/>
      <c r="S76" s="587"/>
      <c r="T76" s="551">
        <f t="shared" si="4"/>
        <v>0</v>
      </c>
      <c r="U76" s="587"/>
      <c r="V76" s="587"/>
      <c r="W76" s="587"/>
      <c r="X76" s="500"/>
      <c r="Y76" s="632">
        <v>0.6</v>
      </c>
      <c r="Z76" s="632"/>
      <c r="AA76" s="487"/>
      <c r="AB76" s="487"/>
      <c r="AC76" s="589"/>
      <c r="AD76" s="589"/>
      <c r="AE76" s="589"/>
      <c r="AF76" s="589"/>
      <c r="AG76" s="589"/>
      <c r="AH76" s="589"/>
      <c r="AI76" s="589"/>
      <c r="AJ76" s="589"/>
      <c r="AK76" s="487"/>
      <c r="AL76" s="487"/>
      <c r="AM76" s="590"/>
      <c r="AN76" s="500"/>
      <c r="AO76" s="500"/>
      <c r="AP76" s="500"/>
      <c r="AQ76" s="551">
        <f t="shared" si="5"/>
        <v>0</v>
      </c>
      <c r="AR76" s="500"/>
      <c r="AS76" s="500"/>
      <c r="AT76" s="500"/>
      <c r="AU76" s="500"/>
      <c r="AV76" s="632">
        <v>0.6</v>
      </c>
      <c r="AW76" s="632"/>
      <c r="AX76" s="487"/>
      <c r="AY76" s="500"/>
      <c r="AZ76" s="956"/>
      <c r="BA76" s="958"/>
    </row>
    <row r="77" spans="1:53" ht="63" outlineLevel="1">
      <c r="A77" s="486">
        <v>4</v>
      </c>
      <c r="B77" s="595" t="s">
        <v>553</v>
      </c>
      <c r="C77" s="486"/>
      <c r="D77" s="486"/>
      <c r="E77" s="585"/>
      <c r="F77" s="586"/>
      <c r="G77" s="487">
        <v>3</v>
      </c>
      <c r="H77" s="487"/>
      <c r="I77" s="487"/>
      <c r="J77" s="483"/>
      <c r="K77" s="585"/>
      <c r="L77" s="487"/>
      <c r="M77" s="487"/>
      <c r="N77" s="487"/>
      <c r="O77" s="704" t="s">
        <v>650</v>
      </c>
      <c r="P77" s="540"/>
      <c r="Q77" s="587"/>
      <c r="R77" s="587"/>
      <c r="S77" s="587"/>
      <c r="T77" s="551">
        <f t="shared" si="4"/>
        <v>0</v>
      </c>
      <c r="U77" s="587"/>
      <c r="V77" s="587"/>
      <c r="W77" s="587"/>
      <c r="X77" s="500"/>
      <c r="Y77" s="632">
        <v>3</v>
      </c>
      <c r="Z77" s="632"/>
      <c r="AA77" s="487"/>
      <c r="AB77" s="487"/>
      <c r="AC77" s="589"/>
      <c r="AD77" s="589"/>
      <c r="AE77" s="589"/>
      <c r="AF77" s="589"/>
      <c r="AG77" s="589"/>
      <c r="AH77" s="589"/>
      <c r="AI77" s="589"/>
      <c r="AJ77" s="589"/>
      <c r="AK77" s="487"/>
      <c r="AL77" s="487"/>
      <c r="AM77" s="590"/>
      <c r="AN77" s="500"/>
      <c r="AO77" s="500"/>
      <c r="AP77" s="500"/>
      <c r="AQ77" s="551">
        <f t="shared" si="5"/>
        <v>0</v>
      </c>
      <c r="AR77" s="500"/>
      <c r="AS77" s="500"/>
      <c r="AT77" s="500"/>
      <c r="AU77" s="500"/>
      <c r="AV77" s="632">
        <v>3</v>
      </c>
      <c r="AW77" s="632"/>
      <c r="AX77" s="487"/>
      <c r="AY77" s="500"/>
      <c r="AZ77" s="956"/>
      <c r="BA77" s="958"/>
    </row>
    <row r="78" spans="1:53" ht="63" outlineLevel="1">
      <c r="A78" s="486">
        <v>5</v>
      </c>
      <c r="B78" s="595" t="s">
        <v>554</v>
      </c>
      <c r="C78" s="486"/>
      <c r="D78" s="486"/>
      <c r="E78" s="585"/>
      <c r="F78" s="586"/>
      <c r="G78" s="487">
        <v>3.75</v>
      </c>
      <c r="H78" s="487"/>
      <c r="I78" s="487"/>
      <c r="J78" s="483"/>
      <c r="K78" s="585"/>
      <c r="L78" s="487"/>
      <c r="M78" s="487"/>
      <c r="N78" s="487"/>
      <c r="O78" s="704" t="s">
        <v>651</v>
      </c>
      <c r="P78" s="540"/>
      <c r="Q78" s="587"/>
      <c r="R78" s="587"/>
      <c r="S78" s="587"/>
      <c r="T78" s="551">
        <f t="shared" si="4"/>
        <v>0</v>
      </c>
      <c r="U78" s="587"/>
      <c r="V78" s="587"/>
      <c r="W78" s="587"/>
      <c r="X78" s="500"/>
      <c r="Y78" s="632">
        <v>3.75</v>
      </c>
      <c r="Z78" s="632"/>
      <c r="AA78" s="487"/>
      <c r="AB78" s="487"/>
      <c r="AC78" s="589"/>
      <c r="AD78" s="589"/>
      <c r="AE78" s="589"/>
      <c r="AF78" s="589"/>
      <c r="AG78" s="589"/>
      <c r="AH78" s="589"/>
      <c r="AI78" s="589"/>
      <c r="AJ78" s="589"/>
      <c r="AK78" s="487"/>
      <c r="AL78" s="487"/>
      <c r="AM78" s="590"/>
      <c r="AN78" s="500"/>
      <c r="AO78" s="500"/>
      <c r="AP78" s="500"/>
      <c r="AQ78" s="551">
        <f t="shared" si="5"/>
        <v>0</v>
      </c>
      <c r="AR78" s="500"/>
      <c r="AS78" s="500"/>
      <c r="AT78" s="500"/>
      <c r="AU78" s="500"/>
      <c r="AV78" s="632">
        <v>3.75</v>
      </c>
      <c r="AW78" s="632"/>
      <c r="AX78" s="487"/>
      <c r="AY78" s="500"/>
      <c r="AZ78" s="956"/>
      <c r="BA78" s="958"/>
    </row>
    <row r="79" spans="1:53" ht="63" outlineLevel="1">
      <c r="A79" s="486">
        <v>6</v>
      </c>
      <c r="B79" s="595" t="s">
        <v>555</v>
      </c>
      <c r="C79" s="486"/>
      <c r="D79" s="486"/>
      <c r="E79" s="585"/>
      <c r="F79" s="586"/>
      <c r="G79" s="487">
        <v>1.5</v>
      </c>
      <c r="H79" s="487"/>
      <c r="I79" s="487"/>
      <c r="J79" s="483"/>
      <c r="K79" s="585"/>
      <c r="L79" s="487"/>
      <c r="M79" s="487"/>
      <c r="N79" s="487"/>
      <c r="O79" s="704" t="s">
        <v>651</v>
      </c>
      <c r="P79" s="540"/>
      <c r="Q79" s="587"/>
      <c r="R79" s="587"/>
      <c r="S79" s="587"/>
      <c r="T79" s="551">
        <f t="shared" si="4"/>
        <v>0</v>
      </c>
      <c r="U79" s="587"/>
      <c r="V79" s="587"/>
      <c r="W79" s="587"/>
      <c r="X79" s="500"/>
      <c r="Y79" s="487">
        <v>1.5</v>
      </c>
      <c r="Z79" s="487"/>
      <c r="AA79" s="487"/>
      <c r="AB79" s="487"/>
      <c r="AC79" s="589"/>
      <c r="AD79" s="589"/>
      <c r="AE79" s="589"/>
      <c r="AF79" s="589"/>
      <c r="AG79" s="589"/>
      <c r="AH79" s="589"/>
      <c r="AI79" s="589"/>
      <c r="AJ79" s="589"/>
      <c r="AK79" s="487"/>
      <c r="AL79" s="487"/>
      <c r="AM79" s="590"/>
      <c r="AN79" s="500"/>
      <c r="AO79" s="500"/>
      <c r="AP79" s="500"/>
      <c r="AQ79" s="551">
        <f t="shared" si="5"/>
        <v>0</v>
      </c>
      <c r="AR79" s="500"/>
      <c r="AS79" s="500"/>
      <c r="AT79" s="500"/>
      <c r="AU79" s="500"/>
      <c r="AV79" s="487">
        <v>1.5</v>
      </c>
      <c r="AW79" s="487"/>
      <c r="AX79" s="487"/>
      <c r="AY79" s="500"/>
      <c r="AZ79" s="959"/>
      <c r="BA79" s="960"/>
    </row>
    <row r="80" spans="1:53" outlineLevel="1">
      <c r="B80" s="726" t="s">
        <v>652</v>
      </c>
      <c r="J80" s="631"/>
      <c r="T80" s="551">
        <f t="shared" si="4"/>
        <v>0</v>
      </c>
      <c r="X80" s="510"/>
      <c r="Y80" s="510"/>
      <c r="Z80" s="297"/>
      <c r="AA80" s="297"/>
      <c r="AB80" s="297"/>
      <c r="AI80" s="508"/>
      <c r="AJ80" s="508"/>
      <c r="AK80" s="297"/>
      <c r="AL80" s="297"/>
      <c r="AQ80" s="551">
        <f t="shared" si="5"/>
        <v>0</v>
      </c>
      <c r="AU80" s="510"/>
      <c r="AV80" s="510"/>
      <c r="AW80" s="297"/>
      <c r="AX80" s="297"/>
    </row>
    <row r="81" spans="1:53" ht="78.75" outlineLevel="1">
      <c r="A81" s="486">
        <v>1</v>
      </c>
      <c r="B81" s="595" t="s">
        <v>557</v>
      </c>
      <c r="C81" s="486"/>
      <c r="D81" s="486"/>
      <c r="E81" s="585"/>
      <c r="F81" s="586"/>
      <c r="G81" s="487">
        <v>2</v>
      </c>
      <c r="H81" s="487"/>
      <c r="I81" s="487"/>
      <c r="J81" s="483"/>
      <c r="K81" s="585"/>
      <c r="L81" s="487"/>
      <c r="M81" s="487"/>
      <c r="N81" s="487"/>
      <c r="O81" s="704" t="s">
        <v>653</v>
      </c>
      <c r="P81" s="540"/>
      <c r="Q81" s="587"/>
      <c r="R81" s="587"/>
      <c r="S81" s="587"/>
      <c r="T81" s="551">
        <f t="shared" si="4"/>
        <v>0</v>
      </c>
      <c r="U81" s="587"/>
      <c r="V81" s="587"/>
      <c r="W81" s="587"/>
      <c r="X81" s="500"/>
      <c r="Y81" s="487">
        <v>2</v>
      </c>
      <c r="Z81" s="487"/>
      <c r="AA81" s="487"/>
      <c r="AB81" s="487"/>
      <c r="AC81" s="589"/>
      <c r="AD81" s="589"/>
      <c r="AE81" s="589"/>
      <c r="AF81" s="589"/>
      <c r="AG81" s="589"/>
      <c r="AH81" s="589"/>
      <c r="AI81" s="589"/>
      <c r="AJ81" s="589"/>
      <c r="AK81" s="487"/>
      <c r="AL81" s="487"/>
      <c r="AM81" s="590"/>
      <c r="AN81" s="500"/>
      <c r="AO81" s="500"/>
      <c r="AP81" s="500"/>
      <c r="AQ81" s="551">
        <f t="shared" si="5"/>
        <v>0</v>
      </c>
      <c r="AR81" s="500"/>
      <c r="AS81" s="500"/>
      <c r="AT81" s="500"/>
      <c r="AU81" s="500"/>
      <c r="AV81" s="487">
        <v>2</v>
      </c>
      <c r="AW81" s="487"/>
      <c r="AX81" s="487"/>
      <c r="AY81" s="500"/>
      <c r="AZ81" s="955" t="s">
        <v>523</v>
      </c>
      <c r="BA81" s="957" t="s">
        <v>94</v>
      </c>
    </row>
    <row r="82" spans="1:53" ht="31.5" outlineLevel="1">
      <c r="A82" s="486">
        <v>2</v>
      </c>
      <c r="B82" s="595" t="s">
        <v>558</v>
      </c>
      <c r="C82" s="486"/>
      <c r="D82" s="486"/>
      <c r="E82" s="585"/>
      <c r="F82" s="586"/>
      <c r="G82" s="487">
        <v>0.25</v>
      </c>
      <c r="H82" s="487"/>
      <c r="I82" s="487"/>
      <c r="J82" s="483"/>
      <c r="K82" s="585"/>
      <c r="L82" s="487"/>
      <c r="M82" s="487"/>
      <c r="N82" s="487"/>
      <c r="O82" s="704" t="s">
        <v>654</v>
      </c>
      <c r="P82" s="540"/>
      <c r="Q82" s="587"/>
      <c r="R82" s="587"/>
      <c r="S82" s="587"/>
      <c r="T82" s="551">
        <f t="shared" si="4"/>
        <v>0</v>
      </c>
      <c r="U82" s="587"/>
      <c r="V82" s="587"/>
      <c r="W82" s="587"/>
      <c r="X82" s="500"/>
      <c r="Y82" s="487">
        <v>0.25</v>
      </c>
      <c r="Z82" s="487"/>
      <c r="AA82" s="487"/>
      <c r="AB82" s="487"/>
      <c r="AC82" s="589"/>
      <c r="AD82" s="589"/>
      <c r="AE82" s="589"/>
      <c r="AF82" s="589"/>
      <c r="AG82" s="589"/>
      <c r="AH82" s="589"/>
      <c r="AI82" s="589"/>
      <c r="AJ82" s="589"/>
      <c r="AK82" s="487"/>
      <c r="AL82" s="487"/>
      <c r="AM82" s="590"/>
      <c r="AN82" s="500"/>
      <c r="AO82" s="500"/>
      <c r="AP82" s="500"/>
      <c r="AQ82" s="551">
        <f t="shared" si="5"/>
        <v>0</v>
      </c>
      <c r="AR82" s="500"/>
      <c r="AS82" s="500"/>
      <c r="AT82" s="500"/>
      <c r="AU82" s="500"/>
      <c r="AV82" s="487">
        <v>0.25</v>
      </c>
      <c r="AW82" s="487"/>
      <c r="AX82" s="487"/>
      <c r="AY82" s="500"/>
      <c r="AZ82" s="956"/>
      <c r="BA82" s="958"/>
    </row>
    <row r="83" spans="1:53" ht="31.5" outlineLevel="1">
      <c r="A83" s="486">
        <v>3</v>
      </c>
      <c r="B83" s="595" t="s">
        <v>559</v>
      </c>
      <c r="C83" s="486"/>
      <c r="D83" s="486"/>
      <c r="E83" s="585"/>
      <c r="F83" s="586"/>
      <c r="G83" s="487">
        <v>1.5</v>
      </c>
      <c r="H83" s="487"/>
      <c r="I83" s="487"/>
      <c r="J83" s="483"/>
      <c r="K83" s="585"/>
      <c r="L83" s="487"/>
      <c r="M83" s="487"/>
      <c r="N83" s="487"/>
      <c r="O83" s="704" t="s">
        <v>655</v>
      </c>
      <c r="P83" s="540"/>
      <c r="Q83" s="587"/>
      <c r="R83" s="587"/>
      <c r="S83" s="587"/>
      <c r="T83" s="551">
        <f t="shared" si="4"/>
        <v>0</v>
      </c>
      <c r="U83" s="587"/>
      <c r="V83" s="587"/>
      <c r="W83" s="587"/>
      <c r="X83" s="500"/>
      <c r="Y83" s="487">
        <v>1.5</v>
      </c>
      <c r="Z83" s="487"/>
      <c r="AA83" s="487"/>
      <c r="AB83" s="487"/>
      <c r="AC83" s="589"/>
      <c r="AD83" s="589"/>
      <c r="AE83" s="589"/>
      <c r="AF83" s="589"/>
      <c r="AG83" s="589"/>
      <c r="AH83" s="589"/>
      <c r="AI83" s="589"/>
      <c r="AJ83" s="589"/>
      <c r="AK83" s="487"/>
      <c r="AL83" s="487"/>
      <c r="AM83" s="590"/>
      <c r="AN83" s="500"/>
      <c r="AO83" s="500"/>
      <c r="AP83" s="500"/>
      <c r="AQ83" s="551">
        <f t="shared" si="5"/>
        <v>0</v>
      </c>
      <c r="AR83" s="500"/>
      <c r="AS83" s="500"/>
      <c r="AT83" s="500"/>
      <c r="AU83" s="500"/>
      <c r="AV83" s="487">
        <v>1.5</v>
      </c>
      <c r="AW83" s="487"/>
      <c r="AX83" s="487"/>
      <c r="AY83" s="500"/>
      <c r="AZ83" s="956"/>
      <c r="BA83" s="958"/>
    </row>
    <row r="84" spans="1:53" ht="31.5" outlineLevel="1">
      <c r="A84" s="486">
        <v>4</v>
      </c>
      <c r="B84" s="595" t="s">
        <v>560</v>
      </c>
      <c r="C84" s="486"/>
      <c r="D84" s="486"/>
      <c r="E84" s="585"/>
      <c r="F84" s="586"/>
      <c r="G84" s="487">
        <v>1.5</v>
      </c>
      <c r="H84" s="487"/>
      <c r="I84" s="487"/>
      <c r="J84" s="483"/>
      <c r="K84" s="585"/>
      <c r="L84" s="487"/>
      <c r="M84" s="487"/>
      <c r="N84" s="487"/>
      <c r="O84" s="704" t="s">
        <v>656</v>
      </c>
      <c r="P84" s="540"/>
      <c r="Q84" s="587"/>
      <c r="R84" s="587"/>
      <c r="S84" s="587"/>
      <c r="T84" s="551">
        <f t="shared" si="4"/>
        <v>0</v>
      </c>
      <c r="U84" s="587"/>
      <c r="V84" s="587"/>
      <c r="W84" s="587"/>
      <c r="X84" s="500"/>
      <c r="Y84" s="487">
        <v>1.5</v>
      </c>
      <c r="Z84" s="487"/>
      <c r="AA84" s="487"/>
      <c r="AB84" s="487"/>
      <c r="AC84" s="589"/>
      <c r="AD84" s="589"/>
      <c r="AE84" s="589"/>
      <c r="AF84" s="589"/>
      <c r="AG84" s="589"/>
      <c r="AH84" s="589"/>
      <c r="AI84" s="589"/>
      <c r="AJ84" s="589"/>
      <c r="AK84" s="487"/>
      <c r="AL84" s="487"/>
      <c r="AM84" s="590"/>
      <c r="AN84" s="500"/>
      <c r="AO84" s="500"/>
      <c r="AP84" s="500"/>
      <c r="AQ84" s="551">
        <f t="shared" si="5"/>
        <v>0</v>
      </c>
      <c r="AR84" s="500"/>
      <c r="AS84" s="500"/>
      <c r="AT84" s="500"/>
      <c r="AU84" s="500"/>
      <c r="AV84" s="487">
        <v>1.5</v>
      </c>
      <c r="AW84" s="487"/>
      <c r="AX84" s="487"/>
      <c r="AY84" s="500"/>
      <c r="AZ84" s="956"/>
      <c r="BA84" s="958"/>
    </row>
    <row r="85" spans="1:53" ht="63" outlineLevel="1">
      <c r="A85" s="486">
        <v>5</v>
      </c>
      <c r="B85" s="595" t="s">
        <v>561</v>
      </c>
      <c r="C85" s="486"/>
      <c r="D85" s="486"/>
      <c r="E85" s="585"/>
      <c r="F85" s="586"/>
      <c r="G85" s="487">
        <v>2</v>
      </c>
      <c r="H85" s="487"/>
      <c r="I85" s="487"/>
      <c r="J85" s="483"/>
      <c r="K85" s="585"/>
      <c r="L85" s="487"/>
      <c r="M85" s="487"/>
      <c r="N85" s="487"/>
      <c r="O85" s="704" t="s">
        <v>657</v>
      </c>
      <c r="P85" s="540"/>
      <c r="Q85" s="587"/>
      <c r="R85" s="587"/>
      <c r="S85" s="587"/>
      <c r="T85" s="551">
        <f t="shared" si="4"/>
        <v>0</v>
      </c>
      <c r="U85" s="587"/>
      <c r="V85" s="587"/>
      <c r="W85" s="587"/>
      <c r="X85" s="500"/>
      <c r="Y85" s="487">
        <v>2</v>
      </c>
      <c r="Z85" s="487"/>
      <c r="AA85" s="487"/>
      <c r="AB85" s="487"/>
      <c r="AC85" s="589"/>
      <c r="AD85" s="589"/>
      <c r="AE85" s="589"/>
      <c r="AF85" s="589"/>
      <c r="AG85" s="589"/>
      <c r="AH85" s="589"/>
      <c r="AI85" s="589"/>
      <c r="AJ85" s="589"/>
      <c r="AK85" s="487"/>
      <c r="AL85" s="487"/>
      <c r="AM85" s="590"/>
      <c r="AN85" s="500"/>
      <c r="AO85" s="500"/>
      <c r="AP85" s="500"/>
      <c r="AQ85" s="551">
        <f t="shared" si="5"/>
        <v>0</v>
      </c>
      <c r="AR85" s="500"/>
      <c r="AS85" s="500"/>
      <c r="AT85" s="500"/>
      <c r="AU85" s="500"/>
      <c r="AV85" s="487">
        <v>2</v>
      </c>
      <c r="AW85" s="487"/>
      <c r="AX85" s="487"/>
      <c r="AY85" s="500"/>
      <c r="AZ85" s="956"/>
      <c r="BA85" s="958"/>
    </row>
    <row r="86" spans="1:53" ht="63" outlineLevel="1">
      <c r="A86" s="486">
        <v>6</v>
      </c>
      <c r="B86" s="595" t="s">
        <v>562</v>
      </c>
      <c r="C86" s="486"/>
      <c r="D86" s="486"/>
      <c r="E86" s="585"/>
      <c r="F86" s="586"/>
      <c r="G86" s="487">
        <v>7</v>
      </c>
      <c r="H86" s="487"/>
      <c r="I86" s="487"/>
      <c r="J86" s="483"/>
      <c r="K86" s="585"/>
      <c r="L86" s="487"/>
      <c r="M86" s="487"/>
      <c r="N86" s="487"/>
      <c r="O86" s="704" t="s">
        <v>657</v>
      </c>
      <c r="P86" s="540"/>
      <c r="Q86" s="587"/>
      <c r="R86" s="587"/>
      <c r="S86" s="587"/>
      <c r="T86" s="551">
        <f t="shared" si="4"/>
        <v>0</v>
      </c>
      <c r="U86" s="587"/>
      <c r="V86" s="587"/>
      <c r="W86" s="587"/>
      <c r="X86" s="500"/>
      <c r="Y86" s="487">
        <v>7</v>
      </c>
      <c r="Z86" s="487"/>
      <c r="AA86" s="487">
        <v>0</v>
      </c>
      <c r="AB86" s="487">
        <v>0</v>
      </c>
      <c r="AC86" s="589"/>
      <c r="AD86" s="589"/>
      <c r="AE86" s="589"/>
      <c r="AF86" s="589"/>
      <c r="AG86" s="589"/>
      <c r="AH86" s="589"/>
      <c r="AI86" s="589"/>
      <c r="AJ86" s="589"/>
      <c r="AK86" s="487"/>
      <c r="AL86" s="487"/>
      <c r="AM86" s="590"/>
      <c r="AN86" s="500"/>
      <c r="AO86" s="500"/>
      <c r="AP86" s="500"/>
      <c r="AQ86" s="551">
        <f t="shared" si="5"/>
        <v>0</v>
      </c>
      <c r="AR86" s="500"/>
      <c r="AS86" s="500"/>
      <c r="AT86" s="500"/>
      <c r="AU86" s="500"/>
      <c r="AV86" s="487">
        <v>7</v>
      </c>
      <c r="AW86" s="487"/>
      <c r="AX86" s="487">
        <v>0</v>
      </c>
      <c r="AY86" s="500"/>
      <c r="AZ86" s="959"/>
      <c r="BA86" s="960"/>
    </row>
    <row r="87" spans="1:53" outlineLevel="1">
      <c r="J87" s="631"/>
      <c r="T87" s="551">
        <f t="shared" si="4"/>
        <v>0</v>
      </c>
      <c r="X87" s="510"/>
      <c r="Y87" s="510"/>
      <c r="Z87" s="510"/>
      <c r="AA87" s="510"/>
      <c r="AB87" s="510"/>
      <c r="AI87" s="508"/>
      <c r="AJ87" s="508"/>
      <c r="AK87" s="508"/>
      <c r="AL87" s="508"/>
      <c r="AQ87" s="551">
        <f t="shared" si="5"/>
        <v>0</v>
      </c>
      <c r="AU87" s="510"/>
      <c r="AV87" s="510"/>
      <c r="AW87" s="510"/>
      <c r="AX87" s="510"/>
    </row>
    <row r="88" spans="1:53" outlineLevel="1">
      <c r="B88" s="313" t="s">
        <v>658</v>
      </c>
      <c r="J88" s="631"/>
      <c r="T88" s="551">
        <f t="shared" si="4"/>
        <v>0</v>
      </c>
      <c r="X88" s="510"/>
      <c r="Y88" s="510"/>
      <c r="Z88" s="510"/>
      <c r="AA88" s="510"/>
      <c r="AB88" s="510"/>
      <c r="AI88" s="508"/>
      <c r="AJ88" s="508"/>
      <c r="AK88" s="508"/>
      <c r="AL88" s="508"/>
      <c r="AQ88" s="551">
        <f t="shared" si="5"/>
        <v>0</v>
      </c>
      <c r="AU88" s="510"/>
      <c r="AV88" s="510"/>
      <c r="AW88" s="510"/>
      <c r="AX88" s="510"/>
    </row>
    <row r="89" spans="1:53" outlineLevel="1">
      <c r="B89" s="313" t="s">
        <v>659</v>
      </c>
      <c r="J89" s="631"/>
      <c r="T89" s="551">
        <f t="shared" si="4"/>
        <v>0</v>
      </c>
      <c r="X89" s="510"/>
      <c r="Y89" s="510"/>
      <c r="Z89" s="510"/>
      <c r="AA89" s="510"/>
      <c r="AB89" s="510"/>
      <c r="AI89" s="508"/>
      <c r="AJ89" s="508"/>
      <c r="AK89" s="508"/>
      <c r="AL89" s="508"/>
      <c r="AQ89" s="551">
        <f t="shared" si="5"/>
        <v>0</v>
      </c>
      <c r="AU89" s="510"/>
      <c r="AV89" s="510"/>
      <c r="AW89" s="510"/>
      <c r="AX89" s="510"/>
    </row>
    <row r="90" spans="1:53" ht="31.5" outlineLevel="1">
      <c r="A90" s="486">
        <v>1</v>
      </c>
      <c r="B90" s="595" t="s">
        <v>545</v>
      </c>
      <c r="C90" s="486"/>
      <c r="D90" s="486"/>
      <c r="E90" s="585"/>
      <c r="F90" s="586"/>
      <c r="G90" s="487">
        <v>10</v>
      </c>
      <c r="H90" s="487"/>
      <c r="I90" s="487"/>
      <c r="J90" s="483"/>
      <c r="K90" s="585"/>
      <c r="L90" s="487"/>
      <c r="M90" s="487"/>
      <c r="N90" s="487"/>
      <c r="O90" s="699" t="s">
        <v>627</v>
      </c>
      <c r="P90" s="540"/>
      <c r="Q90" s="587"/>
      <c r="R90" s="587"/>
      <c r="S90" s="587"/>
      <c r="T90" s="551">
        <f t="shared" si="4"/>
        <v>0</v>
      </c>
      <c r="U90" s="587"/>
      <c r="V90" s="587"/>
      <c r="W90" s="587"/>
      <c r="X90" s="500"/>
      <c r="Y90" s="500"/>
      <c r="Z90" s="632">
        <v>10</v>
      </c>
      <c r="AA90" s="487"/>
      <c r="AB90" s="487">
        <v>0</v>
      </c>
      <c r="AC90" s="589"/>
      <c r="AD90" s="589"/>
      <c r="AE90" s="589"/>
      <c r="AF90" s="589"/>
      <c r="AG90" s="589"/>
      <c r="AH90" s="589"/>
      <c r="AI90" s="589"/>
      <c r="AJ90" s="589"/>
      <c r="AK90" s="487"/>
      <c r="AL90" s="487"/>
      <c r="AM90" s="590"/>
      <c r="AN90" s="500"/>
      <c r="AO90" s="500"/>
      <c r="AP90" s="500"/>
      <c r="AQ90" s="551">
        <f t="shared" si="5"/>
        <v>0</v>
      </c>
      <c r="AR90" s="500"/>
      <c r="AS90" s="500"/>
      <c r="AT90" s="500"/>
      <c r="AU90" s="500"/>
      <c r="AV90" s="500"/>
      <c r="AW90" s="632">
        <v>10</v>
      </c>
      <c r="AX90" s="487"/>
      <c r="AY90" s="500"/>
      <c r="AZ90" s="955" t="s">
        <v>523</v>
      </c>
      <c r="BA90" s="957" t="s">
        <v>94</v>
      </c>
    </row>
    <row r="91" spans="1:53" ht="31.5" outlineLevel="1">
      <c r="A91" s="486">
        <v>2</v>
      </c>
      <c r="B91" s="595" t="s">
        <v>546</v>
      </c>
      <c r="C91" s="486"/>
      <c r="D91" s="486"/>
      <c r="E91" s="585"/>
      <c r="F91" s="586"/>
      <c r="G91" s="487">
        <v>0.5</v>
      </c>
      <c r="H91" s="487"/>
      <c r="I91" s="487"/>
      <c r="J91" s="483"/>
      <c r="K91" s="585"/>
      <c r="L91" s="487"/>
      <c r="M91" s="487"/>
      <c r="N91" s="487"/>
      <c r="O91" s="699" t="s">
        <v>627</v>
      </c>
      <c r="P91" s="540"/>
      <c r="Q91" s="587"/>
      <c r="R91" s="587"/>
      <c r="S91" s="587"/>
      <c r="T91" s="551">
        <f t="shared" si="4"/>
        <v>0</v>
      </c>
      <c r="U91" s="587"/>
      <c r="V91" s="587"/>
      <c r="W91" s="587"/>
      <c r="X91" s="500"/>
      <c r="Y91" s="500"/>
      <c r="Z91" s="632">
        <v>0.5</v>
      </c>
      <c r="AA91" s="487"/>
      <c r="AB91" s="487"/>
      <c r="AC91" s="589"/>
      <c r="AD91" s="589"/>
      <c r="AE91" s="589"/>
      <c r="AF91" s="589"/>
      <c r="AG91" s="589"/>
      <c r="AH91" s="589"/>
      <c r="AI91" s="589"/>
      <c r="AJ91" s="589"/>
      <c r="AK91" s="487"/>
      <c r="AL91" s="487"/>
      <c r="AM91" s="590"/>
      <c r="AN91" s="500"/>
      <c r="AO91" s="500"/>
      <c r="AP91" s="500"/>
      <c r="AQ91" s="551">
        <f t="shared" si="5"/>
        <v>0</v>
      </c>
      <c r="AR91" s="500"/>
      <c r="AS91" s="500"/>
      <c r="AT91" s="500"/>
      <c r="AU91" s="500"/>
      <c r="AV91" s="500"/>
      <c r="AW91" s="632">
        <v>0.5</v>
      </c>
      <c r="AX91" s="487"/>
      <c r="AY91" s="500"/>
      <c r="AZ91" s="956"/>
      <c r="BA91" s="958"/>
    </row>
    <row r="92" spans="1:53" ht="31.5" outlineLevel="1">
      <c r="A92" s="486">
        <v>3</v>
      </c>
      <c r="B92" s="595" t="s">
        <v>547</v>
      </c>
      <c r="C92" s="486"/>
      <c r="D92" s="486"/>
      <c r="E92" s="585"/>
      <c r="F92" s="586"/>
      <c r="G92" s="487">
        <v>0.5</v>
      </c>
      <c r="H92" s="487"/>
      <c r="I92" s="487"/>
      <c r="J92" s="483"/>
      <c r="K92" s="585"/>
      <c r="L92" s="487"/>
      <c r="M92" s="487"/>
      <c r="N92" s="487"/>
      <c r="O92" s="699" t="s">
        <v>627</v>
      </c>
      <c r="P92" s="540"/>
      <c r="Q92" s="587"/>
      <c r="R92" s="587"/>
      <c r="S92" s="587"/>
      <c r="T92" s="551">
        <f t="shared" si="4"/>
        <v>0</v>
      </c>
      <c r="U92" s="587"/>
      <c r="V92" s="587"/>
      <c r="W92" s="587"/>
      <c r="X92" s="500"/>
      <c r="Y92" s="500"/>
      <c r="Z92" s="632">
        <v>0.5</v>
      </c>
      <c r="AA92" s="487"/>
      <c r="AB92" s="487"/>
      <c r="AC92" s="589"/>
      <c r="AD92" s="589"/>
      <c r="AE92" s="589"/>
      <c r="AF92" s="589"/>
      <c r="AG92" s="589"/>
      <c r="AH92" s="589"/>
      <c r="AI92" s="589"/>
      <c r="AJ92" s="589"/>
      <c r="AK92" s="487"/>
      <c r="AL92" s="487"/>
      <c r="AM92" s="590"/>
      <c r="AN92" s="500"/>
      <c r="AO92" s="500"/>
      <c r="AP92" s="500"/>
      <c r="AQ92" s="551">
        <f t="shared" si="5"/>
        <v>0</v>
      </c>
      <c r="AR92" s="500"/>
      <c r="AS92" s="500"/>
      <c r="AT92" s="500"/>
      <c r="AU92" s="500"/>
      <c r="AV92" s="500"/>
      <c r="AW92" s="632">
        <v>0.5</v>
      </c>
      <c r="AX92" s="487"/>
      <c r="AY92" s="500"/>
      <c r="AZ92" s="956"/>
      <c r="BA92" s="958"/>
    </row>
    <row r="93" spans="1:53" ht="31.5" outlineLevel="1">
      <c r="A93" s="486">
        <v>4</v>
      </c>
      <c r="B93" s="595" t="s">
        <v>548</v>
      </c>
      <c r="C93" s="486"/>
      <c r="D93" s="486"/>
      <c r="E93" s="585"/>
      <c r="F93" s="586"/>
      <c r="G93" s="487">
        <v>6.5</v>
      </c>
      <c r="H93" s="487"/>
      <c r="I93" s="487"/>
      <c r="J93" s="483"/>
      <c r="K93" s="585"/>
      <c r="L93" s="487"/>
      <c r="M93" s="487"/>
      <c r="N93" s="487"/>
      <c r="O93" s="699" t="s">
        <v>627</v>
      </c>
      <c r="P93" s="540"/>
      <c r="Q93" s="587"/>
      <c r="R93" s="587"/>
      <c r="S93" s="587"/>
      <c r="T93" s="551">
        <f t="shared" si="4"/>
        <v>0</v>
      </c>
      <c r="U93" s="587"/>
      <c r="V93" s="587"/>
      <c r="W93" s="587"/>
      <c r="X93" s="500"/>
      <c r="Y93" s="500"/>
      <c r="Z93" s="632">
        <v>6.5</v>
      </c>
      <c r="AA93" s="487"/>
      <c r="AB93" s="487"/>
      <c r="AC93" s="589"/>
      <c r="AD93" s="589"/>
      <c r="AE93" s="589"/>
      <c r="AF93" s="589"/>
      <c r="AG93" s="589"/>
      <c r="AH93" s="589"/>
      <c r="AI93" s="589"/>
      <c r="AJ93" s="589"/>
      <c r="AK93" s="487"/>
      <c r="AL93" s="487"/>
      <c r="AM93" s="590"/>
      <c r="AN93" s="500"/>
      <c r="AO93" s="500"/>
      <c r="AP93" s="500"/>
      <c r="AQ93" s="551">
        <f t="shared" si="5"/>
        <v>0</v>
      </c>
      <c r="AR93" s="500"/>
      <c r="AS93" s="500"/>
      <c r="AT93" s="500"/>
      <c r="AU93" s="500"/>
      <c r="AV93" s="500"/>
      <c r="AW93" s="632">
        <v>6.5</v>
      </c>
      <c r="AX93" s="487"/>
      <c r="AY93" s="500"/>
      <c r="AZ93" s="956"/>
      <c r="BA93" s="958"/>
    </row>
    <row r="94" spans="1:53" ht="31.5" outlineLevel="1">
      <c r="A94" s="486">
        <v>5</v>
      </c>
      <c r="B94" s="595" t="s">
        <v>549</v>
      </c>
      <c r="C94" s="486"/>
      <c r="D94" s="486"/>
      <c r="E94" s="585"/>
      <c r="F94" s="586"/>
      <c r="G94" s="487">
        <v>1</v>
      </c>
      <c r="H94" s="487"/>
      <c r="I94" s="487"/>
      <c r="J94" s="483"/>
      <c r="K94" s="585"/>
      <c r="L94" s="487"/>
      <c r="M94" s="487"/>
      <c r="N94" s="487"/>
      <c r="O94" s="699" t="s">
        <v>627</v>
      </c>
      <c r="P94" s="540"/>
      <c r="Q94" s="587"/>
      <c r="R94" s="587"/>
      <c r="S94" s="587"/>
      <c r="T94" s="551">
        <f t="shared" si="4"/>
        <v>0</v>
      </c>
      <c r="U94" s="587"/>
      <c r="V94" s="587"/>
      <c r="W94" s="587"/>
      <c r="X94" s="500"/>
      <c r="Y94" s="500"/>
      <c r="Z94" s="632">
        <v>1</v>
      </c>
      <c r="AA94" s="487"/>
      <c r="AB94" s="487"/>
      <c r="AC94" s="589"/>
      <c r="AD94" s="589"/>
      <c r="AE94" s="589"/>
      <c r="AF94" s="589"/>
      <c r="AG94" s="589"/>
      <c r="AH94" s="589"/>
      <c r="AI94" s="589"/>
      <c r="AJ94" s="589"/>
      <c r="AK94" s="487"/>
      <c r="AL94" s="487"/>
      <c r="AM94" s="590"/>
      <c r="AN94" s="500"/>
      <c r="AO94" s="500"/>
      <c r="AP94" s="500"/>
      <c r="AQ94" s="551">
        <f t="shared" si="5"/>
        <v>0</v>
      </c>
      <c r="AR94" s="500"/>
      <c r="AS94" s="500"/>
      <c r="AT94" s="500"/>
      <c r="AU94" s="500"/>
      <c r="AV94" s="500"/>
      <c r="AW94" s="632">
        <v>1</v>
      </c>
      <c r="AX94" s="487"/>
      <c r="AY94" s="500"/>
      <c r="AZ94" s="956"/>
      <c r="BA94" s="958"/>
    </row>
    <row r="95" spans="1:53" s="692" customFormat="1" outlineLevel="1">
      <c r="A95" s="693"/>
      <c r="B95" s="697"/>
      <c r="C95" s="693"/>
      <c r="D95" s="693"/>
      <c r="E95" s="694"/>
      <c r="F95" s="695"/>
      <c r="G95" s="697"/>
      <c r="H95" s="697"/>
      <c r="I95" s="697"/>
      <c r="J95" s="698"/>
      <c r="K95" s="694"/>
      <c r="L95" s="697"/>
      <c r="M95" s="697"/>
      <c r="N95" s="697"/>
      <c r="O95" s="697"/>
      <c r="P95" s="700"/>
      <c r="Q95" s="701"/>
      <c r="R95" s="701"/>
      <c r="S95" s="701"/>
      <c r="T95" s="551">
        <f t="shared" si="4"/>
        <v>0</v>
      </c>
      <c r="U95" s="701"/>
      <c r="V95" s="701"/>
      <c r="W95" s="701"/>
      <c r="X95" s="697"/>
      <c r="Y95" s="697"/>
      <c r="Z95" s="696"/>
      <c r="AA95" s="696"/>
      <c r="AB95" s="696"/>
      <c r="AC95" s="702"/>
      <c r="AD95" s="702"/>
      <c r="AE95" s="702"/>
      <c r="AF95" s="702"/>
      <c r="AG95" s="702"/>
      <c r="AH95" s="702"/>
      <c r="AI95" s="702"/>
      <c r="AJ95" s="702"/>
      <c r="AK95" s="702"/>
      <c r="AL95" s="702"/>
      <c r="AM95" s="700"/>
      <c r="AN95" s="696"/>
      <c r="AO95" s="696"/>
      <c r="AP95" s="696"/>
      <c r="AQ95" s="551">
        <f t="shared" si="5"/>
        <v>0</v>
      </c>
      <c r="AR95" s="697"/>
      <c r="AS95" s="697"/>
      <c r="AT95" s="697"/>
      <c r="AU95" s="697"/>
      <c r="AV95" s="697"/>
      <c r="AW95" s="696"/>
      <c r="AX95" s="696"/>
      <c r="AY95" s="696"/>
      <c r="AZ95" s="956"/>
      <c r="BA95" s="958"/>
    </row>
    <row r="96" spans="1:53" outlineLevel="1">
      <c r="B96" s="726" t="s">
        <v>660</v>
      </c>
      <c r="J96" s="631"/>
      <c r="T96" s="551">
        <f t="shared" si="4"/>
        <v>0</v>
      </c>
      <c r="X96" s="510"/>
      <c r="Y96" s="510"/>
      <c r="Z96" s="297"/>
      <c r="AA96" s="297"/>
      <c r="AB96" s="297"/>
      <c r="AI96" s="508"/>
      <c r="AJ96" s="508"/>
      <c r="AK96" s="297"/>
      <c r="AL96" s="297"/>
      <c r="AQ96" s="551">
        <f t="shared" si="5"/>
        <v>0</v>
      </c>
      <c r="AU96" s="510"/>
      <c r="AV96" s="510"/>
      <c r="AW96" s="297"/>
      <c r="AX96" s="297"/>
    </row>
    <row r="97" spans="1:53" ht="63">
      <c r="A97" s="486">
        <v>1</v>
      </c>
      <c r="B97" s="595" t="s">
        <v>556</v>
      </c>
      <c r="C97" s="486"/>
      <c r="D97" s="486"/>
      <c r="E97" s="585"/>
      <c r="F97" s="586"/>
      <c r="G97" s="487">
        <v>50</v>
      </c>
      <c r="H97" s="487"/>
      <c r="I97" s="487"/>
      <c r="J97" s="483"/>
      <c r="K97" s="585"/>
      <c r="L97" s="487"/>
      <c r="M97" s="487"/>
      <c r="N97" s="487"/>
      <c r="O97" s="699" t="s">
        <v>661</v>
      </c>
      <c r="P97" s="540"/>
      <c r="Q97" s="587"/>
      <c r="R97" s="587"/>
      <c r="S97" s="587"/>
      <c r="T97" s="551">
        <f t="shared" si="4"/>
        <v>0</v>
      </c>
      <c r="U97" s="587"/>
      <c r="V97" s="587"/>
      <c r="W97" s="587"/>
      <c r="X97" s="500"/>
      <c r="Y97" s="500"/>
      <c r="Z97" s="632">
        <v>50</v>
      </c>
      <c r="AA97" s="487">
        <v>0</v>
      </c>
      <c r="AB97" s="487"/>
      <c r="AC97" s="589"/>
      <c r="AD97" s="589"/>
      <c r="AE97" s="589"/>
      <c r="AF97" s="589"/>
      <c r="AG97" s="589"/>
      <c r="AH97" s="589"/>
      <c r="AI97" s="589"/>
      <c r="AJ97" s="589"/>
      <c r="AK97" s="487"/>
      <c r="AL97" s="487"/>
      <c r="AM97" s="590"/>
      <c r="AN97" s="500"/>
      <c r="AO97" s="500"/>
      <c r="AP97" s="500"/>
      <c r="AQ97" s="551">
        <f t="shared" si="5"/>
        <v>0</v>
      </c>
      <c r="AR97" s="500"/>
      <c r="AS97" s="500"/>
      <c r="AT97" s="500"/>
      <c r="AU97" s="500"/>
      <c r="AV97" s="500"/>
      <c r="AW97" s="632">
        <v>50</v>
      </c>
      <c r="AX97" s="487">
        <v>0</v>
      </c>
      <c r="AY97" s="500"/>
      <c r="AZ97" s="483" t="s">
        <v>523</v>
      </c>
      <c r="BA97" s="486" t="s">
        <v>94</v>
      </c>
    </row>
    <row r="98" spans="1:53">
      <c r="A98" s="536"/>
      <c r="B98" s="488" t="s">
        <v>188</v>
      </c>
      <c r="C98" s="486"/>
      <c r="D98" s="486"/>
      <c r="E98" s="585"/>
      <c r="F98" s="586"/>
      <c r="G98" s="487"/>
      <c r="H98" s="487"/>
      <c r="I98" s="582"/>
      <c r="J98" s="582"/>
      <c r="K98" s="585"/>
      <c r="L98" s="487"/>
      <c r="M98" s="487"/>
      <c r="N98" s="487"/>
      <c r="O98" s="487"/>
      <c r="P98" s="540"/>
      <c r="Q98" s="587"/>
      <c r="R98" s="587"/>
      <c r="S98" s="587"/>
      <c r="T98" s="551">
        <f t="shared" si="4"/>
        <v>0</v>
      </c>
      <c r="U98" s="587"/>
      <c r="V98" s="587"/>
      <c r="W98" s="587"/>
      <c r="X98" s="587"/>
      <c r="Y98" s="587"/>
      <c r="Z98" s="587"/>
      <c r="AA98" s="587"/>
      <c r="AB98" s="588"/>
      <c r="AC98" s="589"/>
      <c r="AD98" s="589"/>
      <c r="AE98" s="589"/>
      <c r="AF98" s="589"/>
      <c r="AG98" s="589"/>
      <c r="AH98" s="589"/>
      <c r="AI98" s="587"/>
      <c r="AJ98" s="587"/>
      <c r="AK98" s="587"/>
      <c r="AL98" s="587"/>
      <c r="AM98" s="590"/>
      <c r="AN98" s="500"/>
      <c r="AO98" s="500"/>
      <c r="AP98" s="500"/>
      <c r="AQ98" s="551">
        <f t="shared" si="5"/>
        <v>0</v>
      </c>
      <c r="AR98" s="500"/>
      <c r="AS98" s="500"/>
      <c r="AT98" s="500"/>
      <c r="AU98" s="587"/>
      <c r="AV98" s="587"/>
      <c r="AW98" s="587"/>
      <c r="AX98" s="587"/>
      <c r="AY98" s="500"/>
      <c r="AZ98" s="487"/>
      <c r="BA98" s="486"/>
    </row>
    <row r="99" spans="1:53" s="479" customFormat="1" outlineLevel="1">
      <c r="A99" s="556">
        <v>1</v>
      </c>
      <c r="B99" s="593" t="s">
        <v>501</v>
      </c>
      <c r="C99" s="320" t="s">
        <v>86</v>
      </c>
      <c r="D99" s="319" t="s">
        <v>94</v>
      </c>
      <c r="E99" s="321"/>
      <c r="F99" s="538"/>
      <c r="G99" s="591"/>
      <c r="H99" s="591"/>
      <c r="I99" s="582"/>
      <c r="J99" s="582"/>
      <c r="K99" s="585"/>
      <c r="L99" s="583"/>
      <c r="M99" s="583"/>
      <c r="N99" s="583"/>
      <c r="O99" s="583"/>
      <c r="P99" s="540"/>
      <c r="Q99" s="573">
        <v>0.20626306699999999</v>
      </c>
      <c r="R99" s="573">
        <v>0.173573953</v>
      </c>
      <c r="S99" s="573">
        <v>0.166334238</v>
      </c>
      <c r="T99" s="551">
        <f t="shared" si="4"/>
        <v>0.54617125799999999</v>
      </c>
      <c r="U99" s="568">
        <v>1.4272198000000002E-2</v>
      </c>
      <c r="V99" s="568">
        <v>0.10329479899999999</v>
      </c>
      <c r="W99" s="568"/>
      <c r="X99" s="568"/>
      <c r="Y99" s="568"/>
      <c r="Z99" s="568"/>
      <c r="AA99" s="568"/>
      <c r="AB99" s="571"/>
      <c r="AC99" s="572"/>
      <c r="AD99" s="572"/>
      <c r="AE99" s="572"/>
      <c r="AF99" s="572"/>
      <c r="AG99" s="572"/>
      <c r="AH99" s="572"/>
      <c r="AI99" s="568"/>
      <c r="AJ99" s="568"/>
      <c r="AK99" s="568"/>
      <c r="AL99" s="568"/>
      <c r="AM99" s="540"/>
      <c r="AN99" s="573">
        <v>0.20626306699999999</v>
      </c>
      <c r="AO99" s="573">
        <v>0.173573953</v>
      </c>
      <c r="AP99" s="573">
        <v>0.166334238</v>
      </c>
      <c r="AQ99" s="551">
        <f t="shared" si="5"/>
        <v>0.54617125799999999</v>
      </c>
      <c r="AR99" s="573">
        <f>0.014272198+0.01</f>
        <v>2.4272198000000002E-2</v>
      </c>
      <c r="AS99" s="573">
        <v>0.13</v>
      </c>
      <c r="AT99" s="573"/>
      <c r="AU99" s="568"/>
      <c r="AV99" s="568"/>
      <c r="AW99" s="568"/>
      <c r="AX99" s="568"/>
      <c r="AY99" s="573"/>
      <c r="AZ99" s="583"/>
      <c r="BA99" s="592"/>
    </row>
    <row r="100" spans="1:53" s="479" customFormat="1" outlineLevel="1">
      <c r="A100" s="556">
        <v>2</v>
      </c>
      <c r="B100" s="594" t="s">
        <v>502</v>
      </c>
      <c r="C100" s="320" t="s">
        <v>86</v>
      </c>
      <c r="D100" s="319" t="s">
        <v>94</v>
      </c>
      <c r="E100" s="321"/>
      <c r="F100" s="538"/>
      <c r="G100" s="591"/>
      <c r="H100" s="591"/>
      <c r="I100" s="582"/>
      <c r="J100" s="582"/>
      <c r="K100" s="585"/>
      <c r="L100" s="583"/>
      <c r="M100" s="583"/>
      <c r="N100" s="583"/>
      <c r="O100" s="583"/>
      <c r="P100" s="540"/>
      <c r="Q100" s="573">
        <v>5.7560400000000005E-3</v>
      </c>
      <c r="R100" s="573">
        <v>0</v>
      </c>
      <c r="S100" s="573">
        <v>0</v>
      </c>
      <c r="T100" s="551">
        <f t="shared" si="4"/>
        <v>5.7560400000000005E-3</v>
      </c>
      <c r="U100" s="568"/>
      <c r="V100" s="568">
        <v>2.9992059999999997E-2</v>
      </c>
      <c r="W100" s="568"/>
      <c r="X100" s="568"/>
      <c r="Y100" s="568"/>
      <c r="Z100" s="568"/>
      <c r="AA100" s="568"/>
      <c r="AB100" s="571"/>
      <c r="AC100" s="572"/>
      <c r="AD100" s="572"/>
      <c r="AE100" s="572"/>
      <c r="AF100" s="572"/>
      <c r="AG100" s="572"/>
      <c r="AH100" s="572"/>
      <c r="AI100" s="568"/>
      <c r="AJ100" s="568"/>
      <c r="AK100" s="568"/>
      <c r="AL100" s="568"/>
      <c r="AM100" s="540"/>
      <c r="AN100" s="573">
        <f>57560.4/10000000</f>
        <v>5.7560400000000005E-3</v>
      </c>
      <c r="AO100" s="573">
        <v>0</v>
      </c>
      <c r="AP100" s="573">
        <v>0</v>
      </c>
      <c r="AQ100" s="551">
        <f t="shared" si="5"/>
        <v>5.7560400000000005E-3</v>
      </c>
      <c r="AR100" s="573"/>
      <c r="AS100" s="573">
        <v>2.9992059999999997E-2</v>
      </c>
      <c r="AT100" s="573"/>
      <c r="AU100" s="568"/>
      <c r="AV100" s="568"/>
      <c r="AW100" s="568"/>
      <c r="AX100" s="568"/>
      <c r="AY100" s="573"/>
      <c r="AZ100" s="583"/>
      <c r="BA100" s="592"/>
    </row>
    <row r="101" spans="1:53" s="479" customFormat="1" ht="47.25" outlineLevel="1">
      <c r="A101" s="556">
        <v>3</v>
      </c>
      <c r="B101" s="595" t="s">
        <v>503</v>
      </c>
      <c r="C101" s="320" t="s">
        <v>86</v>
      </c>
      <c r="D101" s="319" t="s">
        <v>94</v>
      </c>
      <c r="E101" s="321"/>
      <c r="F101" s="538"/>
      <c r="G101" s="591"/>
      <c r="H101" s="591"/>
      <c r="I101" s="582"/>
      <c r="J101" s="582"/>
      <c r="K101" s="585"/>
      <c r="L101" s="583"/>
      <c r="M101" s="583"/>
      <c r="N101" s="583"/>
      <c r="O101" s="583"/>
      <c r="P101" s="540"/>
      <c r="Q101" s="568"/>
      <c r="R101" s="568"/>
      <c r="S101" s="568"/>
      <c r="T101" s="551">
        <f t="shared" si="4"/>
        <v>0</v>
      </c>
      <c r="U101" s="568"/>
      <c r="V101" s="568">
        <f>2283001.6/10000000</f>
        <v>0.22830016</v>
      </c>
      <c r="W101" s="568"/>
      <c r="X101" s="568"/>
      <c r="Y101" s="568"/>
      <c r="Z101" s="568"/>
      <c r="AA101" s="568"/>
      <c r="AB101" s="571"/>
      <c r="AC101" s="572"/>
      <c r="AD101" s="572"/>
      <c r="AE101" s="572"/>
      <c r="AF101" s="572"/>
      <c r="AG101" s="572"/>
      <c r="AH101" s="572"/>
      <c r="AI101" s="568"/>
      <c r="AJ101" s="568"/>
      <c r="AK101" s="568"/>
      <c r="AL101" s="568"/>
      <c r="AM101" s="540"/>
      <c r="AN101" s="573"/>
      <c r="AO101" s="573"/>
      <c r="AP101" s="573"/>
      <c r="AQ101" s="551">
        <f t="shared" si="5"/>
        <v>0</v>
      </c>
      <c r="AR101" s="573"/>
      <c r="AS101" s="573">
        <v>0.22830016</v>
      </c>
      <c r="AT101" s="573"/>
      <c r="AU101" s="568"/>
      <c r="AV101" s="568"/>
      <c r="AW101" s="568"/>
      <c r="AX101" s="568"/>
      <c r="AY101" s="573"/>
      <c r="AZ101" s="583"/>
      <c r="BA101" s="592" t="s">
        <v>87</v>
      </c>
    </row>
    <row r="102" spans="1:53" s="479" customFormat="1" outlineLevel="1">
      <c r="A102" s="556">
        <v>4</v>
      </c>
      <c r="B102" s="595" t="s">
        <v>504</v>
      </c>
      <c r="C102" s="320"/>
      <c r="D102" s="319"/>
      <c r="E102" s="321"/>
      <c r="F102" s="538"/>
      <c r="G102" s="591"/>
      <c r="H102" s="591"/>
      <c r="I102" s="582"/>
      <c r="J102" s="582"/>
      <c r="K102" s="585"/>
      <c r="L102" s="583"/>
      <c r="M102" s="583"/>
      <c r="N102" s="583"/>
      <c r="O102" s="583"/>
      <c r="P102" s="540"/>
      <c r="Q102" s="568"/>
      <c r="R102" s="568"/>
      <c r="S102" s="568"/>
      <c r="T102" s="551">
        <f t="shared" si="4"/>
        <v>0</v>
      </c>
      <c r="U102" s="568">
        <v>4.0077621479999994</v>
      </c>
      <c r="V102" s="568"/>
      <c r="W102" s="568"/>
      <c r="X102" s="568"/>
      <c r="Y102" s="568"/>
      <c r="Z102" s="568"/>
      <c r="AA102" s="568"/>
      <c r="AB102" s="571"/>
      <c r="AC102" s="572"/>
      <c r="AD102" s="572"/>
      <c r="AE102" s="572"/>
      <c r="AF102" s="572"/>
      <c r="AG102" s="572"/>
      <c r="AH102" s="572"/>
      <c r="AI102" s="568"/>
      <c r="AJ102" s="568"/>
      <c r="AK102" s="568"/>
      <c r="AL102" s="568"/>
      <c r="AM102" s="540"/>
      <c r="AN102" s="573"/>
      <c r="AO102" s="573"/>
      <c r="AP102" s="573"/>
      <c r="AQ102" s="551">
        <f t="shared" si="5"/>
        <v>0</v>
      </c>
      <c r="AR102" s="573">
        <v>4.0077621479999994</v>
      </c>
      <c r="AS102" s="573"/>
      <c r="AT102" s="573"/>
      <c r="AU102" s="568"/>
      <c r="AV102" s="568"/>
      <c r="AW102" s="568"/>
      <c r="AX102" s="568"/>
      <c r="AY102" s="573"/>
      <c r="AZ102" s="583"/>
      <c r="BA102" s="592"/>
    </row>
    <row r="103" spans="1:53">
      <c r="A103" s="306"/>
      <c r="B103" s="596" t="s">
        <v>189</v>
      </c>
      <c r="C103" s="306"/>
      <c r="D103" s="306"/>
      <c r="E103" s="305"/>
      <c r="F103" s="531"/>
      <c r="G103" s="596"/>
      <c r="H103" s="596"/>
      <c r="I103" s="596"/>
      <c r="J103" s="596"/>
      <c r="K103" s="305"/>
      <c r="L103" s="596"/>
      <c r="M103" s="596"/>
      <c r="N103" s="596"/>
      <c r="O103" s="596"/>
      <c r="P103" s="302">
        <f t="shared" ref="P103:AA103" si="6">SUM(P10:P102)</f>
        <v>1.7767362</v>
      </c>
      <c r="Q103" s="597">
        <f t="shared" si="6"/>
        <v>2.082803696</v>
      </c>
      <c r="R103" s="597">
        <f t="shared" si="6"/>
        <v>0.33818986900000003</v>
      </c>
      <c r="S103" s="597">
        <f t="shared" si="6"/>
        <v>0.8324165360000001</v>
      </c>
      <c r="T103" s="597">
        <f t="shared" si="6"/>
        <v>5.0301463009999994</v>
      </c>
      <c r="U103" s="597">
        <f t="shared" si="6"/>
        <v>7.794833345999999</v>
      </c>
      <c r="V103" s="597">
        <f t="shared" si="6"/>
        <v>3.4897814380000001</v>
      </c>
      <c r="W103" s="597">
        <f t="shared" si="6"/>
        <v>45.164850000000001</v>
      </c>
      <c r="X103" s="597">
        <f t="shared" si="6"/>
        <v>112.81025</v>
      </c>
      <c r="Y103" s="597">
        <f t="shared" si="6"/>
        <v>68</v>
      </c>
      <c r="Z103" s="597">
        <f t="shared" si="6"/>
        <v>68.5</v>
      </c>
      <c r="AA103" s="597">
        <f t="shared" si="6"/>
        <v>0</v>
      </c>
      <c r="AB103" s="598"/>
      <c r="AC103" s="599"/>
      <c r="AD103" s="599"/>
      <c r="AE103" s="599"/>
      <c r="AF103" s="599"/>
      <c r="AG103" s="599"/>
      <c r="AH103" s="599"/>
      <c r="AI103" s="597"/>
      <c r="AJ103" s="597"/>
      <c r="AK103" s="597"/>
      <c r="AL103" s="597"/>
      <c r="AM103" s="302">
        <f t="shared" ref="AM103:AY103" si="7">SUM(AM10:AM102)</f>
        <v>1.7767362</v>
      </c>
      <c r="AN103" s="600">
        <f t="shared" si="7"/>
        <v>2.082803696</v>
      </c>
      <c r="AO103" s="600">
        <f t="shared" si="7"/>
        <v>0.33818986900000003</v>
      </c>
      <c r="AP103" s="600">
        <f t="shared" si="7"/>
        <v>0.8324165360000001</v>
      </c>
      <c r="AQ103" s="600">
        <f t="shared" si="7"/>
        <v>5.0301463009999994</v>
      </c>
      <c r="AR103" s="600">
        <f t="shared" si="7"/>
        <v>8.2948333460000008</v>
      </c>
      <c r="AS103" s="600">
        <f t="shared" si="7"/>
        <v>3.62318052</v>
      </c>
      <c r="AT103" s="600">
        <f t="shared" si="7"/>
        <v>45.164850000000001</v>
      </c>
      <c r="AU103" s="600">
        <f t="shared" si="7"/>
        <v>112.81025</v>
      </c>
      <c r="AV103" s="600">
        <f t="shared" si="7"/>
        <v>68</v>
      </c>
      <c r="AW103" s="600">
        <f t="shared" si="7"/>
        <v>68.5</v>
      </c>
      <c r="AX103" s="600">
        <f t="shared" si="7"/>
        <v>0</v>
      </c>
      <c r="AY103" s="600">
        <f t="shared" si="7"/>
        <v>0</v>
      </c>
      <c r="AZ103" s="596"/>
      <c r="BA103" s="306"/>
    </row>
    <row r="104" spans="1:53">
      <c r="AN104" s="601"/>
      <c r="AO104" s="601"/>
      <c r="AP104" s="601"/>
      <c r="AQ104" s="601"/>
    </row>
    <row r="105" spans="1:53">
      <c r="R105" s="602"/>
      <c r="AN105" s="603"/>
      <c r="AO105" s="604"/>
      <c r="AP105" s="604"/>
      <c r="AQ105" s="604"/>
    </row>
    <row r="106" spans="1:53">
      <c r="AR106" s="510">
        <f>SUM(AR99:AR102)</f>
        <v>4.0320343459999997</v>
      </c>
      <c r="AS106" s="510">
        <f t="shared" ref="AS106:AT106" si="8">SUM(AS99:AS102)</f>
        <v>0.38829221999999997</v>
      </c>
      <c r="AT106" s="510">
        <f t="shared" si="8"/>
        <v>0</v>
      </c>
    </row>
  </sheetData>
  <mergeCells count="40">
    <mergeCell ref="AY4:AY6"/>
    <mergeCell ref="AZ4:AZ6"/>
    <mergeCell ref="BA4:BA6"/>
    <mergeCell ref="P5:P6"/>
    <mergeCell ref="AB5:AB6"/>
    <mergeCell ref="AM5:AM6"/>
    <mergeCell ref="AM4:AT4"/>
    <mergeCell ref="AQ5:AQ6"/>
    <mergeCell ref="T5:T6"/>
    <mergeCell ref="M4:M6"/>
    <mergeCell ref="N4:N6"/>
    <mergeCell ref="O4:O6"/>
    <mergeCell ref="P4:W4"/>
    <mergeCell ref="AB4:AH4"/>
    <mergeCell ref="L4:L6"/>
    <mergeCell ref="A4:A6"/>
    <mergeCell ref="B4:B6"/>
    <mergeCell ref="C4:C6"/>
    <mergeCell ref="D4:D6"/>
    <mergeCell ref="E4:E6"/>
    <mergeCell ref="F4:F6"/>
    <mergeCell ref="G4:G6"/>
    <mergeCell ref="H4:H6"/>
    <mergeCell ref="I4:I6"/>
    <mergeCell ref="J4:J6"/>
    <mergeCell ref="K4:K6"/>
    <mergeCell ref="AZ49:AZ52"/>
    <mergeCell ref="BA49:BA52"/>
    <mergeCell ref="AZ54:AZ61"/>
    <mergeCell ref="BA54:BA61"/>
    <mergeCell ref="AZ63:AZ65"/>
    <mergeCell ref="BA63:BA65"/>
    <mergeCell ref="AZ90:AZ95"/>
    <mergeCell ref="BA90:BA95"/>
    <mergeCell ref="AZ68:AZ72"/>
    <mergeCell ref="BA68:BA72"/>
    <mergeCell ref="AZ73:AZ79"/>
    <mergeCell ref="BA73:BA79"/>
    <mergeCell ref="AZ81:AZ86"/>
    <mergeCell ref="BA81:BA86"/>
  </mergeCells>
  <conditionalFormatting sqref="D12:E13 D11 D30:E41">
    <cfRule type="containsText" dxfId="163" priority="45" operator="containsText" text="DPR not submitted">
      <formula>NOT(ISERROR(SEARCH("DPR not submitted",D11)))</formula>
    </cfRule>
    <cfRule type="containsText" dxfId="162" priority="46" operator="containsText" text="Yet to be approved">
      <formula>NOT(ISERROR(SEARCH("Yet to be approved",D11)))</formula>
    </cfRule>
  </conditionalFormatting>
  <conditionalFormatting sqref="D15 D18">
    <cfRule type="containsText" dxfId="161" priority="41" operator="containsText" text="DPR not submitted">
      <formula>NOT(ISERROR(SEARCH("DPR not submitted",D15)))</formula>
    </cfRule>
    <cfRule type="containsText" dxfId="160" priority="42" operator="containsText" text="Yet to be approved">
      <formula>NOT(ISERROR(SEARCH("Yet to be approved",D15)))</formula>
    </cfRule>
  </conditionalFormatting>
  <conditionalFormatting sqref="E15 E18">
    <cfRule type="containsText" dxfId="159" priority="43" operator="containsText" text="DPR not submitted">
      <formula>NOT(ISERROR(SEARCH("DPR not submitted",E15)))</formula>
    </cfRule>
    <cfRule type="containsText" dxfId="158" priority="44" operator="containsText" text="Yet to be approved">
      <formula>NOT(ISERROR(SEARCH("Yet to be approved",E15)))</formula>
    </cfRule>
  </conditionalFormatting>
  <conditionalFormatting sqref="D23:D26">
    <cfRule type="containsText" dxfId="157" priority="37" operator="containsText" text="DPR not submitted">
      <formula>NOT(ISERROR(SEARCH("DPR not submitted",D23)))</formula>
    </cfRule>
    <cfRule type="containsText" dxfId="156" priority="38" operator="containsText" text="Yet to be approved">
      <formula>NOT(ISERROR(SEARCH("Yet to be approved",D23)))</formula>
    </cfRule>
  </conditionalFormatting>
  <conditionalFormatting sqref="E23:E26">
    <cfRule type="containsText" dxfId="155" priority="39" operator="containsText" text="DPR not submitted">
      <formula>NOT(ISERROR(SEARCH("DPR not submitted",E23)))</formula>
    </cfRule>
    <cfRule type="containsText" dxfId="154" priority="40" operator="containsText" text="Yet to be approved">
      <formula>NOT(ISERROR(SEARCH("Yet to be approved",E23)))</formula>
    </cfRule>
  </conditionalFormatting>
  <conditionalFormatting sqref="D28">
    <cfRule type="containsText" dxfId="153" priority="33" operator="containsText" text="DPR not submitted">
      <formula>NOT(ISERROR(SEARCH("DPR not submitted",D28)))</formula>
    </cfRule>
    <cfRule type="containsText" dxfId="152" priority="34" operator="containsText" text="Yet to be approved">
      <formula>NOT(ISERROR(SEARCH("Yet to be approved",D28)))</formula>
    </cfRule>
  </conditionalFormatting>
  <conditionalFormatting sqref="E28">
    <cfRule type="containsText" dxfId="151" priority="35" operator="containsText" text="DPR not submitted">
      <formula>NOT(ISERROR(SEARCH("DPR not submitted",E28)))</formula>
    </cfRule>
    <cfRule type="containsText" dxfId="150" priority="36" operator="containsText" text="Yet to be approved">
      <formula>NOT(ISERROR(SEARCH("Yet to be approved",E28)))</formula>
    </cfRule>
  </conditionalFormatting>
  <conditionalFormatting sqref="D99:D100">
    <cfRule type="containsText" dxfId="149" priority="23" operator="containsText" text="DPR not submitted">
      <formula>NOT(ISERROR(SEARCH("DPR not submitted",D99)))</formula>
    </cfRule>
    <cfRule type="containsText" dxfId="148" priority="24" operator="containsText" text="Yet to be approved">
      <formula>NOT(ISERROR(SEARCH("Yet to be approved",D99)))</formula>
    </cfRule>
  </conditionalFormatting>
  <conditionalFormatting sqref="E99:E100">
    <cfRule type="containsText" dxfId="147" priority="25" operator="containsText" text="DPR not submitted">
      <formula>NOT(ISERROR(SEARCH("DPR not submitted",E99)))</formula>
    </cfRule>
    <cfRule type="containsText" dxfId="146" priority="26" operator="containsText" text="Yet to be approved">
      <formula>NOT(ISERROR(SEARCH("Yet to be approved",E99)))</formula>
    </cfRule>
  </conditionalFormatting>
  <conditionalFormatting sqref="D10">
    <cfRule type="containsText" dxfId="145" priority="21" operator="containsText" text="DPR not submitted">
      <formula>NOT(ISERROR(SEARCH("DPR not submitted",D10)))</formula>
    </cfRule>
    <cfRule type="containsText" dxfId="144" priority="22" operator="containsText" text="Yet to be approved">
      <formula>NOT(ISERROR(SEARCH("Yet to be approved",D10)))</formula>
    </cfRule>
  </conditionalFormatting>
  <conditionalFormatting sqref="D14">
    <cfRule type="containsText" dxfId="143" priority="19" operator="containsText" text="DPR not submitted">
      <formula>NOT(ISERROR(SEARCH("DPR not submitted",D14)))</formula>
    </cfRule>
    <cfRule type="containsText" dxfId="142" priority="20" operator="containsText" text="Yet to be approved">
      <formula>NOT(ISERROR(SEARCH("Yet to be approved",D14)))</formula>
    </cfRule>
  </conditionalFormatting>
  <conditionalFormatting sqref="D22">
    <cfRule type="containsText" dxfId="141" priority="17" operator="containsText" text="DPR not submitted">
      <formula>NOT(ISERROR(SEARCH("DPR not submitted",D22)))</formula>
    </cfRule>
    <cfRule type="containsText" dxfId="140" priority="18" operator="containsText" text="Yet to be approved">
      <formula>NOT(ISERROR(SEARCH("Yet to be approved",D22)))</formula>
    </cfRule>
  </conditionalFormatting>
  <conditionalFormatting sqref="D27">
    <cfRule type="containsText" dxfId="139" priority="15" operator="containsText" text="DPR not submitted">
      <formula>NOT(ISERROR(SEARCH("DPR not submitted",D27)))</formula>
    </cfRule>
    <cfRule type="containsText" dxfId="138" priority="16" operator="containsText" text="Yet to be approved">
      <formula>NOT(ISERROR(SEARCH("Yet to be approved",D27)))</formula>
    </cfRule>
  </conditionalFormatting>
  <conditionalFormatting sqref="D29">
    <cfRule type="containsText" dxfId="137" priority="13" operator="containsText" text="DPR not submitted">
      <formula>NOT(ISERROR(SEARCH("DPR not submitted",D29)))</formula>
    </cfRule>
    <cfRule type="containsText" dxfId="136" priority="14" operator="containsText" text="Yet to be approved">
      <formula>NOT(ISERROR(SEARCH("Yet to be approved",D29)))</formula>
    </cfRule>
  </conditionalFormatting>
  <conditionalFormatting sqref="E11">
    <cfRule type="containsText" dxfId="135" priority="11" operator="containsText" text="DPR not submitted">
      <formula>NOT(ISERROR(SEARCH("DPR not submitted",E11)))</formula>
    </cfRule>
    <cfRule type="containsText" dxfId="134" priority="12" operator="containsText" text="Yet to be approved">
      <formula>NOT(ISERROR(SEARCH("Yet to be approved",E11)))</formula>
    </cfRule>
  </conditionalFormatting>
  <conditionalFormatting sqref="D99:E100">
    <cfRule type="containsText" dxfId="133" priority="9" operator="containsText" text="DPR not submitted">
      <formula>NOT(ISERROR(SEARCH("DPR not submitted",D99)))</formula>
    </cfRule>
    <cfRule type="containsText" dxfId="132" priority="10" operator="containsText" text="Yet to be approved">
      <formula>NOT(ISERROR(SEARCH("Yet to be approved",D99)))</formula>
    </cfRule>
  </conditionalFormatting>
  <conditionalFormatting sqref="D101:D102">
    <cfRule type="containsText" dxfId="131" priority="5" operator="containsText" text="DPR not submitted">
      <formula>NOT(ISERROR(SEARCH("DPR not submitted",D101)))</formula>
    </cfRule>
    <cfRule type="containsText" dxfId="130" priority="6" operator="containsText" text="Yet to be approved">
      <formula>NOT(ISERROR(SEARCH("Yet to be approved",D101)))</formula>
    </cfRule>
  </conditionalFormatting>
  <conditionalFormatting sqref="E101:E102">
    <cfRule type="containsText" dxfId="129" priority="7" operator="containsText" text="DPR not submitted">
      <formula>NOT(ISERROR(SEARCH("DPR not submitted",E101)))</formula>
    </cfRule>
    <cfRule type="containsText" dxfId="128" priority="8" operator="containsText" text="Yet to be approved">
      <formula>NOT(ISERROR(SEARCH("Yet to be approved",E101)))</formula>
    </cfRule>
  </conditionalFormatting>
  <conditionalFormatting sqref="D19">
    <cfRule type="containsText" dxfId="127" priority="1" operator="containsText" text="DPR not submitted">
      <formula>NOT(ISERROR(SEARCH("DPR not submitted",D19)))</formula>
    </cfRule>
    <cfRule type="containsText" dxfId="126" priority="2" operator="containsText" text="Yet to be approved">
      <formula>NOT(ISERROR(SEARCH("Yet to be approved",D19)))</formula>
    </cfRule>
  </conditionalFormatting>
  <conditionalFormatting sqref="E19:E21">
    <cfRule type="containsText" dxfId="125" priority="3" operator="containsText" text="DPR not submitted">
      <formula>NOT(ISERROR(SEARCH("DPR not submitted",E19)))</formula>
    </cfRule>
    <cfRule type="containsText" dxfId="124" priority="4" operator="containsText" text="Yet to be approved">
      <formula>NOT(ISERROR(SEARCH("Yet to be approved",E19)))</formula>
    </cfRule>
  </conditionalFormatting>
  <dataValidations count="2">
    <dataValidation type="list" allowBlank="1" showInputMessage="1" showErrorMessage="1" sqref="BA1:BA73 KU80:KU1048576 UQ80:UQ1048576 AEM80:AEM1048576 AOI80:AOI1048576 AYE80:AYE1048576 BIA80:BIA1048576 BRW80:BRW1048576 CBS80:CBS1048576 CLO80:CLO1048576 CVK80:CVK1048576 DFG80:DFG1048576 DPC80:DPC1048576 DYY80:DYY1048576 EIU80:EIU1048576 ESQ80:ESQ1048576 FCM80:FCM1048576 FMI80:FMI1048576 FWE80:FWE1048576 GGA80:GGA1048576 GPW80:GPW1048576 GZS80:GZS1048576 HJO80:HJO1048576 HTK80:HTK1048576 IDG80:IDG1048576 INC80:INC1048576 IWY80:IWY1048576 JGU80:JGU1048576 JQQ80:JQQ1048576 KAM80:KAM1048576 KKI80:KKI1048576 KUE80:KUE1048576 LEA80:LEA1048576 LNW80:LNW1048576 LXS80:LXS1048576 MHO80:MHO1048576 MRK80:MRK1048576 NBG80:NBG1048576 NLC80:NLC1048576 NUY80:NUY1048576 OEU80:OEU1048576 OOQ80:OOQ1048576 OYM80:OYM1048576 PII80:PII1048576 PSE80:PSE1048576 QCA80:QCA1048576 QLW80:QLW1048576 QVS80:QVS1048576 RFO80:RFO1048576 RPK80:RPK1048576 RZG80:RZG1048576 SJC80:SJC1048576 SSY80:SSY1048576 TCU80:TCU1048576 TMQ80:TMQ1048576 TWM80:TWM1048576 UGI80:UGI1048576 UQE80:UQE1048576 VAA80:VAA1048576 VJW80:VJW1048576 VTS80:VTS1048576 WDO80:WDO1048576 WNK80:WNK1048576 WXG80:WXG1048576 BA80:BA1048576 WXG1:WXG73 WNK1:WNK73 WDO1:WDO73 VTS1:VTS73 VJW1:VJW73 VAA1:VAA73 UQE1:UQE73 UGI1:UGI73 TWM1:TWM73 TMQ1:TMQ73 TCU1:TCU73 SSY1:SSY73 SJC1:SJC73 RZG1:RZG73 RPK1:RPK73 RFO1:RFO73 QVS1:QVS73 QLW1:QLW73 QCA1:QCA73 PSE1:PSE73 PII1:PII73 OYM1:OYM73 OOQ1:OOQ73 OEU1:OEU73 NUY1:NUY73 NLC1:NLC73 NBG1:NBG73 MRK1:MRK73 MHO1:MHO73 LXS1:LXS73 LNW1:LNW73 LEA1:LEA73 KUE1:KUE73 KKI1:KKI73 KAM1:KAM73 JQQ1:JQQ73 JGU1:JGU73 IWY1:IWY73 INC1:INC73 IDG1:IDG73 HTK1:HTK73 HJO1:HJO73 GZS1:GZS73 GPW1:GPW73 GGA1:GGA73 FWE1:FWE73 FMI1:FMI73 FCM1:FCM73 ESQ1:ESQ73 EIU1:EIU73 DYY1:DYY73 DPC1:DPC73 DFG1:DFG73 CVK1:CVK73 CLO1:CLO73 CBS1:CBS73 BRW1:BRW73 BIA1:BIA73 AYE1:AYE73 AOI1:AOI73 AEM1:AEM73 UQ1:UQ73 KU1:KU73">
      <formula1>$BC$1:$BC$8</formula1>
    </dataValidation>
    <dataValidation type="list" allowBlank="1" showInputMessage="1" showErrorMessage="1" sqref="WVW1:WVW41 WVW98:WVW1048576 JK98:JK1048576 TG98:TG1048576 ADC98:ADC1048576 AMY98:AMY1048576 AWU98:AWU1048576 BGQ98:BGQ1048576 BQM98:BQM1048576 CAI98:CAI1048576 CKE98:CKE1048576 CUA98:CUA1048576 DDW98:DDW1048576 DNS98:DNS1048576 DXO98:DXO1048576 EHK98:EHK1048576 ERG98:ERG1048576 FBC98:FBC1048576 FKY98:FKY1048576 FUU98:FUU1048576 GEQ98:GEQ1048576 GOM98:GOM1048576 GYI98:GYI1048576 HIE98:HIE1048576 HSA98:HSA1048576 IBW98:IBW1048576 ILS98:ILS1048576 IVO98:IVO1048576 JFK98:JFK1048576 JPG98:JPG1048576 JZC98:JZC1048576 KIY98:KIY1048576 KSU98:KSU1048576 LCQ98:LCQ1048576 LMM98:LMM1048576 LWI98:LWI1048576 MGE98:MGE1048576 MQA98:MQA1048576 MZW98:MZW1048576 NJS98:NJS1048576 NTO98:NTO1048576 ODK98:ODK1048576 ONG98:ONG1048576 OXC98:OXC1048576 PGY98:PGY1048576 PQU98:PQU1048576 QAQ98:QAQ1048576 QKM98:QKM1048576 QUI98:QUI1048576 REE98:REE1048576 ROA98:ROA1048576 RXW98:RXW1048576 SHS98:SHS1048576 SRO98:SRO1048576 TBK98:TBK1048576 TLG98:TLG1048576 TVC98:TVC1048576 UEY98:UEY1048576 UOU98:UOU1048576 UYQ98:UYQ1048576 VIM98:VIM1048576 VSI98:VSI1048576 WCE98:WCE1048576 WMA98:WMA1048576 C1:C1048576 WVK42:WVK97 WLO42:WLO97 WBS42:WBS97 VRW42:VRW97 VIA42:VIA97 UYE42:UYE97 UOI42:UOI97 UEM42:UEM97 TUQ42:TUQ97 TKU42:TKU97 TAY42:TAY97 SRC42:SRC97 SHG42:SHG97 RXK42:RXK97 RNO42:RNO97 RDS42:RDS97 QTW42:QTW97 QKA42:QKA97 QAE42:QAE97 PQI42:PQI97 PGM42:PGM97 OWQ42:OWQ97 OMU42:OMU97 OCY42:OCY97 NTC42:NTC97 NJG42:NJG97 MZK42:MZK97 MPO42:MPO97 MFS42:MFS97 LVW42:LVW97 LMA42:LMA97 LCE42:LCE97 KSI42:KSI97 KIM42:KIM97 JYQ42:JYQ97 JOU42:JOU97 JEY42:JEY97 IVC42:IVC97 ILG42:ILG97 IBK42:IBK97 HRO42:HRO97 HHS42:HHS97 GXW42:GXW97 GOA42:GOA97 GEE42:GEE97 FUI42:FUI97 FKM42:FKM97 FAQ42:FAQ97 EQU42:EQU97 EGY42:EGY97 DXC42:DXC97 DNG42:DNG97 DDK42:DDK97 CTO42:CTO97 CJS42:CJS97 BZW42:BZW97 BQA42:BQA97 BGE42:BGE97 AWI42:AWI97 AMM42:AMM97 ACQ42:ACQ97 SU42:SU97 IY42:IY97 JK1:JK41 TG1:TG41 ADC1:ADC41 AMY1:AMY41 AWU1:AWU41 BGQ1:BGQ41 BQM1:BQM41 CAI1:CAI41 CKE1:CKE41 CUA1:CUA41 DDW1:DDW41 DNS1:DNS41 DXO1:DXO41 EHK1:EHK41 ERG1:ERG41 FBC1:FBC41 FKY1:FKY41 FUU1:FUU41 GEQ1:GEQ41 GOM1:GOM41 GYI1:GYI41 HIE1:HIE41 HSA1:HSA41 IBW1:IBW41 ILS1:ILS41 IVO1:IVO41 JFK1:JFK41 JPG1:JPG41 JZC1:JZC41 KIY1:KIY41 KSU1:KSU41 LCQ1:LCQ41 LMM1:LMM41 LWI1:LWI41 MGE1:MGE41 MQA1:MQA41 MZW1:MZW41 NJS1:NJS41 NTO1:NTO41 ODK1:ODK41 ONG1:ONG41 OXC1:OXC41 PGY1:PGY41 PQU1:PQU41 QAQ1:QAQ41 QKM1:QKM41 QUI1:QUI41 REE1:REE41 ROA1:ROA41 RXW1:RXW41 SHS1:SHS41 SRO1:SRO41 TBK1:TBK41 TLG1:TLG41 TVC1:TVC41 UEY1:UEY41 UOU1:UOU41 UYQ1:UYQ41 VIM1:VIM41 VSI1:VSI41 WCE1:WCE41 WMA1:WMA41">
      <formula1>$BB$1:$BB$4</formula1>
    </dataValidation>
  </dataValidations>
  <printOptions horizontalCentered="1"/>
  <pageMargins left="0.27559055118110237" right="0" top="0.23622047244094491" bottom="0.23622047244094491" header="0.23622047244094491" footer="0.23622047244094491"/>
  <pageSetup paperSize="9" scale="48" orientation="landscape" r:id="rId1"/>
  <headerFooter alignWithMargins="0">
    <oddHeader>Page &amp;P&amp;R&amp;F</oddHeader>
  </headerFooter>
  <colBreaks count="2" manualBreakCount="2">
    <brk id="15" max="78" man="1"/>
    <brk id="38" max="78"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1"/>
  <sheetViews>
    <sheetView showGridLines="0" view="pageBreakPreview" zoomScale="80" zoomScaleNormal="80" zoomScaleSheetLayoutView="80" workbookViewId="0">
      <pane xSplit="2" ySplit="6" topLeftCell="C78" activePane="bottomRight" state="frozen"/>
      <selection activeCell="N34" sqref="N34"/>
      <selection pane="topRight" activeCell="N34" sqref="N34"/>
      <selection pane="bottomLeft" activeCell="N34" sqref="N34"/>
      <selection pane="bottomRight" activeCell="F79" sqref="F79"/>
    </sheetView>
  </sheetViews>
  <sheetFormatPr defaultRowHeight="15" outlineLevelRow="1"/>
  <cols>
    <col min="1" max="1" width="6.85546875" style="19" customWidth="1"/>
    <col min="2" max="2" width="62" style="31" customWidth="1"/>
    <col min="3" max="3" width="31.42578125" style="50" customWidth="1"/>
    <col min="4" max="4" width="12.28515625" style="32" customWidth="1"/>
    <col min="5" max="5" width="9.5703125" style="33" customWidth="1"/>
    <col min="6" max="6" width="15.5703125" style="33" customWidth="1"/>
    <col min="7" max="7" width="12.140625" style="33" customWidth="1"/>
    <col min="8" max="8" width="8.42578125" style="33" customWidth="1"/>
    <col min="9" max="9" width="10.85546875" style="33" customWidth="1"/>
    <col min="10" max="10" width="11.85546875" style="33" customWidth="1"/>
    <col min="11" max="12" width="10.5703125" style="33" bestFit="1" customWidth="1"/>
    <col min="13" max="13" width="13.140625" style="33" customWidth="1"/>
    <col min="14" max="14" width="7.7109375" style="33" customWidth="1"/>
    <col min="15" max="16" width="18.5703125" style="19" customWidth="1"/>
    <col min="17" max="256" width="9.140625" style="19"/>
    <col min="257" max="257" width="6.85546875" style="19" customWidth="1"/>
    <col min="258" max="258" width="62" style="19" customWidth="1"/>
    <col min="259" max="259" width="31.42578125" style="19" customWidth="1"/>
    <col min="260" max="260" width="12.28515625" style="19" customWidth="1"/>
    <col min="261" max="261" width="9.5703125" style="19" customWidth="1"/>
    <col min="262" max="262" width="15.5703125" style="19" customWidth="1"/>
    <col min="263" max="263" width="12.140625" style="19" customWidth="1"/>
    <col min="264" max="264" width="8.42578125" style="19" customWidth="1"/>
    <col min="265" max="265" width="10.85546875" style="19" customWidth="1"/>
    <col min="266" max="266" width="11.85546875" style="19" customWidth="1"/>
    <col min="267" max="268" width="10.5703125" style="19" bestFit="1" customWidth="1"/>
    <col min="269" max="269" width="13.140625" style="19" customWidth="1"/>
    <col min="270" max="270" width="7.7109375" style="19" customWidth="1"/>
    <col min="271" max="272" width="18.5703125" style="19" customWidth="1"/>
    <col min="273" max="512" width="9.140625" style="19"/>
    <col min="513" max="513" width="6.85546875" style="19" customWidth="1"/>
    <col min="514" max="514" width="62" style="19" customWidth="1"/>
    <col min="515" max="515" width="31.42578125" style="19" customWidth="1"/>
    <col min="516" max="516" width="12.28515625" style="19" customWidth="1"/>
    <col min="517" max="517" width="9.5703125" style="19" customWidth="1"/>
    <col min="518" max="518" width="15.5703125" style="19" customWidth="1"/>
    <col min="519" max="519" width="12.140625" style="19" customWidth="1"/>
    <col min="520" max="520" width="8.42578125" style="19" customWidth="1"/>
    <col min="521" max="521" width="10.85546875" style="19" customWidth="1"/>
    <col min="522" max="522" width="11.85546875" style="19" customWidth="1"/>
    <col min="523" max="524" width="10.5703125" style="19" bestFit="1" customWidth="1"/>
    <col min="525" max="525" width="13.140625" style="19" customWidth="1"/>
    <col min="526" max="526" width="7.7109375" style="19" customWidth="1"/>
    <col min="527" max="528" width="18.5703125" style="19" customWidth="1"/>
    <col min="529" max="768" width="9.140625" style="19"/>
    <col min="769" max="769" width="6.85546875" style="19" customWidth="1"/>
    <col min="770" max="770" width="62" style="19" customWidth="1"/>
    <col min="771" max="771" width="31.42578125" style="19" customWidth="1"/>
    <col min="772" max="772" width="12.28515625" style="19" customWidth="1"/>
    <col min="773" max="773" width="9.5703125" style="19" customWidth="1"/>
    <col min="774" max="774" width="15.5703125" style="19" customWidth="1"/>
    <col min="775" max="775" width="12.140625" style="19" customWidth="1"/>
    <col min="776" max="776" width="8.42578125" style="19" customWidth="1"/>
    <col min="777" max="777" width="10.85546875" style="19" customWidth="1"/>
    <col min="778" max="778" width="11.85546875" style="19" customWidth="1"/>
    <col min="779" max="780" width="10.5703125" style="19" bestFit="1" customWidth="1"/>
    <col min="781" max="781" width="13.140625" style="19" customWidth="1"/>
    <col min="782" max="782" width="7.7109375" style="19" customWidth="1"/>
    <col min="783" max="784" width="18.5703125" style="19" customWidth="1"/>
    <col min="785" max="1024" width="9.140625" style="19"/>
    <col min="1025" max="1025" width="6.85546875" style="19" customWidth="1"/>
    <col min="1026" max="1026" width="62" style="19" customWidth="1"/>
    <col min="1027" max="1027" width="31.42578125" style="19" customWidth="1"/>
    <col min="1028" max="1028" width="12.28515625" style="19" customWidth="1"/>
    <col min="1029" max="1029" width="9.5703125" style="19" customWidth="1"/>
    <col min="1030" max="1030" width="15.5703125" style="19" customWidth="1"/>
    <col min="1031" max="1031" width="12.140625" style="19" customWidth="1"/>
    <col min="1032" max="1032" width="8.42578125" style="19" customWidth="1"/>
    <col min="1033" max="1033" width="10.85546875" style="19" customWidth="1"/>
    <col min="1034" max="1034" width="11.85546875" style="19" customWidth="1"/>
    <col min="1035" max="1036" width="10.5703125" style="19" bestFit="1" customWidth="1"/>
    <col min="1037" max="1037" width="13.140625" style="19" customWidth="1"/>
    <col min="1038" max="1038" width="7.7109375" style="19" customWidth="1"/>
    <col min="1039" max="1040" width="18.5703125" style="19" customWidth="1"/>
    <col min="1041" max="1280" width="9.140625" style="19"/>
    <col min="1281" max="1281" width="6.85546875" style="19" customWidth="1"/>
    <col min="1282" max="1282" width="62" style="19" customWidth="1"/>
    <col min="1283" max="1283" width="31.42578125" style="19" customWidth="1"/>
    <col min="1284" max="1284" width="12.28515625" style="19" customWidth="1"/>
    <col min="1285" max="1285" width="9.5703125" style="19" customWidth="1"/>
    <col min="1286" max="1286" width="15.5703125" style="19" customWidth="1"/>
    <col min="1287" max="1287" width="12.140625" style="19" customWidth="1"/>
    <col min="1288" max="1288" width="8.42578125" style="19" customWidth="1"/>
    <col min="1289" max="1289" width="10.85546875" style="19" customWidth="1"/>
    <col min="1290" max="1290" width="11.85546875" style="19" customWidth="1"/>
    <col min="1291" max="1292" width="10.5703125" style="19" bestFit="1" customWidth="1"/>
    <col min="1293" max="1293" width="13.140625" style="19" customWidth="1"/>
    <col min="1294" max="1294" width="7.7109375" style="19" customWidth="1"/>
    <col min="1295" max="1296" width="18.5703125" style="19" customWidth="1"/>
    <col min="1297" max="1536" width="9.140625" style="19"/>
    <col min="1537" max="1537" width="6.85546875" style="19" customWidth="1"/>
    <col min="1538" max="1538" width="62" style="19" customWidth="1"/>
    <col min="1539" max="1539" width="31.42578125" style="19" customWidth="1"/>
    <col min="1540" max="1540" width="12.28515625" style="19" customWidth="1"/>
    <col min="1541" max="1541" width="9.5703125" style="19" customWidth="1"/>
    <col min="1542" max="1542" width="15.5703125" style="19" customWidth="1"/>
    <col min="1543" max="1543" width="12.140625" style="19" customWidth="1"/>
    <col min="1544" max="1544" width="8.42578125" style="19" customWidth="1"/>
    <col min="1545" max="1545" width="10.85546875" style="19" customWidth="1"/>
    <col min="1546" max="1546" width="11.85546875" style="19" customWidth="1"/>
    <col min="1547" max="1548" width="10.5703125" style="19" bestFit="1" customWidth="1"/>
    <col min="1549" max="1549" width="13.140625" style="19" customWidth="1"/>
    <col min="1550" max="1550" width="7.7109375" style="19" customWidth="1"/>
    <col min="1551" max="1552" width="18.5703125" style="19" customWidth="1"/>
    <col min="1553" max="1792" width="9.140625" style="19"/>
    <col min="1793" max="1793" width="6.85546875" style="19" customWidth="1"/>
    <col min="1794" max="1794" width="62" style="19" customWidth="1"/>
    <col min="1795" max="1795" width="31.42578125" style="19" customWidth="1"/>
    <col min="1796" max="1796" width="12.28515625" style="19" customWidth="1"/>
    <col min="1797" max="1797" width="9.5703125" style="19" customWidth="1"/>
    <col min="1798" max="1798" width="15.5703125" style="19" customWidth="1"/>
    <col min="1799" max="1799" width="12.140625" style="19" customWidth="1"/>
    <col min="1800" max="1800" width="8.42578125" style="19" customWidth="1"/>
    <col min="1801" max="1801" width="10.85546875" style="19" customWidth="1"/>
    <col min="1802" max="1802" width="11.85546875" style="19" customWidth="1"/>
    <col min="1803" max="1804" width="10.5703125" style="19" bestFit="1" customWidth="1"/>
    <col min="1805" max="1805" width="13.140625" style="19" customWidth="1"/>
    <col min="1806" max="1806" width="7.7109375" style="19" customWidth="1"/>
    <col min="1807" max="1808" width="18.5703125" style="19" customWidth="1"/>
    <col min="1809" max="2048" width="9.140625" style="19"/>
    <col min="2049" max="2049" width="6.85546875" style="19" customWidth="1"/>
    <col min="2050" max="2050" width="62" style="19" customWidth="1"/>
    <col min="2051" max="2051" width="31.42578125" style="19" customWidth="1"/>
    <col min="2052" max="2052" width="12.28515625" style="19" customWidth="1"/>
    <col min="2053" max="2053" width="9.5703125" style="19" customWidth="1"/>
    <col min="2054" max="2054" width="15.5703125" style="19" customWidth="1"/>
    <col min="2055" max="2055" width="12.140625" style="19" customWidth="1"/>
    <col min="2056" max="2056" width="8.42578125" style="19" customWidth="1"/>
    <col min="2057" max="2057" width="10.85546875" style="19" customWidth="1"/>
    <col min="2058" max="2058" width="11.85546875" style="19" customWidth="1"/>
    <col min="2059" max="2060" width="10.5703125" style="19" bestFit="1" customWidth="1"/>
    <col min="2061" max="2061" width="13.140625" style="19" customWidth="1"/>
    <col min="2062" max="2062" width="7.7109375" style="19" customWidth="1"/>
    <col min="2063" max="2064" width="18.5703125" style="19" customWidth="1"/>
    <col min="2065" max="2304" width="9.140625" style="19"/>
    <col min="2305" max="2305" width="6.85546875" style="19" customWidth="1"/>
    <col min="2306" max="2306" width="62" style="19" customWidth="1"/>
    <col min="2307" max="2307" width="31.42578125" style="19" customWidth="1"/>
    <col min="2308" max="2308" width="12.28515625" style="19" customWidth="1"/>
    <col min="2309" max="2309" width="9.5703125" style="19" customWidth="1"/>
    <col min="2310" max="2310" width="15.5703125" style="19" customWidth="1"/>
    <col min="2311" max="2311" width="12.140625" style="19" customWidth="1"/>
    <col min="2312" max="2312" width="8.42578125" style="19" customWidth="1"/>
    <col min="2313" max="2313" width="10.85546875" style="19" customWidth="1"/>
    <col min="2314" max="2314" width="11.85546875" style="19" customWidth="1"/>
    <col min="2315" max="2316" width="10.5703125" style="19" bestFit="1" customWidth="1"/>
    <col min="2317" max="2317" width="13.140625" style="19" customWidth="1"/>
    <col min="2318" max="2318" width="7.7109375" style="19" customWidth="1"/>
    <col min="2319" max="2320" width="18.5703125" style="19" customWidth="1"/>
    <col min="2321" max="2560" width="9.140625" style="19"/>
    <col min="2561" max="2561" width="6.85546875" style="19" customWidth="1"/>
    <col min="2562" max="2562" width="62" style="19" customWidth="1"/>
    <col min="2563" max="2563" width="31.42578125" style="19" customWidth="1"/>
    <col min="2564" max="2564" width="12.28515625" style="19" customWidth="1"/>
    <col min="2565" max="2565" width="9.5703125" style="19" customWidth="1"/>
    <col min="2566" max="2566" width="15.5703125" style="19" customWidth="1"/>
    <col min="2567" max="2567" width="12.140625" style="19" customWidth="1"/>
    <col min="2568" max="2568" width="8.42578125" style="19" customWidth="1"/>
    <col min="2569" max="2569" width="10.85546875" style="19" customWidth="1"/>
    <col min="2570" max="2570" width="11.85546875" style="19" customWidth="1"/>
    <col min="2571" max="2572" width="10.5703125" style="19" bestFit="1" customWidth="1"/>
    <col min="2573" max="2573" width="13.140625" style="19" customWidth="1"/>
    <col min="2574" max="2574" width="7.7109375" style="19" customWidth="1"/>
    <col min="2575" max="2576" width="18.5703125" style="19" customWidth="1"/>
    <col min="2577" max="2816" width="9.140625" style="19"/>
    <col min="2817" max="2817" width="6.85546875" style="19" customWidth="1"/>
    <col min="2818" max="2818" width="62" style="19" customWidth="1"/>
    <col min="2819" max="2819" width="31.42578125" style="19" customWidth="1"/>
    <col min="2820" max="2820" width="12.28515625" style="19" customWidth="1"/>
    <col min="2821" max="2821" width="9.5703125" style="19" customWidth="1"/>
    <col min="2822" max="2822" width="15.5703125" style="19" customWidth="1"/>
    <col min="2823" max="2823" width="12.140625" style="19" customWidth="1"/>
    <col min="2824" max="2824" width="8.42578125" style="19" customWidth="1"/>
    <col min="2825" max="2825" width="10.85546875" style="19" customWidth="1"/>
    <col min="2826" max="2826" width="11.85546875" style="19" customWidth="1"/>
    <col min="2827" max="2828" width="10.5703125" style="19" bestFit="1" customWidth="1"/>
    <col min="2829" max="2829" width="13.140625" style="19" customWidth="1"/>
    <col min="2830" max="2830" width="7.7109375" style="19" customWidth="1"/>
    <col min="2831" max="2832" width="18.5703125" style="19" customWidth="1"/>
    <col min="2833" max="3072" width="9.140625" style="19"/>
    <col min="3073" max="3073" width="6.85546875" style="19" customWidth="1"/>
    <col min="3074" max="3074" width="62" style="19" customWidth="1"/>
    <col min="3075" max="3075" width="31.42578125" style="19" customWidth="1"/>
    <col min="3076" max="3076" width="12.28515625" style="19" customWidth="1"/>
    <col min="3077" max="3077" width="9.5703125" style="19" customWidth="1"/>
    <col min="3078" max="3078" width="15.5703125" style="19" customWidth="1"/>
    <col min="3079" max="3079" width="12.140625" style="19" customWidth="1"/>
    <col min="3080" max="3080" width="8.42578125" style="19" customWidth="1"/>
    <col min="3081" max="3081" width="10.85546875" style="19" customWidth="1"/>
    <col min="3082" max="3082" width="11.85546875" style="19" customWidth="1"/>
    <col min="3083" max="3084" width="10.5703125" style="19" bestFit="1" customWidth="1"/>
    <col min="3085" max="3085" width="13.140625" style="19" customWidth="1"/>
    <col min="3086" max="3086" width="7.7109375" style="19" customWidth="1"/>
    <col min="3087" max="3088" width="18.5703125" style="19" customWidth="1"/>
    <col min="3089" max="3328" width="9.140625" style="19"/>
    <col min="3329" max="3329" width="6.85546875" style="19" customWidth="1"/>
    <col min="3330" max="3330" width="62" style="19" customWidth="1"/>
    <col min="3331" max="3331" width="31.42578125" style="19" customWidth="1"/>
    <col min="3332" max="3332" width="12.28515625" style="19" customWidth="1"/>
    <col min="3333" max="3333" width="9.5703125" style="19" customWidth="1"/>
    <col min="3334" max="3334" width="15.5703125" style="19" customWidth="1"/>
    <col min="3335" max="3335" width="12.140625" style="19" customWidth="1"/>
    <col min="3336" max="3336" width="8.42578125" style="19" customWidth="1"/>
    <col min="3337" max="3337" width="10.85546875" style="19" customWidth="1"/>
    <col min="3338" max="3338" width="11.85546875" style="19" customWidth="1"/>
    <col min="3339" max="3340" width="10.5703125" style="19" bestFit="1" customWidth="1"/>
    <col min="3341" max="3341" width="13.140625" style="19" customWidth="1"/>
    <col min="3342" max="3342" width="7.7109375" style="19" customWidth="1"/>
    <col min="3343" max="3344" width="18.5703125" style="19" customWidth="1"/>
    <col min="3345" max="3584" width="9.140625" style="19"/>
    <col min="3585" max="3585" width="6.85546875" style="19" customWidth="1"/>
    <col min="3586" max="3586" width="62" style="19" customWidth="1"/>
    <col min="3587" max="3587" width="31.42578125" style="19" customWidth="1"/>
    <col min="3588" max="3588" width="12.28515625" style="19" customWidth="1"/>
    <col min="3589" max="3589" width="9.5703125" style="19" customWidth="1"/>
    <col min="3590" max="3590" width="15.5703125" style="19" customWidth="1"/>
    <col min="3591" max="3591" width="12.140625" style="19" customWidth="1"/>
    <col min="3592" max="3592" width="8.42578125" style="19" customWidth="1"/>
    <col min="3593" max="3593" width="10.85546875" style="19" customWidth="1"/>
    <col min="3594" max="3594" width="11.85546875" style="19" customWidth="1"/>
    <col min="3595" max="3596" width="10.5703125" style="19" bestFit="1" customWidth="1"/>
    <col min="3597" max="3597" width="13.140625" style="19" customWidth="1"/>
    <col min="3598" max="3598" width="7.7109375" style="19" customWidth="1"/>
    <col min="3599" max="3600" width="18.5703125" style="19" customWidth="1"/>
    <col min="3601" max="3840" width="9.140625" style="19"/>
    <col min="3841" max="3841" width="6.85546875" style="19" customWidth="1"/>
    <col min="3842" max="3842" width="62" style="19" customWidth="1"/>
    <col min="3843" max="3843" width="31.42578125" style="19" customWidth="1"/>
    <col min="3844" max="3844" width="12.28515625" style="19" customWidth="1"/>
    <col min="3845" max="3845" width="9.5703125" style="19" customWidth="1"/>
    <col min="3846" max="3846" width="15.5703125" style="19" customWidth="1"/>
    <col min="3847" max="3847" width="12.140625" style="19" customWidth="1"/>
    <col min="3848" max="3848" width="8.42578125" style="19" customWidth="1"/>
    <col min="3849" max="3849" width="10.85546875" style="19" customWidth="1"/>
    <col min="3850" max="3850" width="11.85546875" style="19" customWidth="1"/>
    <col min="3851" max="3852" width="10.5703125" style="19" bestFit="1" customWidth="1"/>
    <col min="3853" max="3853" width="13.140625" style="19" customWidth="1"/>
    <col min="3854" max="3854" width="7.7109375" style="19" customWidth="1"/>
    <col min="3855" max="3856" width="18.5703125" style="19" customWidth="1"/>
    <col min="3857" max="4096" width="9.140625" style="19"/>
    <col min="4097" max="4097" width="6.85546875" style="19" customWidth="1"/>
    <col min="4098" max="4098" width="62" style="19" customWidth="1"/>
    <col min="4099" max="4099" width="31.42578125" style="19" customWidth="1"/>
    <col min="4100" max="4100" width="12.28515625" style="19" customWidth="1"/>
    <col min="4101" max="4101" width="9.5703125" style="19" customWidth="1"/>
    <col min="4102" max="4102" width="15.5703125" style="19" customWidth="1"/>
    <col min="4103" max="4103" width="12.140625" style="19" customWidth="1"/>
    <col min="4104" max="4104" width="8.42578125" style="19" customWidth="1"/>
    <col min="4105" max="4105" width="10.85546875" style="19" customWidth="1"/>
    <col min="4106" max="4106" width="11.85546875" style="19" customWidth="1"/>
    <col min="4107" max="4108" width="10.5703125" style="19" bestFit="1" customWidth="1"/>
    <col min="4109" max="4109" width="13.140625" style="19" customWidth="1"/>
    <col min="4110" max="4110" width="7.7109375" style="19" customWidth="1"/>
    <col min="4111" max="4112" width="18.5703125" style="19" customWidth="1"/>
    <col min="4113" max="4352" width="9.140625" style="19"/>
    <col min="4353" max="4353" width="6.85546875" style="19" customWidth="1"/>
    <col min="4354" max="4354" width="62" style="19" customWidth="1"/>
    <col min="4355" max="4355" width="31.42578125" style="19" customWidth="1"/>
    <col min="4356" max="4356" width="12.28515625" style="19" customWidth="1"/>
    <col min="4357" max="4357" width="9.5703125" style="19" customWidth="1"/>
    <col min="4358" max="4358" width="15.5703125" style="19" customWidth="1"/>
    <col min="4359" max="4359" width="12.140625" style="19" customWidth="1"/>
    <col min="4360" max="4360" width="8.42578125" style="19" customWidth="1"/>
    <col min="4361" max="4361" width="10.85546875" style="19" customWidth="1"/>
    <col min="4362" max="4362" width="11.85546875" style="19" customWidth="1"/>
    <col min="4363" max="4364" width="10.5703125" style="19" bestFit="1" customWidth="1"/>
    <col min="4365" max="4365" width="13.140625" style="19" customWidth="1"/>
    <col min="4366" max="4366" width="7.7109375" style="19" customWidth="1"/>
    <col min="4367" max="4368" width="18.5703125" style="19" customWidth="1"/>
    <col min="4369" max="4608" width="9.140625" style="19"/>
    <col min="4609" max="4609" width="6.85546875" style="19" customWidth="1"/>
    <col min="4610" max="4610" width="62" style="19" customWidth="1"/>
    <col min="4611" max="4611" width="31.42578125" style="19" customWidth="1"/>
    <col min="4612" max="4612" width="12.28515625" style="19" customWidth="1"/>
    <col min="4613" max="4613" width="9.5703125" style="19" customWidth="1"/>
    <col min="4614" max="4614" width="15.5703125" style="19" customWidth="1"/>
    <col min="4615" max="4615" width="12.140625" style="19" customWidth="1"/>
    <col min="4616" max="4616" width="8.42578125" style="19" customWidth="1"/>
    <col min="4617" max="4617" width="10.85546875" style="19" customWidth="1"/>
    <col min="4618" max="4618" width="11.85546875" style="19" customWidth="1"/>
    <col min="4619" max="4620" width="10.5703125" style="19" bestFit="1" customWidth="1"/>
    <col min="4621" max="4621" width="13.140625" style="19" customWidth="1"/>
    <col min="4622" max="4622" width="7.7109375" style="19" customWidth="1"/>
    <col min="4623" max="4624" width="18.5703125" style="19" customWidth="1"/>
    <col min="4625" max="4864" width="9.140625" style="19"/>
    <col min="4865" max="4865" width="6.85546875" style="19" customWidth="1"/>
    <col min="4866" max="4866" width="62" style="19" customWidth="1"/>
    <col min="4867" max="4867" width="31.42578125" style="19" customWidth="1"/>
    <col min="4868" max="4868" width="12.28515625" style="19" customWidth="1"/>
    <col min="4869" max="4869" width="9.5703125" style="19" customWidth="1"/>
    <col min="4870" max="4870" width="15.5703125" style="19" customWidth="1"/>
    <col min="4871" max="4871" width="12.140625" style="19" customWidth="1"/>
    <col min="4872" max="4872" width="8.42578125" style="19" customWidth="1"/>
    <col min="4873" max="4873" width="10.85546875" style="19" customWidth="1"/>
    <col min="4874" max="4874" width="11.85546875" style="19" customWidth="1"/>
    <col min="4875" max="4876" width="10.5703125" style="19" bestFit="1" customWidth="1"/>
    <col min="4877" max="4877" width="13.140625" style="19" customWidth="1"/>
    <col min="4878" max="4878" width="7.7109375" style="19" customWidth="1"/>
    <col min="4879" max="4880" width="18.5703125" style="19" customWidth="1"/>
    <col min="4881" max="5120" width="9.140625" style="19"/>
    <col min="5121" max="5121" width="6.85546875" style="19" customWidth="1"/>
    <col min="5122" max="5122" width="62" style="19" customWidth="1"/>
    <col min="5123" max="5123" width="31.42578125" style="19" customWidth="1"/>
    <col min="5124" max="5124" width="12.28515625" style="19" customWidth="1"/>
    <col min="5125" max="5125" width="9.5703125" style="19" customWidth="1"/>
    <col min="5126" max="5126" width="15.5703125" style="19" customWidth="1"/>
    <col min="5127" max="5127" width="12.140625" style="19" customWidth="1"/>
    <col min="5128" max="5128" width="8.42578125" style="19" customWidth="1"/>
    <col min="5129" max="5129" width="10.85546875" style="19" customWidth="1"/>
    <col min="5130" max="5130" width="11.85546875" style="19" customWidth="1"/>
    <col min="5131" max="5132" width="10.5703125" style="19" bestFit="1" customWidth="1"/>
    <col min="5133" max="5133" width="13.140625" style="19" customWidth="1"/>
    <col min="5134" max="5134" width="7.7109375" style="19" customWidth="1"/>
    <col min="5135" max="5136" width="18.5703125" style="19" customWidth="1"/>
    <col min="5137" max="5376" width="9.140625" style="19"/>
    <col min="5377" max="5377" width="6.85546875" style="19" customWidth="1"/>
    <col min="5378" max="5378" width="62" style="19" customWidth="1"/>
    <col min="5379" max="5379" width="31.42578125" style="19" customWidth="1"/>
    <col min="5380" max="5380" width="12.28515625" style="19" customWidth="1"/>
    <col min="5381" max="5381" width="9.5703125" style="19" customWidth="1"/>
    <col min="5382" max="5382" width="15.5703125" style="19" customWidth="1"/>
    <col min="5383" max="5383" width="12.140625" style="19" customWidth="1"/>
    <col min="5384" max="5384" width="8.42578125" style="19" customWidth="1"/>
    <col min="5385" max="5385" width="10.85546875" style="19" customWidth="1"/>
    <col min="5386" max="5386" width="11.85546875" style="19" customWidth="1"/>
    <col min="5387" max="5388" width="10.5703125" style="19" bestFit="1" customWidth="1"/>
    <col min="5389" max="5389" width="13.140625" style="19" customWidth="1"/>
    <col min="5390" max="5390" width="7.7109375" style="19" customWidth="1"/>
    <col min="5391" max="5392" width="18.5703125" style="19" customWidth="1"/>
    <col min="5393" max="5632" width="9.140625" style="19"/>
    <col min="5633" max="5633" width="6.85546875" style="19" customWidth="1"/>
    <col min="5634" max="5634" width="62" style="19" customWidth="1"/>
    <col min="5635" max="5635" width="31.42578125" style="19" customWidth="1"/>
    <col min="5636" max="5636" width="12.28515625" style="19" customWidth="1"/>
    <col min="5637" max="5637" width="9.5703125" style="19" customWidth="1"/>
    <col min="5638" max="5638" width="15.5703125" style="19" customWidth="1"/>
    <col min="5639" max="5639" width="12.140625" style="19" customWidth="1"/>
    <col min="5640" max="5640" width="8.42578125" style="19" customWidth="1"/>
    <col min="5641" max="5641" width="10.85546875" style="19" customWidth="1"/>
    <col min="5642" max="5642" width="11.85546875" style="19" customWidth="1"/>
    <col min="5643" max="5644" width="10.5703125" style="19" bestFit="1" customWidth="1"/>
    <col min="5645" max="5645" width="13.140625" style="19" customWidth="1"/>
    <col min="5646" max="5646" width="7.7109375" style="19" customWidth="1"/>
    <col min="5647" max="5648" width="18.5703125" style="19" customWidth="1"/>
    <col min="5649" max="5888" width="9.140625" style="19"/>
    <col min="5889" max="5889" width="6.85546875" style="19" customWidth="1"/>
    <col min="5890" max="5890" width="62" style="19" customWidth="1"/>
    <col min="5891" max="5891" width="31.42578125" style="19" customWidth="1"/>
    <col min="5892" max="5892" width="12.28515625" style="19" customWidth="1"/>
    <col min="5893" max="5893" width="9.5703125" style="19" customWidth="1"/>
    <col min="5894" max="5894" width="15.5703125" style="19" customWidth="1"/>
    <col min="5895" max="5895" width="12.140625" style="19" customWidth="1"/>
    <col min="5896" max="5896" width="8.42578125" style="19" customWidth="1"/>
    <col min="5897" max="5897" width="10.85546875" style="19" customWidth="1"/>
    <col min="5898" max="5898" width="11.85546875" style="19" customWidth="1"/>
    <col min="5899" max="5900" width="10.5703125" style="19" bestFit="1" customWidth="1"/>
    <col min="5901" max="5901" width="13.140625" style="19" customWidth="1"/>
    <col min="5902" max="5902" width="7.7109375" style="19" customWidth="1"/>
    <col min="5903" max="5904" width="18.5703125" style="19" customWidth="1"/>
    <col min="5905" max="6144" width="9.140625" style="19"/>
    <col min="6145" max="6145" width="6.85546875" style="19" customWidth="1"/>
    <col min="6146" max="6146" width="62" style="19" customWidth="1"/>
    <col min="6147" max="6147" width="31.42578125" style="19" customWidth="1"/>
    <col min="6148" max="6148" width="12.28515625" style="19" customWidth="1"/>
    <col min="6149" max="6149" width="9.5703125" style="19" customWidth="1"/>
    <col min="6150" max="6150" width="15.5703125" style="19" customWidth="1"/>
    <col min="6151" max="6151" width="12.140625" style="19" customWidth="1"/>
    <col min="6152" max="6152" width="8.42578125" style="19" customWidth="1"/>
    <col min="6153" max="6153" width="10.85546875" style="19" customWidth="1"/>
    <col min="6154" max="6154" width="11.85546875" style="19" customWidth="1"/>
    <col min="6155" max="6156" width="10.5703125" style="19" bestFit="1" customWidth="1"/>
    <col min="6157" max="6157" width="13.140625" style="19" customWidth="1"/>
    <col min="6158" max="6158" width="7.7109375" style="19" customWidth="1"/>
    <col min="6159" max="6160" width="18.5703125" style="19" customWidth="1"/>
    <col min="6161" max="6400" width="9.140625" style="19"/>
    <col min="6401" max="6401" width="6.85546875" style="19" customWidth="1"/>
    <col min="6402" max="6402" width="62" style="19" customWidth="1"/>
    <col min="6403" max="6403" width="31.42578125" style="19" customWidth="1"/>
    <col min="6404" max="6404" width="12.28515625" style="19" customWidth="1"/>
    <col min="6405" max="6405" width="9.5703125" style="19" customWidth="1"/>
    <col min="6406" max="6406" width="15.5703125" style="19" customWidth="1"/>
    <col min="6407" max="6407" width="12.140625" style="19" customWidth="1"/>
    <col min="6408" max="6408" width="8.42578125" style="19" customWidth="1"/>
    <col min="6409" max="6409" width="10.85546875" style="19" customWidth="1"/>
    <col min="6410" max="6410" width="11.85546875" style="19" customWidth="1"/>
    <col min="6411" max="6412" width="10.5703125" style="19" bestFit="1" customWidth="1"/>
    <col min="6413" max="6413" width="13.140625" style="19" customWidth="1"/>
    <col min="6414" max="6414" width="7.7109375" style="19" customWidth="1"/>
    <col min="6415" max="6416" width="18.5703125" style="19" customWidth="1"/>
    <col min="6417" max="6656" width="9.140625" style="19"/>
    <col min="6657" max="6657" width="6.85546875" style="19" customWidth="1"/>
    <col min="6658" max="6658" width="62" style="19" customWidth="1"/>
    <col min="6659" max="6659" width="31.42578125" style="19" customWidth="1"/>
    <col min="6660" max="6660" width="12.28515625" style="19" customWidth="1"/>
    <col min="6661" max="6661" width="9.5703125" style="19" customWidth="1"/>
    <col min="6662" max="6662" width="15.5703125" style="19" customWidth="1"/>
    <col min="6663" max="6663" width="12.140625" style="19" customWidth="1"/>
    <col min="6664" max="6664" width="8.42578125" style="19" customWidth="1"/>
    <col min="6665" max="6665" width="10.85546875" style="19" customWidth="1"/>
    <col min="6666" max="6666" width="11.85546875" style="19" customWidth="1"/>
    <col min="6667" max="6668" width="10.5703125" style="19" bestFit="1" customWidth="1"/>
    <col min="6669" max="6669" width="13.140625" style="19" customWidth="1"/>
    <col min="6670" max="6670" width="7.7109375" style="19" customWidth="1"/>
    <col min="6671" max="6672" width="18.5703125" style="19" customWidth="1"/>
    <col min="6673" max="6912" width="9.140625" style="19"/>
    <col min="6913" max="6913" width="6.85546875" style="19" customWidth="1"/>
    <col min="6914" max="6914" width="62" style="19" customWidth="1"/>
    <col min="6915" max="6915" width="31.42578125" style="19" customWidth="1"/>
    <col min="6916" max="6916" width="12.28515625" style="19" customWidth="1"/>
    <col min="6917" max="6917" width="9.5703125" style="19" customWidth="1"/>
    <col min="6918" max="6918" width="15.5703125" style="19" customWidth="1"/>
    <col min="6919" max="6919" width="12.140625" style="19" customWidth="1"/>
    <col min="6920" max="6920" width="8.42578125" style="19" customWidth="1"/>
    <col min="6921" max="6921" width="10.85546875" style="19" customWidth="1"/>
    <col min="6922" max="6922" width="11.85546875" style="19" customWidth="1"/>
    <col min="6923" max="6924" width="10.5703125" style="19" bestFit="1" customWidth="1"/>
    <col min="6925" max="6925" width="13.140625" style="19" customWidth="1"/>
    <col min="6926" max="6926" width="7.7109375" style="19" customWidth="1"/>
    <col min="6927" max="6928" width="18.5703125" style="19" customWidth="1"/>
    <col min="6929" max="7168" width="9.140625" style="19"/>
    <col min="7169" max="7169" width="6.85546875" style="19" customWidth="1"/>
    <col min="7170" max="7170" width="62" style="19" customWidth="1"/>
    <col min="7171" max="7171" width="31.42578125" style="19" customWidth="1"/>
    <col min="7172" max="7172" width="12.28515625" style="19" customWidth="1"/>
    <col min="7173" max="7173" width="9.5703125" style="19" customWidth="1"/>
    <col min="7174" max="7174" width="15.5703125" style="19" customWidth="1"/>
    <col min="7175" max="7175" width="12.140625" style="19" customWidth="1"/>
    <col min="7176" max="7176" width="8.42578125" style="19" customWidth="1"/>
    <col min="7177" max="7177" width="10.85546875" style="19" customWidth="1"/>
    <col min="7178" max="7178" width="11.85546875" style="19" customWidth="1"/>
    <col min="7179" max="7180" width="10.5703125" style="19" bestFit="1" customWidth="1"/>
    <col min="7181" max="7181" width="13.140625" style="19" customWidth="1"/>
    <col min="7182" max="7182" width="7.7109375" style="19" customWidth="1"/>
    <col min="7183" max="7184" width="18.5703125" style="19" customWidth="1"/>
    <col min="7185" max="7424" width="9.140625" style="19"/>
    <col min="7425" max="7425" width="6.85546875" style="19" customWidth="1"/>
    <col min="7426" max="7426" width="62" style="19" customWidth="1"/>
    <col min="7427" max="7427" width="31.42578125" style="19" customWidth="1"/>
    <col min="7428" max="7428" width="12.28515625" style="19" customWidth="1"/>
    <col min="7429" max="7429" width="9.5703125" style="19" customWidth="1"/>
    <col min="7430" max="7430" width="15.5703125" style="19" customWidth="1"/>
    <col min="7431" max="7431" width="12.140625" style="19" customWidth="1"/>
    <col min="7432" max="7432" width="8.42578125" style="19" customWidth="1"/>
    <col min="7433" max="7433" width="10.85546875" style="19" customWidth="1"/>
    <col min="7434" max="7434" width="11.85546875" style="19" customWidth="1"/>
    <col min="7435" max="7436" width="10.5703125" style="19" bestFit="1" customWidth="1"/>
    <col min="7437" max="7437" width="13.140625" style="19" customWidth="1"/>
    <col min="7438" max="7438" width="7.7109375" style="19" customWidth="1"/>
    <col min="7439" max="7440" width="18.5703125" style="19" customWidth="1"/>
    <col min="7441" max="7680" width="9.140625" style="19"/>
    <col min="7681" max="7681" width="6.85546875" style="19" customWidth="1"/>
    <col min="7682" max="7682" width="62" style="19" customWidth="1"/>
    <col min="7683" max="7683" width="31.42578125" style="19" customWidth="1"/>
    <col min="7684" max="7684" width="12.28515625" style="19" customWidth="1"/>
    <col min="7685" max="7685" width="9.5703125" style="19" customWidth="1"/>
    <col min="7686" max="7686" width="15.5703125" style="19" customWidth="1"/>
    <col min="7687" max="7687" width="12.140625" style="19" customWidth="1"/>
    <col min="7688" max="7688" width="8.42578125" style="19" customWidth="1"/>
    <col min="7689" max="7689" width="10.85546875" style="19" customWidth="1"/>
    <col min="7690" max="7690" width="11.85546875" style="19" customWidth="1"/>
    <col min="7691" max="7692" width="10.5703125" style="19" bestFit="1" customWidth="1"/>
    <col min="7693" max="7693" width="13.140625" style="19" customWidth="1"/>
    <col min="7694" max="7694" width="7.7109375" style="19" customWidth="1"/>
    <col min="7695" max="7696" width="18.5703125" style="19" customWidth="1"/>
    <col min="7697" max="7936" width="9.140625" style="19"/>
    <col min="7937" max="7937" width="6.85546875" style="19" customWidth="1"/>
    <col min="7938" max="7938" width="62" style="19" customWidth="1"/>
    <col min="7939" max="7939" width="31.42578125" style="19" customWidth="1"/>
    <col min="7940" max="7940" width="12.28515625" style="19" customWidth="1"/>
    <col min="7941" max="7941" width="9.5703125" style="19" customWidth="1"/>
    <col min="7942" max="7942" width="15.5703125" style="19" customWidth="1"/>
    <col min="7943" max="7943" width="12.140625" style="19" customWidth="1"/>
    <col min="7944" max="7944" width="8.42578125" style="19" customWidth="1"/>
    <col min="7945" max="7945" width="10.85546875" style="19" customWidth="1"/>
    <col min="7946" max="7946" width="11.85546875" style="19" customWidth="1"/>
    <col min="7947" max="7948" width="10.5703125" style="19" bestFit="1" customWidth="1"/>
    <col min="7949" max="7949" width="13.140625" style="19" customWidth="1"/>
    <col min="7950" max="7950" width="7.7109375" style="19" customWidth="1"/>
    <col min="7951" max="7952" width="18.5703125" style="19" customWidth="1"/>
    <col min="7953" max="8192" width="9.140625" style="19"/>
    <col min="8193" max="8193" width="6.85546875" style="19" customWidth="1"/>
    <col min="8194" max="8194" width="62" style="19" customWidth="1"/>
    <col min="8195" max="8195" width="31.42578125" style="19" customWidth="1"/>
    <col min="8196" max="8196" width="12.28515625" style="19" customWidth="1"/>
    <col min="8197" max="8197" width="9.5703125" style="19" customWidth="1"/>
    <col min="8198" max="8198" width="15.5703125" style="19" customWidth="1"/>
    <col min="8199" max="8199" width="12.140625" style="19" customWidth="1"/>
    <col min="8200" max="8200" width="8.42578125" style="19" customWidth="1"/>
    <col min="8201" max="8201" width="10.85546875" style="19" customWidth="1"/>
    <col min="8202" max="8202" width="11.85546875" style="19" customWidth="1"/>
    <col min="8203" max="8204" width="10.5703125" style="19" bestFit="1" customWidth="1"/>
    <col min="8205" max="8205" width="13.140625" style="19" customWidth="1"/>
    <col min="8206" max="8206" width="7.7109375" style="19" customWidth="1"/>
    <col min="8207" max="8208" width="18.5703125" style="19" customWidth="1"/>
    <col min="8209" max="8448" width="9.140625" style="19"/>
    <col min="8449" max="8449" width="6.85546875" style="19" customWidth="1"/>
    <col min="8450" max="8450" width="62" style="19" customWidth="1"/>
    <col min="8451" max="8451" width="31.42578125" style="19" customWidth="1"/>
    <col min="8452" max="8452" width="12.28515625" style="19" customWidth="1"/>
    <col min="8453" max="8453" width="9.5703125" style="19" customWidth="1"/>
    <col min="8454" max="8454" width="15.5703125" style="19" customWidth="1"/>
    <col min="8455" max="8455" width="12.140625" style="19" customWidth="1"/>
    <col min="8456" max="8456" width="8.42578125" style="19" customWidth="1"/>
    <col min="8457" max="8457" width="10.85546875" style="19" customWidth="1"/>
    <col min="8458" max="8458" width="11.85546875" style="19" customWidth="1"/>
    <col min="8459" max="8460" width="10.5703125" style="19" bestFit="1" customWidth="1"/>
    <col min="8461" max="8461" width="13.140625" style="19" customWidth="1"/>
    <col min="8462" max="8462" width="7.7109375" style="19" customWidth="1"/>
    <col min="8463" max="8464" width="18.5703125" style="19" customWidth="1"/>
    <col min="8465" max="8704" width="9.140625" style="19"/>
    <col min="8705" max="8705" width="6.85546875" style="19" customWidth="1"/>
    <col min="8706" max="8706" width="62" style="19" customWidth="1"/>
    <col min="8707" max="8707" width="31.42578125" style="19" customWidth="1"/>
    <col min="8708" max="8708" width="12.28515625" style="19" customWidth="1"/>
    <col min="8709" max="8709" width="9.5703125" style="19" customWidth="1"/>
    <col min="8710" max="8710" width="15.5703125" style="19" customWidth="1"/>
    <col min="8711" max="8711" width="12.140625" style="19" customWidth="1"/>
    <col min="8712" max="8712" width="8.42578125" style="19" customWidth="1"/>
    <col min="8713" max="8713" width="10.85546875" style="19" customWidth="1"/>
    <col min="8714" max="8714" width="11.85546875" style="19" customWidth="1"/>
    <col min="8715" max="8716" width="10.5703125" style="19" bestFit="1" customWidth="1"/>
    <col min="8717" max="8717" width="13.140625" style="19" customWidth="1"/>
    <col min="8718" max="8718" width="7.7109375" style="19" customWidth="1"/>
    <col min="8719" max="8720" width="18.5703125" style="19" customWidth="1"/>
    <col min="8721" max="8960" width="9.140625" style="19"/>
    <col min="8961" max="8961" width="6.85546875" style="19" customWidth="1"/>
    <col min="8962" max="8962" width="62" style="19" customWidth="1"/>
    <col min="8963" max="8963" width="31.42578125" style="19" customWidth="1"/>
    <col min="8964" max="8964" width="12.28515625" style="19" customWidth="1"/>
    <col min="8965" max="8965" width="9.5703125" style="19" customWidth="1"/>
    <col min="8966" max="8966" width="15.5703125" style="19" customWidth="1"/>
    <col min="8967" max="8967" width="12.140625" style="19" customWidth="1"/>
    <col min="8968" max="8968" width="8.42578125" style="19" customWidth="1"/>
    <col min="8969" max="8969" width="10.85546875" style="19" customWidth="1"/>
    <col min="8970" max="8970" width="11.85546875" style="19" customWidth="1"/>
    <col min="8971" max="8972" width="10.5703125" style="19" bestFit="1" customWidth="1"/>
    <col min="8973" max="8973" width="13.140625" style="19" customWidth="1"/>
    <col min="8974" max="8974" width="7.7109375" style="19" customWidth="1"/>
    <col min="8975" max="8976" width="18.5703125" style="19" customWidth="1"/>
    <col min="8977" max="9216" width="9.140625" style="19"/>
    <col min="9217" max="9217" width="6.85546875" style="19" customWidth="1"/>
    <col min="9218" max="9218" width="62" style="19" customWidth="1"/>
    <col min="9219" max="9219" width="31.42578125" style="19" customWidth="1"/>
    <col min="9220" max="9220" width="12.28515625" style="19" customWidth="1"/>
    <col min="9221" max="9221" width="9.5703125" style="19" customWidth="1"/>
    <col min="9222" max="9222" width="15.5703125" style="19" customWidth="1"/>
    <col min="9223" max="9223" width="12.140625" style="19" customWidth="1"/>
    <col min="9224" max="9224" width="8.42578125" style="19" customWidth="1"/>
    <col min="9225" max="9225" width="10.85546875" style="19" customWidth="1"/>
    <col min="9226" max="9226" width="11.85546875" style="19" customWidth="1"/>
    <col min="9227" max="9228" width="10.5703125" style="19" bestFit="1" customWidth="1"/>
    <col min="9229" max="9229" width="13.140625" style="19" customWidth="1"/>
    <col min="9230" max="9230" width="7.7109375" style="19" customWidth="1"/>
    <col min="9231" max="9232" width="18.5703125" style="19" customWidth="1"/>
    <col min="9233" max="9472" width="9.140625" style="19"/>
    <col min="9473" max="9473" width="6.85546875" style="19" customWidth="1"/>
    <col min="9474" max="9474" width="62" style="19" customWidth="1"/>
    <col min="9475" max="9475" width="31.42578125" style="19" customWidth="1"/>
    <col min="9476" max="9476" width="12.28515625" style="19" customWidth="1"/>
    <col min="9477" max="9477" width="9.5703125" style="19" customWidth="1"/>
    <col min="9478" max="9478" width="15.5703125" style="19" customWidth="1"/>
    <col min="9479" max="9479" width="12.140625" style="19" customWidth="1"/>
    <col min="9480" max="9480" width="8.42578125" style="19" customWidth="1"/>
    <col min="9481" max="9481" width="10.85546875" style="19" customWidth="1"/>
    <col min="9482" max="9482" width="11.85546875" style="19" customWidth="1"/>
    <col min="9483" max="9484" width="10.5703125" style="19" bestFit="1" customWidth="1"/>
    <col min="9485" max="9485" width="13.140625" style="19" customWidth="1"/>
    <col min="9486" max="9486" width="7.7109375" style="19" customWidth="1"/>
    <col min="9487" max="9488" width="18.5703125" style="19" customWidth="1"/>
    <col min="9489" max="9728" width="9.140625" style="19"/>
    <col min="9729" max="9729" width="6.85546875" style="19" customWidth="1"/>
    <col min="9730" max="9730" width="62" style="19" customWidth="1"/>
    <col min="9731" max="9731" width="31.42578125" style="19" customWidth="1"/>
    <col min="9732" max="9732" width="12.28515625" style="19" customWidth="1"/>
    <col min="9733" max="9733" width="9.5703125" style="19" customWidth="1"/>
    <col min="9734" max="9734" width="15.5703125" style="19" customWidth="1"/>
    <col min="9735" max="9735" width="12.140625" style="19" customWidth="1"/>
    <col min="9736" max="9736" width="8.42578125" style="19" customWidth="1"/>
    <col min="9737" max="9737" width="10.85546875" style="19" customWidth="1"/>
    <col min="9738" max="9738" width="11.85546875" style="19" customWidth="1"/>
    <col min="9739" max="9740" width="10.5703125" style="19" bestFit="1" customWidth="1"/>
    <col min="9741" max="9741" width="13.140625" style="19" customWidth="1"/>
    <col min="9742" max="9742" width="7.7109375" style="19" customWidth="1"/>
    <col min="9743" max="9744" width="18.5703125" style="19" customWidth="1"/>
    <col min="9745" max="9984" width="9.140625" style="19"/>
    <col min="9985" max="9985" width="6.85546875" style="19" customWidth="1"/>
    <col min="9986" max="9986" width="62" style="19" customWidth="1"/>
    <col min="9987" max="9987" width="31.42578125" style="19" customWidth="1"/>
    <col min="9988" max="9988" width="12.28515625" style="19" customWidth="1"/>
    <col min="9989" max="9989" width="9.5703125" style="19" customWidth="1"/>
    <col min="9990" max="9990" width="15.5703125" style="19" customWidth="1"/>
    <col min="9991" max="9991" width="12.140625" style="19" customWidth="1"/>
    <col min="9992" max="9992" width="8.42578125" style="19" customWidth="1"/>
    <col min="9993" max="9993" width="10.85546875" style="19" customWidth="1"/>
    <col min="9994" max="9994" width="11.85546875" style="19" customWidth="1"/>
    <col min="9995" max="9996" width="10.5703125" style="19" bestFit="1" customWidth="1"/>
    <col min="9997" max="9997" width="13.140625" style="19" customWidth="1"/>
    <col min="9998" max="9998" width="7.7109375" style="19" customWidth="1"/>
    <col min="9999" max="10000" width="18.5703125" style="19" customWidth="1"/>
    <col min="10001" max="10240" width="9.140625" style="19"/>
    <col min="10241" max="10241" width="6.85546875" style="19" customWidth="1"/>
    <col min="10242" max="10242" width="62" style="19" customWidth="1"/>
    <col min="10243" max="10243" width="31.42578125" style="19" customWidth="1"/>
    <col min="10244" max="10244" width="12.28515625" style="19" customWidth="1"/>
    <col min="10245" max="10245" width="9.5703125" style="19" customWidth="1"/>
    <col min="10246" max="10246" width="15.5703125" style="19" customWidth="1"/>
    <col min="10247" max="10247" width="12.140625" style="19" customWidth="1"/>
    <col min="10248" max="10248" width="8.42578125" style="19" customWidth="1"/>
    <col min="10249" max="10249" width="10.85546875" style="19" customWidth="1"/>
    <col min="10250" max="10250" width="11.85546875" style="19" customWidth="1"/>
    <col min="10251" max="10252" width="10.5703125" style="19" bestFit="1" customWidth="1"/>
    <col min="10253" max="10253" width="13.140625" style="19" customWidth="1"/>
    <col min="10254" max="10254" width="7.7109375" style="19" customWidth="1"/>
    <col min="10255" max="10256" width="18.5703125" style="19" customWidth="1"/>
    <col min="10257" max="10496" width="9.140625" style="19"/>
    <col min="10497" max="10497" width="6.85546875" style="19" customWidth="1"/>
    <col min="10498" max="10498" width="62" style="19" customWidth="1"/>
    <col min="10499" max="10499" width="31.42578125" style="19" customWidth="1"/>
    <col min="10500" max="10500" width="12.28515625" style="19" customWidth="1"/>
    <col min="10501" max="10501" width="9.5703125" style="19" customWidth="1"/>
    <col min="10502" max="10502" width="15.5703125" style="19" customWidth="1"/>
    <col min="10503" max="10503" width="12.140625" style="19" customWidth="1"/>
    <col min="10504" max="10504" width="8.42578125" style="19" customWidth="1"/>
    <col min="10505" max="10505" width="10.85546875" style="19" customWidth="1"/>
    <col min="10506" max="10506" width="11.85546875" style="19" customWidth="1"/>
    <col min="10507" max="10508" width="10.5703125" style="19" bestFit="1" customWidth="1"/>
    <col min="10509" max="10509" width="13.140625" style="19" customWidth="1"/>
    <col min="10510" max="10510" width="7.7109375" style="19" customWidth="1"/>
    <col min="10511" max="10512" width="18.5703125" style="19" customWidth="1"/>
    <col min="10513" max="10752" width="9.140625" style="19"/>
    <col min="10753" max="10753" width="6.85546875" style="19" customWidth="1"/>
    <col min="10754" max="10754" width="62" style="19" customWidth="1"/>
    <col min="10755" max="10755" width="31.42578125" style="19" customWidth="1"/>
    <col min="10756" max="10756" width="12.28515625" style="19" customWidth="1"/>
    <col min="10757" max="10757" width="9.5703125" style="19" customWidth="1"/>
    <col min="10758" max="10758" width="15.5703125" style="19" customWidth="1"/>
    <col min="10759" max="10759" width="12.140625" style="19" customWidth="1"/>
    <col min="10760" max="10760" width="8.42578125" style="19" customWidth="1"/>
    <col min="10761" max="10761" width="10.85546875" style="19" customWidth="1"/>
    <col min="10762" max="10762" width="11.85546875" style="19" customWidth="1"/>
    <col min="10763" max="10764" width="10.5703125" style="19" bestFit="1" customWidth="1"/>
    <col min="10765" max="10765" width="13.140625" style="19" customWidth="1"/>
    <col min="10766" max="10766" width="7.7109375" style="19" customWidth="1"/>
    <col min="10767" max="10768" width="18.5703125" style="19" customWidth="1"/>
    <col min="10769" max="11008" width="9.140625" style="19"/>
    <col min="11009" max="11009" width="6.85546875" style="19" customWidth="1"/>
    <col min="11010" max="11010" width="62" style="19" customWidth="1"/>
    <col min="11011" max="11011" width="31.42578125" style="19" customWidth="1"/>
    <col min="11012" max="11012" width="12.28515625" style="19" customWidth="1"/>
    <col min="11013" max="11013" width="9.5703125" style="19" customWidth="1"/>
    <col min="11014" max="11014" width="15.5703125" style="19" customWidth="1"/>
    <col min="11015" max="11015" width="12.140625" style="19" customWidth="1"/>
    <col min="11016" max="11016" width="8.42578125" style="19" customWidth="1"/>
    <col min="11017" max="11017" width="10.85546875" style="19" customWidth="1"/>
    <col min="11018" max="11018" width="11.85546875" style="19" customWidth="1"/>
    <col min="11019" max="11020" width="10.5703125" style="19" bestFit="1" customWidth="1"/>
    <col min="11021" max="11021" width="13.140625" style="19" customWidth="1"/>
    <col min="11022" max="11022" width="7.7109375" style="19" customWidth="1"/>
    <col min="11023" max="11024" width="18.5703125" style="19" customWidth="1"/>
    <col min="11025" max="11264" width="9.140625" style="19"/>
    <col min="11265" max="11265" width="6.85546875" style="19" customWidth="1"/>
    <col min="11266" max="11266" width="62" style="19" customWidth="1"/>
    <col min="11267" max="11267" width="31.42578125" style="19" customWidth="1"/>
    <col min="11268" max="11268" width="12.28515625" style="19" customWidth="1"/>
    <col min="11269" max="11269" width="9.5703125" style="19" customWidth="1"/>
    <col min="11270" max="11270" width="15.5703125" style="19" customWidth="1"/>
    <col min="11271" max="11271" width="12.140625" style="19" customWidth="1"/>
    <col min="11272" max="11272" width="8.42578125" style="19" customWidth="1"/>
    <col min="11273" max="11273" width="10.85546875" style="19" customWidth="1"/>
    <col min="11274" max="11274" width="11.85546875" style="19" customWidth="1"/>
    <col min="11275" max="11276" width="10.5703125" style="19" bestFit="1" customWidth="1"/>
    <col min="11277" max="11277" width="13.140625" style="19" customWidth="1"/>
    <col min="11278" max="11278" width="7.7109375" style="19" customWidth="1"/>
    <col min="11279" max="11280" width="18.5703125" style="19" customWidth="1"/>
    <col min="11281" max="11520" width="9.140625" style="19"/>
    <col min="11521" max="11521" width="6.85546875" style="19" customWidth="1"/>
    <col min="11522" max="11522" width="62" style="19" customWidth="1"/>
    <col min="11523" max="11523" width="31.42578125" style="19" customWidth="1"/>
    <col min="11524" max="11524" width="12.28515625" style="19" customWidth="1"/>
    <col min="11525" max="11525" width="9.5703125" style="19" customWidth="1"/>
    <col min="11526" max="11526" width="15.5703125" style="19" customWidth="1"/>
    <col min="11527" max="11527" width="12.140625" style="19" customWidth="1"/>
    <col min="11528" max="11528" width="8.42578125" style="19" customWidth="1"/>
    <col min="11529" max="11529" width="10.85546875" style="19" customWidth="1"/>
    <col min="11530" max="11530" width="11.85546875" style="19" customWidth="1"/>
    <col min="11531" max="11532" width="10.5703125" style="19" bestFit="1" customWidth="1"/>
    <col min="11533" max="11533" width="13.140625" style="19" customWidth="1"/>
    <col min="11534" max="11534" width="7.7109375" style="19" customWidth="1"/>
    <col min="11535" max="11536" width="18.5703125" style="19" customWidth="1"/>
    <col min="11537" max="11776" width="9.140625" style="19"/>
    <col min="11777" max="11777" width="6.85546875" style="19" customWidth="1"/>
    <col min="11778" max="11778" width="62" style="19" customWidth="1"/>
    <col min="11779" max="11779" width="31.42578125" style="19" customWidth="1"/>
    <col min="11780" max="11780" width="12.28515625" style="19" customWidth="1"/>
    <col min="11781" max="11781" width="9.5703125" style="19" customWidth="1"/>
    <col min="11782" max="11782" width="15.5703125" style="19" customWidth="1"/>
    <col min="11783" max="11783" width="12.140625" style="19" customWidth="1"/>
    <col min="11784" max="11784" width="8.42578125" style="19" customWidth="1"/>
    <col min="11785" max="11785" width="10.85546875" style="19" customWidth="1"/>
    <col min="11786" max="11786" width="11.85546875" style="19" customWidth="1"/>
    <col min="11787" max="11788" width="10.5703125" style="19" bestFit="1" customWidth="1"/>
    <col min="11789" max="11789" width="13.140625" style="19" customWidth="1"/>
    <col min="11790" max="11790" width="7.7109375" style="19" customWidth="1"/>
    <col min="11791" max="11792" width="18.5703125" style="19" customWidth="1"/>
    <col min="11793" max="12032" width="9.140625" style="19"/>
    <col min="12033" max="12033" width="6.85546875" style="19" customWidth="1"/>
    <col min="12034" max="12034" width="62" style="19" customWidth="1"/>
    <col min="12035" max="12035" width="31.42578125" style="19" customWidth="1"/>
    <col min="12036" max="12036" width="12.28515625" style="19" customWidth="1"/>
    <col min="12037" max="12037" width="9.5703125" style="19" customWidth="1"/>
    <col min="12038" max="12038" width="15.5703125" style="19" customWidth="1"/>
    <col min="12039" max="12039" width="12.140625" style="19" customWidth="1"/>
    <col min="12040" max="12040" width="8.42578125" style="19" customWidth="1"/>
    <col min="12041" max="12041" width="10.85546875" style="19" customWidth="1"/>
    <col min="12042" max="12042" width="11.85546875" style="19" customWidth="1"/>
    <col min="12043" max="12044" width="10.5703125" style="19" bestFit="1" customWidth="1"/>
    <col min="12045" max="12045" width="13.140625" style="19" customWidth="1"/>
    <col min="12046" max="12046" width="7.7109375" style="19" customWidth="1"/>
    <col min="12047" max="12048" width="18.5703125" style="19" customWidth="1"/>
    <col min="12049" max="12288" width="9.140625" style="19"/>
    <col min="12289" max="12289" width="6.85546875" style="19" customWidth="1"/>
    <col min="12290" max="12290" width="62" style="19" customWidth="1"/>
    <col min="12291" max="12291" width="31.42578125" style="19" customWidth="1"/>
    <col min="12292" max="12292" width="12.28515625" style="19" customWidth="1"/>
    <col min="12293" max="12293" width="9.5703125" style="19" customWidth="1"/>
    <col min="12294" max="12294" width="15.5703125" style="19" customWidth="1"/>
    <col min="12295" max="12295" width="12.140625" style="19" customWidth="1"/>
    <col min="12296" max="12296" width="8.42578125" style="19" customWidth="1"/>
    <col min="12297" max="12297" width="10.85546875" style="19" customWidth="1"/>
    <col min="12298" max="12298" width="11.85546875" style="19" customWidth="1"/>
    <col min="12299" max="12300" width="10.5703125" style="19" bestFit="1" customWidth="1"/>
    <col min="12301" max="12301" width="13.140625" style="19" customWidth="1"/>
    <col min="12302" max="12302" width="7.7109375" style="19" customWidth="1"/>
    <col min="12303" max="12304" width="18.5703125" style="19" customWidth="1"/>
    <col min="12305" max="12544" width="9.140625" style="19"/>
    <col min="12545" max="12545" width="6.85546875" style="19" customWidth="1"/>
    <col min="12546" max="12546" width="62" style="19" customWidth="1"/>
    <col min="12547" max="12547" width="31.42578125" style="19" customWidth="1"/>
    <col min="12548" max="12548" width="12.28515625" style="19" customWidth="1"/>
    <col min="12549" max="12549" width="9.5703125" style="19" customWidth="1"/>
    <col min="12550" max="12550" width="15.5703125" style="19" customWidth="1"/>
    <col min="12551" max="12551" width="12.140625" style="19" customWidth="1"/>
    <col min="12552" max="12552" width="8.42578125" style="19" customWidth="1"/>
    <col min="12553" max="12553" width="10.85546875" style="19" customWidth="1"/>
    <col min="12554" max="12554" width="11.85546875" style="19" customWidth="1"/>
    <col min="12555" max="12556" width="10.5703125" style="19" bestFit="1" customWidth="1"/>
    <col min="12557" max="12557" width="13.140625" style="19" customWidth="1"/>
    <col min="12558" max="12558" width="7.7109375" style="19" customWidth="1"/>
    <col min="12559" max="12560" width="18.5703125" style="19" customWidth="1"/>
    <col min="12561" max="12800" width="9.140625" style="19"/>
    <col min="12801" max="12801" width="6.85546875" style="19" customWidth="1"/>
    <col min="12802" max="12802" width="62" style="19" customWidth="1"/>
    <col min="12803" max="12803" width="31.42578125" style="19" customWidth="1"/>
    <col min="12804" max="12804" width="12.28515625" style="19" customWidth="1"/>
    <col min="12805" max="12805" width="9.5703125" style="19" customWidth="1"/>
    <col min="12806" max="12806" width="15.5703125" style="19" customWidth="1"/>
    <col min="12807" max="12807" width="12.140625" style="19" customWidth="1"/>
    <col min="12808" max="12808" width="8.42578125" style="19" customWidth="1"/>
    <col min="12809" max="12809" width="10.85546875" style="19" customWidth="1"/>
    <col min="12810" max="12810" width="11.85546875" style="19" customWidth="1"/>
    <col min="12811" max="12812" width="10.5703125" style="19" bestFit="1" customWidth="1"/>
    <col min="12813" max="12813" width="13.140625" style="19" customWidth="1"/>
    <col min="12814" max="12814" width="7.7109375" style="19" customWidth="1"/>
    <col min="12815" max="12816" width="18.5703125" style="19" customWidth="1"/>
    <col min="12817" max="13056" width="9.140625" style="19"/>
    <col min="13057" max="13057" width="6.85546875" style="19" customWidth="1"/>
    <col min="13058" max="13058" width="62" style="19" customWidth="1"/>
    <col min="13059" max="13059" width="31.42578125" style="19" customWidth="1"/>
    <col min="13060" max="13060" width="12.28515625" style="19" customWidth="1"/>
    <col min="13061" max="13061" width="9.5703125" style="19" customWidth="1"/>
    <col min="13062" max="13062" width="15.5703125" style="19" customWidth="1"/>
    <col min="13063" max="13063" width="12.140625" style="19" customWidth="1"/>
    <col min="13064" max="13064" width="8.42578125" style="19" customWidth="1"/>
    <col min="13065" max="13065" width="10.85546875" style="19" customWidth="1"/>
    <col min="13066" max="13066" width="11.85546875" style="19" customWidth="1"/>
    <col min="13067" max="13068" width="10.5703125" style="19" bestFit="1" customWidth="1"/>
    <col min="13069" max="13069" width="13.140625" style="19" customWidth="1"/>
    <col min="13070" max="13070" width="7.7109375" style="19" customWidth="1"/>
    <col min="13071" max="13072" width="18.5703125" style="19" customWidth="1"/>
    <col min="13073" max="13312" width="9.140625" style="19"/>
    <col min="13313" max="13313" width="6.85546875" style="19" customWidth="1"/>
    <col min="13314" max="13314" width="62" style="19" customWidth="1"/>
    <col min="13315" max="13315" width="31.42578125" style="19" customWidth="1"/>
    <col min="13316" max="13316" width="12.28515625" style="19" customWidth="1"/>
    <col min="13317" max="13317" width="9.5703125" style="19" customWidth="1"/>
    <col min="13318" max="13318" width="15.5703125" style="19" customWidth="1"/>
    <col min="13319" max="13319" width="12.140625" style="19" customWidth="1"/>
    <col min="13320" max="13320" width="8.42578125" style="19" customWidth="1"/>
    <col min="13321" max="13321" width="10.85546875" style="19" customWidth="1"/>
    <col min="13322" max="13322" width="11.85546875" style="19" customWidth="1"/>
    <col min="13323" max="13324" width="10.5703125" style="19" bestFit="1" customWidth="1"/>
    <col min="13325" max="13325" width="13.140625" style="19" customWidth="1"/>
    <col min="13326" max="13326" width="7.7109375" style="19" customWidth="1"/>
    <col min="13327" max="13328" width="18.5703125" style="19" customWidth="1"/>
    <col min="13329" max="13568" width="9.140625" style="19"/>
    <col min="13569" max="13569" width="6.85546875" style="19" customWidth="1"/>
    <col min="13570" max="13570" width="62" style="19" customWidth="1"/>
    <col min="13571" max="13571" width="31.42578125" style="19" customWidth="1"/>
    <col min="13572" max="13572" width="12.28515625" style="19" customWidth="1"/>
    <col min="13573" max="13573" width="9.5703125" style="19" customWidth="1"/>
    <col min="13574" max="13574" width="15.5703125" style="19" customWidth="1"/>
    <col min="13575" max="13575" width="12.140625" style="19" customWidth="1"/>
    <col min="13576" max="13576" width="8.42578125" style="19" customWidth="1"/>
    <col min="13577" max="13577" width="10.85546875" style="19" customWidth="1"/>
    <col min="13578" max="13578" width="11.85546875" style="19" customWidth="1"/>
    <col min="13579" max="13580" width="10.5703125" style="19" bestFit="1" customWidth="1"/>
    <col min="13581" max="13581" width="13.140625" style="19" customWidth="1"/>
    <col min="13582" max="13582" width="7.7109375" style="19" customWidth="1"/>
    <col min="13583" max="13584" width="18.5703125" style="19" customWidth="1"/>
    <col min="13585" max="13824" width="9.140625" style="19"/>
    <col min="13825" max="13825" width="6.85546875" style="19" customWidth="1"/>
    <col min="13826" max="13826" width="62" style="19" customWidth="1"/>
    <col min="13827" max="13827" width="31.42578125" style="19" customWidth="1"/>
    <col min="13828" max="13828" width="12.28515625" style="19" customWidth="1"/>
    <col min="13829" max="13829" width="9.5703125" style="19" customWidth="1"/>
    <col min="13830" max="13830" width="15.5703125" style="19" customWidth="1"/>
    <col min="13831" max="13831" width="12.140625" style="19" customWidth="1"/>
    <col min="13832" max="13832" width="8.42578125" style="19" customWidth="1"/>
    <col min="13833" max="13833" width="10.85546875" style="19" customWidth="1"/>
    <col min="13834" max="13834" width="11.85546875" style="19" customWidth="1"/>
    <col min="13835" max="13836" width="10.5703125" style="19" bestFit="1" customWidth="1"/>
    <col min="13837" max="13837" width="13.140625" style="19" customWidth="1"/>
    <col min="13838" max="13838" width="7.7109375" style="19" customWidth="1"/>
    <col min="13839" max="13840" width="18.5703125" style="19" customWidth="1"/>
    <col min="13841" max="14080" width="9.140625" style="19"/>
    <col min="14081" max="14081" width="6.85546875" style="19" customWidth="1"/>
    <col min="14082" max="14082" width="62" style="19" customWidth="1"/>
    <col min="14083" max="14083" width="31.42578125" style="19" customWidth="1"/>
    <col min="14084" max="14084" width="12.28515625" style="19" customWidth="1"/>
    <col min="14085" max="14085" width="9.5703125" style="19" customWidth="1"/>
    <col min="14086" max="14086" width="15.5703125" style="19" customWidth="1"/>
    <col min="14087" max="14087" width="12.140625" style="19" customWidth="1"/>
    <col min="14088" max="14088" width="8.42578125" style="19" customWidth="1"/>
    <col min="14089" max="14089" width="10.85546875" style="19" customWidth="1"/>
    <col min="14090" max="14090" width="11.85546875" style="19" customWidth="1"/>
    <col min="14091" max="14092" width="10.5703125" style="19" bestFit="1" customWidth="1"/>
    <col min="14093" max="14093" width="13.140625" style="19" customWidth="1"/>
    <col min="14094" max="14094" width="7.7109375" style="19" customWidth="1"/>
    <col min="14095" max="14096" width="18.5703125" style="19" customWidth="1"/>
    <col min="14097" max="14336" width="9.140625" style="19"/>
    <col min="14337" max="14337" width="6.85546875" style="19" customWidth="1"/>
    <col min="14338" max="14338" width="62" style="19" customWidth="1"/>
    <col min="14339" max="14339" width="31.42578125" style="19" customWidth="1"/>
    <col min="14340" max="14340" width="12.28515625" style="19" customWidth="1"/>
    <col min="14341" max="14341" width="9.5703125" style="19" customWidth="1"/>
    <col min="14342" max="14342" width="15.5703125" style="19" customWidth="1"/>
    <col min="14343" max="14343" width="12.140625" style="19" customWidth="1"/>
    <col min="14344" max="14344" width="8.42578125" style="19" customWidth="1"/>
    <col min="14345" max="14345" width="10.85546875" style="19" customWidth="1"/>
    <col min="14346" max="14346" width="11.85546875" style="19" customWidth="1"/>
    <col min="14347" max="14348" width="10.5703125" style="19" bestFit="1" customWidth="1"/>
    <col min="14349" max="14349" width="13.140625" style="19" customWidth="1"/>
    <col min="14350" max="14350" width="7.7109375" style="19" customWidth="1"/>
    <col min="14351" max="14352" width="18.5703125" style="19" customWidth="1"/>
    <col min="14353" max="14592" width="9.140625" style="19"/>
    <col min="14593" max="14593" width="6.85546875" style="19" customWidth="1"/>
    <col min="14594" max="14594" width="62" style="19" customWidth="1"/>
    <col min="14595" max="14595" width="31.42578125" style="19" customWidth="1"/>
    <col min="14596" max="14596" width="12.28515625" style="19" customWidth="1"/>
    <col min="14597" max="14597" width="9.5703125" style="19" customWidth="1"/>
    <col min="14598" max="14598" width="15.5703125" style="19" customWidth="1"/>
    <col min="14599" max="14599" width="12.140625" style="19" customWidth="1"/>
    <col min="14600" max="14600" width="8.42578125" style="19" customWidth="1"/>
    <col min="14601" max="14601" width="10.85546875" style="19" customWidth="1"/>
    <col min="14602" max="14602" width="11.85546875" style="19" customWidth="1"/>
    <col min="14603" max="14604" width="10.5703125" style="19" bestFit="1" customWidth="1"/>
    <col min="14605" max="14605" width="13.140625" style="19" customWidth="1"/>
    <col min="14606" max="14606" width="7.7109375" style="19" customWidth="1"/>
    <col min="14607" max="14608" width="18.5703125" style="19" customWidth="1"/>
    <col min="14609" max="14848" width="9.140625" style="19"/>
    <col min="14849" max="14849" width="6.85546875" style="19" customWidth="1"/>
    <col min="14850" max="14850" width="62" style="19" customWidth="1"/>
    <col min="14851" max="14851" width="31.42578125" style="19" customWidth="1"/>
    <col min="14852" max="14852" width="12.28515625" style="19" customWidth="1"/>
    <col min="14853" max="14853" width="9.5703125" style="19" customWidth="1"/>
    <col min="14854" max="14854" width="15.5703125" style="19" customWidth="1"/>
    <col min="14855" max="14855" width="12.140625" style="19" customWidth="1"/>
    <col min="14856" max="14856" width="8.42578125" style="19" customWidth="1"/>
    <col min="14857" max="14857" width="10.85546875" style="19" customWidth="1"/>
    <col min="14858" max="14858" width="11.85546875" style="19" customWidth="1"/>
    <col min="14859" max="14860" width="10.5703125" style="19" bestFit="1" customWidth="1"/>
    <col min="14861" max="14861" width="13.140625" style="19" customWidth="1"/>
    <col min="14862" max="14862" width="7.7109375" style="19" customWidth="1"/>
    <col min="14863" max="14864" width="18.5703125" style="19" customWidth="1"/>
    <col min="14865" max="15104" width="9.140625" style="19"/>
    <col min="15105" max="15105" width="6.85546875" style="19" customWidth="1"/>
    <col min="15106" max="15106" width="62" style="19" customWidth="1"/>
    <col min="15107" max="15107" width="31.42578125" style="19" customWidth="1"/>
    <col min="15108" max="15108" width="12.28515625" style="19" customWidth="1"/>
    <col min="15109" max="15109" width="9.5703125" style="19" customWidth="1"/>
    <col min="15110" max="15110" width="15.5703125" style="19" customWidth="1"/>
    <col min="15111" max="15111" width="12.140625" style="19" customWidth="1"/>
    <col min="15112" max="15112" width="8.42578125" style="19" customWidth="1"/>
    <col min="15113" max="15113" width="10.85546875" style="19" customWidth="1"/>
    <col min="15114" max="15114" width="11.85546875" style="19" customWidth="1"/>
    <col min="15115" max="15116" width="10.5703125" style="19" bestFit="1" customWidth="1"/>
    <col min="15117" max="15117" width="13.140625" style="19" customWidth="1"/>
    <col min="15118" max="15118" width="7.7109375" style="19" customWidth="1"/>
    <col min="15119" max="15120" width="18.5703125" style="19" customWidth="1"/>
    <col min="15121" max="15360" width="9.140625" style="19"/>
    <col min="15361" max="15361" width="6.85546875" style="19" customWidth="1"/>
    <col min="15362" max="15362" width="62" style="19" customWidth="1"/>
    <col min="15363" max="15363" width="31.42578125" style="19" customWidth="1"/>
    <col min="15364" max="15364" width="12.28515625" style="19" customWidth="1"/>
    <col min="15365" max="15365" width="9.5703125" style="19" customWidth="1"/>
    <col min="15366" max="15366" width="15.5703125" style="19" customWidth="1"/>
    <col min="15367" max="15367" width="12.140625" style="19" customWidth="1"/>
    <col min="15368" max="15368" width="8.42578125" style="19" customWidth="1"/>
    <col min="15369" max="15369" width="10.85546875" style="19" customWidth="1"/>
    <col min="15370" max="15370" width="11.85546875" style="19" customWidth="1"/>
    <col min="15371" max="15372" width="10.5703125" style="19" bestFit="1" customWidth="1"/>
    <col min="15373" max="15373" width="13.140625" style="19" customWidth="1"/>
    <col min="15374" max="15374" width="7.7109375" style="19" customWidth="1"/>
    <col min="15375" max="15376" width="18.5703125" style="19" customWidth="1"/>
    <col min="15377" max="15616" width="9.140625" style="19"/>
    <col min="15617" max="15617" width="6.85546875" style="19" customWidth="1"/>
    <col min="15618" max="15618" width="62" style="19" customWidth="1"/>
    <col min="15619" max="15619" width="31.42578125" style="19" customWidth="1"/>
    <col min="15620" max="15620" width="12.28515625" style="19" customWidth="1"/>
    <col min="15621" max="15621" width="9.5703125" style="19" customWidth="1"/>
    <col min="15622" max="15622" width="15.5703125" style="19" customWidth="1"/>
    <col min="15623" max="15623" width="12.140625" style="19" customWidth="1"/>
    <col min="15624" max="15624" width="8.42578125" style="19" customWidth="1"/>
    <col min="15625" max="15625" width="10.85546875" style="19" customWidth="1"/>
    <col min="15626" max="15626" width="11.85546875" style="19" customWidth="1"/>
    <col min="15627" max="15628" width="10.5703125" style="19" bestFit="1" customWidth="1"/>
    <col min="15629" max="15629" width="13.140625" style="19" customWidth="1"/>
    <col min="15630" max="15630" width="7.7109375" style="19" customWidth="1"/>
    <col min="15631" max="15632" width="18.5703125" style="19" customWidth="1"/>
    <col min="15633" max="15872" width="9.140625" style="19"/>
    <col min="15873" max="15873" width="6.85546875" style="19" customWidth="1"/>
    <col min="15874" max="15874" width="62" style="19" customWidth="1"/>
    <col min="15875" max="15875" width="31.42578125" style="19" customWidth="1"/>
    <col min="15876" max="15876" width="12.28515625" style="19" customWidth="1"/>
    <col min="15877" max="15877" width="9.5703125" style="19" customWidth="1"/>
    <col min="15878" max="15878" width="15.5703125" style="19" customWidth="1"/>
    <col min="15879" max="15879" width="12.140625" style="19" customWidth="1"/>
    <col min="15880" max="15880" width="8.42578125" style="19" customWidth="1"/>
    <col min="15881" max="15881" width="10.85546875" style="19" customWidth="1"/>
    <col min="15882" max="15882" width="11.85546875" style="19" customWidth="1"/>
    <col min="15883" max="15884" width="10.5703125" style="19" bestFit="1" customWidth="1"/>
    <col min="15885" max="15885" width="13.140625" style="19" customWidth="1"/>
    <col min="15886" max="15886" width="7.7109375" style="19" customWidth="1"/>
    <col min="15887" max="15888" width="18.5703125" style="19" customWidth="1"/>
    <col min="15889" max="16128" width="9.140625" style="19"/>
    <col min="16129" max="16129" width="6.85546875" style="19" customWidth="1"/>
    <col min="16130" max="16130" width="62" style="19" customWidth="1"/>
    <col min="16131" max="16131" width="31.42578125" style="19" customWidth="1"/>
    <col min="16132" max="16132" width="12.28515625" style="19" customWidth="1"/>
    <col min="16133" max="16133" width="9.5703125" style="19" customWidth="1"/>
    <col min="16134" max="16134" width="15.5703125" style="19" customWidth="1"/>
    <col min="16135" max="16135" width="12.140625" style="19" customWidth="1"/>
    <col min="16136" max="16136" width="8.42578125" style="19" customWidth="1"/>
    <col min="16137" max="16137" width="10.85546875" style="19" customWidth="1"/>
    <col min="16138" max="16138" width="11.85546875" style="19" customWidth="1"/>
    <col min="16139" max="16140" width="10.5703125" style="19" bestFit="1" customWidth="1"/>
    <col min="16141" max="16141" width="13.140625" style="19" customWidth="1"/>
    <col min="16142" max="16142" width="7.7109375" style="19" customWidth="1"/>
    <col min="16143" max="16144" width="18.5703125" style="19" customWidth="1"/>
    <col min="16145" max="16384" width="9.140625" style="19"/>
  </cols>
  <sheetData>
    <row r="1" spans="1:16">
      <c r="C1" s="20" t="s">
        <v>477</v>
      </c>
    </row>
    <row r="2" spans="1:16">
      <c r="C2" s="34" t="s">
        <v>1</v>
      </c>
    </row>
    <row r="3" spans="1:16">
      <c r="B3" s="376" t="s">
        <v>33</v>
      </c>
      <c r="C3" s="35" t="s">
        <v>190</v>
      </c>
      <c r="D3" s="377"/>
      <c r="E3" s="36"/>
      <c r="F3" s="36"/>
      <c r="G3" s="36"/>
      <c r="H3" s="36"/>
      <c r="I3" s="36"/>
      <c r="J3" s="37"/>
      <c r="K3" s="37"/>
      <c r="L3" s="37"/>
      <c r="M3" s="38" t="s">
        <v>3</v>
      </c>
      <c r="N3" s="37"/>
    </row>
    <row r="4" spans="1:16">
      <c r="A4" s="909" t="s">
        <v>4</v>
      </c>
      <c r="B4" s="909" t="s">
        <v>35</v>
      </c>
      <c r="C4" s="909" t="s">
        <v>37</v>
      </c>
      <c r="D4" s="933" t="s">
        <v>38</v>
      </c>
      <c r="E4" s="918" t="s">
        <v>191</v>
      </c>
      <c r="F4" s="930" t="s">
        <v>192</v>
      </c>
      <c r="G4" s="918" t="s">
        <v>193</v>
      </c>
      <c r="H4" s="918" t="s">
        <v>194</v>
      </c>
      <c r="I4" s="918" t="s">
        <v>195</v>
      </c>
      <c r="J4" s="918" t="s">
        <v>196</v>
      </c>
      <c r="K4" s="918"/>
      <c r="L4" s="918"/>
      <c r="M4" s="918"/>
      <c r="N4" s="930" t="s">
        <v>197</v>
      </c>
    </row>
    <row r="5" spans="1:16">
      <c r="A5" s="909"/>
      <c r="B5" s="909"/>
      <c r="C5" s="909"/>
      <c r="D5" s="933"/>
      <c r="E5" s="918"/>
      <c r="F5" s="931"/>
      <c r="G5" s="918"/>
      <c r="H5" s="918"/>
      <c r="I5" s="918"/>
      <c r="J5" s="918"/>
      <c r="K5" s="918"/>
      <c r="L5" s="918"/>
      <c r="M5" s="918"/>
      <c r="N5" s="931"/>
    </row>
    <row r="6" spans="1:16" ht="45">
      <c r="A6" s="909"/>
      <c r="B6" s="909"/>
      <c r="C6" s="909"/>
      <c r="D6" s="933"/>
      <c r="E6" s="918"/>
      <c r="F6" s="932"/>
      <c r="G6" s="918"/>
      <c r="H6" s="918"/>
      <c r="I6" s="918"/>
      <c r="J6" s="284" t="s">
        <v>198</v>
      </c>
      <c r="K6" s="284" t="s">
        <v>199</v>
      </c>
      <c r="L6" s="284" t="s">
        <v>200</v>
      </c>
      <c r="M6" s="284" t="s">
        <v>201</v>
      </c>
      <c r="N6" s="932"/>
      <c r="O6" s="207" t="s">
        <v>284</v>
      </c>
      <c r="P6" s="207" t="s">
        <v>285</v>
      </c>
    </row>
    <row r="7" spans="1:16" s="208" customFormat="1">
      <c r="A7" s="378"/>
      <c r="B7" s="41" t="s">
        <v>9</v>
      </c>
      <c r="C7" s="379"/>
      <c r="D7" s="380"/>
      <c r="E7" s="44"/>
      <c r="F7" s="44"/>
      <c r="G7" s="44"/>
      <c r="H7" s="44"/>
      <c r="I7" s="44"/>
      <c r="J7" s="44"/>
      <c r="K7" s="44"/>
      <c r="L7" s="44"/>
      <c r="M7" s="44"/>
      <c r="N7" s="44"/>
    </row>
    <row r="8" spans="1:16" s="208" customFormat="1" ht="15.75" outlineLevel="1">
      <c r="A8" s="535"/>
      <c r="B8" s="488" t="s">
        <v>202</v>
      </c>
      <c r="C8" s="379"/>
      <c r="D8" s="380"/>
      <c r="E8" s="44"/>
      <c r="F8" s="44"/>
      <c r="G8" s="44"/>
      <c r="H8" s="44"/>
      <c r="I8" s="44"/>
      <c r="J8" s="44"/>
      <c r="K8" s="44"/>
      <c r="L8" s="44"/>
      <c r="M8" s="44"/>
      <c r="N8" s="44"/>
    </row>
    <row r="9" spans="1:16" s="208" customFormat="1" ht="15.75" outlineLevel="1">
      <c r="A9" s="535"/>
      <c r="B9" s="313" t="str">
        <f>'F4.2 SHPC Nashik'!B9</f>
        <v>(i) Submitted to MERC</v>
      </c>
      <c r="C9" s="381"/>
      <c r="D9" s="382"/>
      <c r="E9" s="44"/>
      <c r="F9" s="44"/>
      <c r="G9" s="44"/>
      <c r="H9" s="44"/>
      <c r="I9" s="44"/>
      <c r="J9" s="44"/>
      <c r="K9" s="44"/>
      <c r="L9" s="44"/>
      <c r="M9" s="44"/>
      <c r="N9" s="44"/>
    </row>
    <row r="10" spans="1:16" s="337" customFormat="1" ht="31.5" outlineLevel="1">
      <c r="A10" s="544">
        <f>'F4.2 SHPC Nashik'!A10</f>
        <v>2</v>
      </c>
      <c r="B10" s="545" t="str">
        <f>'F4.2 SHPC Nashik'!B10</f>
        <v>Various schemes of Hydro Power Stations at HPC Pune &amp; HPC Nasik</v>
      </c>
      <c r="C10" s="53" t="str">
        <f>'F4.2 SHPC Nashik'!D10</f>
        <v>MERC/TECH 12/CAPEX/20142015/00876</v>
      </c>
      <c r="D10" s="383">
        <f>IF('F4.2 SHPC Nashik'!F10=0,"-",'F4.2 SHPC Nashik'!F10)</f>
        <v>41871</v>
      </c>
      <c r="E10" s="56">
        <f>'F4.2 SHPC Nashik'!H10</f>
        <v>0.73120000000000007</v>
      </c>
      <c r="F10" s="155">
        <f>'F4.2 SHPC Nashik'!T10</f>
        <v>0</v>
      </c>
      <c r="G10" s="155">
        <f>'F4.2 SHPC Nashik'!AQ10</f>
        <v>0</v>
      </c>
      <c r="H10" s="155">
        <f>F10-G10</f>
        <v>0</v>
      </c>
      <c r="I10" s="155">
        <f>'F4.2 SHPC Nashik'!U10</f>
        <v>0</v>
      </c>
      <c r="J10" s="155">
        <f>'F4.2 SHPC Nashik'!AR10</f>
        <v>0</v>
      </c>
      <c r="K10" s="155"/>
      <c r="L10" s="155"/>
      <c r="M10" s="155">
        <f>SUM(J10:L10)</f>
        <v>0</v>
      </c>
      <c r="N10" s="155">
        <f>H10+I10-M10</f>
        <v>0</v>
      </c>
      <c r="O10" s="209">
        <f>MAX(0,IF(M10=0,0,IF(G10+M10&lt;E10,M10,E10-G10)))</f>
        <v>0</v>
      </c>
      <c r="P10" s="210">
        <f>M10-O10</f>
        <v>0</v>
      </c>
    </row>
    <row r="11" spans="1:16" s="208" customFormat="1" ht="47.25" outlineLevel="1">
      <c r="A11" s="556">
        <f>'F4.2 SHPC Nashik'!A11</f>
        <v>2.6</v>
      </c>
      <c r="B11" s="557" t="str">
        <f>'F4.2 SHPC Nashik'!B11</f>
        <v>Supply, testing, installation and commissioning of Exide make 300 AH 220 V Lead acid stationary Plante type station battery set for Vaitarna HPS</v>
      </c>
      <c r="C11" s="58" t="str">
        <f>'F4.2 SHPC Nashik'!D11</f>
        <v>MERC/TECH 12/CAPEX/20142015/00876</v>
      </c>
      <c r="D11" s="384">
        <f>IF('F4.2 SHPC Nashik'!F11=0,"-",'F4.2 SHPC Nashik'!F11)</f>
        <v>41871</v>
      </c>
      <c r="E11" s="59">
        <f>'F4.2 SHPC Nashik'!H11</f>
        <v>0.2</v>
      </c>
      <c r="F11" s="155">
        <f>'F4.2 SHPC Nashik'!T11</f>
        <v>0.1988615</v>
      </c>
      <c r="G11" s="155">
        <f>'F4.2 SHPC Nashik'!AQ11</f>
        <v>0.1988615</v>
      </c>
      <c r="H11" s="59">
        <f>F11-G11</f>
        <v>0</v>
      </c>
      <c r="I11" s="59">
        <f>'F4.2 SHPC Nashik'!U11</f>
        <v>0</v>
      </c>
      <c r="J11" s="59">
        <f>'F4.2 SHPC Nashik'!AR11</f>
        <v>0</v>
      </c>
      <c r="K11" s="59"/>
      <c r="L11" s="59"/>
      <c r="M11" s="59">
        <f>SUM(J11:L11)</f>
        <v>0</v>
      </c>
      <c r="N11" s="59">
        <f>H11+I11-M11</f>
        <v>0</v>
      </c>
      <c r="O11" s="209">
        <f t="shared" ref="O11:O41" si="0">MAX(0,IF(M11=0,0,IF(G11+M11&lt;E11,M11,E11-G11)))</f>
        <v>0</v>
      </c>
      <c r="P11" s="210">
        <f t="shared" ref="P11:P41" si="1">M11-O11</f>
        <v>0</v>
      </c>
    </row>
    <row r="12" spans="1:16" s="208" customFormat="1" ht="47.25" outlineLevel="1">
      <c r="A12" s="556">
        <f>'F4.2 SHPC Nashik'!A12</f>
        <v>2.7</v>
      </c>
      <c r="B12" s="557" t="str">
        <f>'F4.2 SHPC Nashik'!B12</f>
        <v>Supply, testing, installation and commissioning of Exide make 300 AH 220 V Lead acid stationary Plante type station battery set for Bhatsa HPS</v>
      </c>
      <c r="C12" s="58" t="str">
        <f>'F4.2 SHPC Nashik'!D12</f>
        <v>MERC/TECH 12/CAPEX/20142015/00876</v>
      </c>
      <c r="D12" s="384">
        <f>IF('F4.2 SHPC Nashik'!F12=0,"-",'F4.2 SHPC Nashik'!F12)</f>
        <v>41871</v>
      </c>
      <c r="E12" s="59">
        <f>'F4.2 SHPC Nashik'!H12</f>
        <v>0.2</v>
      </c>
      <c r="F12" s="155">
        <f>'F4.2 SHPC Nashik'!T12</f>
        <v>0.1988615</v>
      </c>
      <c r="G12" s="155">
        <f>'F4.2 SHPC Nashik'!AQ12</f>
        <v>0.1988615</v>
      </c>
      <c r="H12" s="59">
        <f t="shared" ref="H12:H102" si="2">F12-G12</f>
        <v>0</v>
      </c>
      <c r="I12" s="59">
        <f>'F4.2 SHPC Nashik'!U12</f>
        <v>0</v>
      </c>
      <c r="J12" s="59">
        <f>'F4.2 SHPC Nashik'!AR12</f>
        <v>0</v>
      </c>
      <c r="K12" s="59"/>
      <c r="L12" s="59"/>
      <c r="M12" s="59">
        <f t="shared" ref="M12:M102" si="3">SUM(J12:L12)</f>
        <v>0</v>
      </c>
      <c r="N12" s="59">
        <f t="shared" ref="N12:N102" si="4">H12+I12-M12</f>
        <v>0</v>
      </c>
      <c r="O12" s="209">
        <f t="shared" si="0"/>
        <v>0</v>
      </c>
      <c r="P12" s="210">
        <f t="shared" si="1"/>
        <v>0</v>
      </c>
    </row>
    <row r="13" spans="1:16" s="208" customFormat="1" ht="30" outlineLevel="1">
      <c r="A13" s="556">
        <f>'F4.2 SHPC Nashik'!A13</f>
        <v>0</v>
      </c>
      <c r="B13" s="557" t="str">
        <f>'F4.2 SHPC Nashik'!B13</f>
        <v>IDC</v>
      </c>
      <c r="C13" s="58" t="str">
        <f>'F4.2 SHPC Nashik'!D13</f>
        <v>MERC/TECH 12/CAPEX/20142015/00876</v>
      </c>
      <c r="D13" s="384">
        <f>IF('F4.2 SHPC Nashik'!F13=0,"-",'F4.2 SHPC Nashik'!F13)</f>
        <v>41871</v>
      </c>
      <c r="E13" s="59">
        <f>'F4.2 SHPC Nashik'!H13</f>
        <v>0.33119999999999999</v>
      </c>
      <c r="F13" s="155">
        <f>'F4.2 SHPC Nashik'!T13</f>
        <v>0</v>
      </c>
      <c r="G13" s="155">
        <f>'F4.2 SHPC Nashik'!AQ13</f>
        <v>0</v>
      </c>
      <c r="H13" s="59">
        <f t="shared" si="2"/>
        <v>0</v>
      </c>
      <c r="I13" s="59">
        <f>'F4.2 SHPC Nashik'!U13</f>
        <v>0</v>
      </c>
      <c r="J13" s="59">
        <f>'F4.2 SHPC Nashik'!AR13</f>
        <v>0</v>
      </c>
      <c r="K13" s="59"/>
      <c r="L13" s="59"/>
      <c r="M13" s="59">
        <f t="shared" si="3"/>
        <v>0</v>
      </c>
      <c r="N13" s="59">
        <f t="shared" si="4"/>
        <v>0</v>
      </c>
      <c r="O13" s="209">
        <f t="shared" si="0"/>
        <v>0</v>
      </c>
      <c r="P13" s="210">
        <f t="shared" si="1"/>
        <v>0</v>
      </c>
    </row>
    <row r="14" spans="1:16" s="337" customFormat="1" ht="31.5" outlineLevel="1">
      <c r="A14" s="544">
        <f>'F4.2 SHPC Nashik'!A14</f>
        <v>6</v>
      </c>
      <c r="B14" s="545" t="str">
        <f>'F4.2 SHPC Nashik'!B14</f>
        <v>Upgradation of Protection Systems at Ghatghar (2x125MW) and Bhatsa (1x15MW) HPS under HPC Nasik</v>
      </c>
      <c r="C14" s="53" t="str">
        <f>'F4.2 SHPC Nashik'!D14</f>
        <v>MERC/CAPEX/20172018/04220</v>
      </c>
      <c r="D14" s="383">
        <f>IF('F4.2 SHPC Nashik'!F14=0,"-",'F4.2 SHPC Nashik'!F14)</f>
        <v>42997</v>
      </c>
      <c r="E14" s="56">
        <f>'F4.2 SHPC Nashik'!H14</f>
        <v>15.104000000000001</v>
      </c>
      <c r="F14" s="155">
        <f>'F4.2 SHPC Nashik'!T14</f>
        <v>0</v>
      </c>
      <c r="G14" s="155">
        <f>'F4.2 SHPC Nashik'!AQ14</f>
        <v>0</v>
      </c>
      <c r="H14" s="59">
        <f t="shared" si="2"/>
        <v>0</v>
      </c>
      <c r="I14" s="59">
        <f>'F4.2 SHPC Nashik'!U14</f>
        <v>0</v>
      </c>
      <c r="J14" s="59">
        <f>'F4.2 SHPC Nashik'!AR14</f>
        <v>0</v>
      </c>
      <c r="K14" s="59"/>
      <c r="L14" s="59"/>
      <c r="M14" s="59">
        <f t="shared" si="3"/>
        <v>0</v>
      </c>
      <c r="N14" s="59">
        <f t="shared" si="4"/>
        <v>0</v>
      </c>
      <c r="O14" s="209">
        <f t="shared" si="0"/>
        <v>0</v>
      </c>
      <c r="P14" s="210">
        <f t="shared" si="1"/>
        <v>0</v>
      </c>
    </row>
    <row r="15" spans="1:16" s="208" customFormat="1" ht="31.5" outlineLevel="1">
      <c r="A15" s="556">
        <f>'F4.2 SHPC Nashik'!A15</f>
        <v>6.1</v>
      </c>
      <c r="B15" s="557" t="str">
        <f>'F4.2 SHPC Nashik'!B15</f>
        <v>Up gradation of Protection System &amp;unitrol excitation system at Ghatghar Hydro Power Station.</v>
      </c>
      <c r="C15" s="58" t="str">
        <f>'F4.2 SHPC Nashik'!D15</f>
        <v>MERC/CAPEX/20172018/04220</v>
      </c>
      <c r="D15" s="384">
        <f>IF('F4.2 SHPC Nashik'!F15=0,"-",'F4.2 SHPC Nashik'!F15)</f>
        <v>42997</v>
      </c>
      <c r="E15" s="59">
        <f>'F4.2 SHPC Nashik'!H15</f>
        <v>9.6780000000000008</v>
      </c>
      <c r="F15" s="155">
        <f>'F4.2 SHPC Nashik'!T15</f>
        <v>0</v>
      </c>
      <c r="G15" s="155">
        <f>'F4.2 SHPC Nashik'!AQ15</f>
        <v>0</v>
      </c>
      <c r="H15" s="59">
        <f t="shared" si="2"/>
        <v>0</v>
      </c>
      <c r="I15" s="59">
        <f>'F4.2 SHPC Nashik'!U15</f>
        <v>0</v>
      </c>
      <c r="J15" s="59">
        <f>'F4.2 SHPC Nashik'!AR15</f>
        <v>0</v>
      </c>
      <c r="K15" s="59"/>
      <c r="L15" s="59"/>
      <c r="M15" s="59">
        <f t="shared" si="3"/>
        <v>0</v>
      </c>
      <c r="N15" s="59">
        <f t="shared" si="4"/>
        <v>0</v>
      </c>
      <c r="O15" s="209">
        <f t="shared" si="0"/>
        <v>0</v>
      </c>
      <c r="P15" s="210">
        <f t="shared" si="1"/>
        <v>0</v>
      </c>
    </row>
    <row r="16" spans="1:16" s="208" customFormat="1" ht="31.5" outlineLevel="1">
      <c r="A16" s="556">
        <f>'F4.2 SHPC Nashik'!A16</f>
        <v>0</v>
      </c>
      <c r="B16" s="557" t="str">
        <f>'F4.2 SHPC Nashik'!B16</f>
        <v>Part A : upgradation of unitrol excitation system for both units at GHPS</v>
      </c>
      <c r="C16" s="58">
        <f>'F4.2 SHPC Nashik'!D16</f>
        <v>0</v>
      </c>
      <c r="D16" s="384" t="str">
        <f>IF('F4.2 SHPC Nashik'!F16=0,"-",'F4.2 SHPC Nashik'!F16)</f>
        <v>-</v>
      </c>
      <c r="E16" s="59">
        <f>'F4.2 SHPC Nashik'!H16</f>
        <v>0</v>
      </c>
      <c r="F16" s="155">
        <f>'F4.2 SHPC Nashik'!T16</f>
        <v>0</v>
      </c>
      <c r="G16" s="155">
        <f>'F4.2 SHPC Nashik'!AQ16</f>
        <v>0</v>
      </c>
      <c r="H16" s="59">
        <f t="shared" ref="H16:H17" si="5">F16-G16</f>
        <v>0</v>
      </c>
      <c r="I16" s="59">
        <f>'F4.2 SHPC Nashik'!U16</f>
        <v>0</v>
      </c>
      <c r="J16" s="59">
        <f>'F4.2 SHPC Nashik'!AR16</f>
        <v>0</v>
      </c>
      <c r="K16" s="59"/>
      <c r="L16" s="59"/>
      <c r="M16" s="59">
        <f t="shared" ref="M16:M17" si="6">SUM(J16:L16)</f>
        <v>0</v>
      </c>
      <c r="N16" s="59">
        <f t="shared" ref="N16:N17" si="7">H16+I16-M16</f>
        <v>0</v>
      </c>
      <c r="O16" s="209"/>
      <c r="P16" s="210"/>
    </row>
    <row r="17" spans="1:16" s="208" customFormat="1" ht="31.5" outlineLevel="1">
      <c r="A17" s="556">
        <f>'F4.2 SHPC Nashik'!A17</f>
        <v>0</v>
      </c>
      <c r="B17" s="557" t="str">
        <f>'F4.2 SHPC Nashik'!B17</f>
        <v>Part B : upgradation of Protection system for both units at GHPS</v>
      </c>
      <c r="C17" s="58">
        <f>'F4.2 SHPC Nashik'!D17</f>
        <v>0</v>
      </c>
      <c r="D17" s="384" t="str">
        <f>IF('F4.2 SHPC Nashik'!F17=0,"-",'F4.2 SHPC Nashik'!F17)</f>
        <v>-</v>
      </c>
      <c r="E17" s="59">
        <f>'F4.2 SHPC Nashik'!H17</f>
        <v>0</v>
      </c>
      <c r="F17" s="155">
        <f>'F4.2 SHPC Nashik'!T17</f>
        <v>0</v>
      </c>
      <c r="G17" s="155">
        <f>'F4.2 SHPC Nashik'!AQ17</f>
        <v>0</v>
      </c>
      <c r="H17" s="59">
        <f t="shared" si="5"/>
        <v>0</v>
      </c>
      <c r="I17" s="59">
        <f>'F4.2 SHPC Nashik'!U17</f>
        <v>0</v>
      </c>
      <c r="J17" s="59">
        <f>'F4.2 SHPC Nashik'!AR17</f>
        <v>0</v>
      </c>
      <c r="K17" s="59"/>
      <c r="L17" s="59"/>
      <c r="M17" s="59">
        <f t="shared" si="6"/>
        <v>0</v>
      </c>
      <c r="N17" s="59">
        <f t="shared" si="7"/>
        <v>0</v>
      </c>
      <c r="O17" s="209"/>
      <c r="P17" s="210"/>
    </row>
    <row r="18" spans="1:16" s="208" customFormat="1" ht="47.25" outlineLevel="1">
      <c r="A18" s="556">
        <f>'F4.2 SHPC Nashik'!A18</f>
        <v>6.2</v>
      </c>
      <c r="B18" s="557" t="str">
        <f>'F4.2 SHPC Nashik'!B18</f>
        <v>Up gradation of ABB Make Protection System &amp; Automatic Voltage Regulator, Relay Based Unit &amp; Auxiliary control for Bhatsa Hydro Power Station(1 X 15MW).</v>
      </c>
      <c r="C18" s="58" t="str">
        <f>'F4.2 SHPC Nashik'!D18</f>
        <v>MERC/CAPEX/20172018/04220</v>
      </c>
      <c r="D18" s="384">
        <f>IF('F4.2 SHPC Nashik'!F18=0,"-",'F4.2 SHPC Nashik'!F18)</f>
        <v>42997</v>
      </c>
      <c r="E18" s="59">
        <f>'F4.2 SHPC Nashik'!H18</f>
        <v>5.4260000000000002</v>
      </c>
      <c r="F18" s="155">
        <f>'F4.2 SHPC Nashik'!T18</f>
        <v>0</v>
      </c>
      <c r="G18" s="155">
        <f>'F4.2 SHPC Nashik'!AQ18</f>
        <v>0</v>
      </c>
      <c r="H18" s="59">
        <f t="shared" si="2"/>
        <v>0</v>
      </c>
      <c r="I18" s="59">
        <f>'F4.2 SHPC Nashik'!U18</f>
        <v>0</v>
      </c>
      <c r="J18" s="59">
        <f>'F4.2 SHPC Nashik'!AR18</f>
        <v>0</v>
      </c>
      <c r="K18" s="59"/>
      <c r="L18" s="59"/>
      <c r="M18" s="59">
        <f t="shared" si="3"/>
        <v>0</v>
      </c>
      <c r="N18" s="59">
        <f t="shared" si="4"/>
        <v>0</v>
      </c>
      <c r="O18" s="209">
        <f t="shared" si="0"/>
        <v>0</v>
      </c>
      <c r="P18" s="210">
        <f t="shared" si="1"/>
        <v>0</v>
      </c>
    </row>
    <row r="19" spans="1:16" s="208" customFormat="1" ht="63" outlineLevel="1">
      <c r="A19" s="556">
        <f>'F4.2 SHPC Nashik'!A19</f>
        <v>0</v>
      </c>
      <c r="B19" s="557" t="str">
        <f>'F4.2 SHPC Nashik'!B19</f>
        <v xml:space="preserve"> Protection system Part A:- Restoration and up-gradation of electromechanical and static relays with numerical relays along with installation, testing, commissioning, and misc. allied works </v>
      </c>
      <c r="C19" s="58">
        <f>'F4.2 SHPC Nashik'!D19</f>
        <v>0</v>
      </c>
      <c r="D19" s="384" t="str">
        <f>IF('F4.2 SHPC Nashik'!F19=0,"-",'F4.2 SHPC Nashik'!F19)</f>
        <v>-</v>
      </c>
      <c r="E19" s="59">
        <f>'F4.2 SHPC Nashik'!H19</f>
        <v>0</v>
      </c>
      <c r="F19" s="155">
        <f>'F4.2 SHPC Nashik'!T19</f>
        <v>0</v>
      </c>
      <c r="G19" s="155">
        <f>'F4.2 SHPC Nashik'!AQ19</f>
        <v>0</v>
      </c>
      <c r="H19" s="59">
        <f t="shared" ref="H19:H21" si="8">F19-G19</f>
        <v>0</v>
      </c>
      <c r="I19" s="59">
        <f>'F4.2 SHPC Nashik'!U19</f>
        <v>0</v>
      </c>
      <c r="J19" s="59">
        <f>'F4.2 SHPC Nashik'!AR19</f>
        <v>0</v>
      </c>
      <c r="K19" s="59"/>
      <c r="L19" s="59"/>
      <c r="M19" s="59">
        <f t="shared" ref="M19:M21" si="9">SUM(J19:L19)</f>
        <v>0</v>
      </c>
      <c r="N19" s="59">
        <f t="shared" ref="N19:N21" si="10">H19+I19-M19</f>
        <v>0</v>
      </c>
      <c r="O19" s="209"/>
      <c r="P19" s="210"/>
    </row>
    <row r="20" spans="1:16" s="208" customFormat="1" ht="31.5" outlineLevel="1">
      <c r="A20" s="556">
        <f>'F4.2 SHPC Nashik'!A20</f>
        <v>0</v>
      </c>
      <c r="B20" s="557" t="str">
        <f>'F4.2 SHPC Nashik'!B20</f>
        <v>Protection system Part B:- Procure of redundant &amp; spare Numerical relays for Generator and G T Protection system.</v>
      </c>
      <c r="C20" s="58">
        <f>'F4.2 SHPC Nashik'!D20</f>
        <v>0</v>
      </c>
      <c r="D20" s="384" t="str">
        <f>IF('F4.2 SHPC Nashik'!F20=0,"-",'F4.2 SHPC Nashik'!F20)</f>
        <v>-</v>
      </c>
      <c r="E20" s="59">
        <f>'F4.2 SHPC Nashik'!H20</f>
        <v>0</v>
      </c>
      <c r="F20" s="155">
        <f>'F4.2 SHPC Nashik'!T20</f>
        <v>0</v>
      </c>
      <c r="G20" s="155">
        <f>'F4.2 SHPC Nashik'!AQ20</f>
        <v>0</v>
      </c>
      <c r="H20" s="59">
        <f t="shared" si="8"/>
        <v>0</v>
      </c>
      <c r="I20" s="59">
        <f>'F4.2 SHPC Nashik'!U20</f>
        <v>0</v>
      </c>
      <c r="J20" s="59">
        <f>'F4.2 SHPC Nashik'!AR20</f>
        <v>0</v>
      </c>
      <c r="K20" s="59"/>
      <c r="L20" s="59"/>
      <c r="M20" s="59">
        <f t="shared" si="9"/>
        <v>0</v>
      </c>
      <c r="N20" s="59">
        <f t="shared" si="10"/>
        <v>0</v>
      </c>
      <c r="O20" s="209"/>
      <c r="P20" s="210"/>
    </row>
    <row r="21" spans="1:16" s="208" customFormat="1" ht="63" outlineLevel="1">
      <c r="A21" s="556">
        <f>'F4.2 SHPC Nashik'!A21</f>
        <v>0</v>
      </c>
      <c r="B21" s="557" t="str">
        <f>'F4.2 SHPC Nashik'!B21</f>
        <v>C- Supply erection, testing and Commissioning and supervision of dismantling and erection of static excitation system and control system along with field instrumentation at Bhatsa HPS</v>
      </c>
      <c r="C21" s="58">
        <f>'F4.2 SHPC Nashik'!D21</f>
        <v>0</v>
      </c>
      <c r="D21" s="384" t="str">
        <f>IF('F4.2 SHPC Nashik'!F21=0,"-",'F4.2 SHPC Nashik'!F21)</f>
        <v>-</v>
      </c>
      <c r="E21" s="59">
        <f>'F4.2 SHPC Nashik'!H21</f>
        <v>0</v>
      </c>
      <c r="F21" s="155">
        <f>'F4.2 SHPC Nashik'!T21</f>
        <v>0</v>
      </c>
      <c r="G21" s="155">
        <f>'F4.2 SHPC Nashik'!AQ21</f>
        <v>0</v>
      </c>
      <c r="H21" s="59">
        <f t="shared" si="8"/>
        <v>0</v>
      </c>
      <c r="I21" s="59">
        <f>'F4.2 SHPC Nashik'!U21</f>
        <v>0</v>
      </c>
      <c r="J21" s="59">
        <f>'F4.2 SHPC Nashik'!AR21</f>
        <v>0</v>
      </c>
      <c r="K21" s="59"/>
      <c r="L21" s="59"/>
      <c r="M21" s="59">
        <f t="shared" si="9"/>
        <v>0</v>
      </c>
      <c r="N21" s="59">
        <f t="shared" si="10"/>
        <v>0</v>
      </c>
      <c r="O21" s="209"/>
      <c r="P21" s="210"/>
    </row>
    <row r="22" spans="1:16" s="337" customFormat="1" ht="31.5" outlineLevel="1">
      <c r="A22" s="544">
        <f>'F4.2 SHPC Nashik'!A22</f>
        <v>9</v>
      </c>
      <c r="B22" s="545" t="str">
        <f>'F4.2 SHPC Nashik'!B22</f>
        <v>Various Civil schemes for Modernisations of colonies at Various Locations under Nasik HPC</v>
      </c>
      <c r="C22" s="53" t="str">
        <f>'F4.2 SHPC Nashik'!D22</f>
        <v>MERC/CAPEX/20162017/04757</v>
      </c>
      <c r="D22" s="383">
        <f>IF('F4.2 SHPC Nashik'!F22=0,"-",'F4.2 SHPC Nashik'!F22)</f>
        <v>43061</v>
      </c>
      <c r="E22" s="56">
        <f>'F4.2 SHPC Nashik'!H22</f>
        <v>14.566664273199997</v>
      </c>
      <c r="F22" s="155">
        <f>'F4.2 SHPC Nashik'!T22</f>
        <v>0</v>
      </c>
      <c r="G22" s="155">
        <f>'F4.2 SHPC Nashik'!AQ22</f>
        <v>0</v>
      </c>
      <c r="H22" s="59">
        <f t="shared" si="2"/>
        <v>0</v>
      </c>
      <c r="I22" s="59">
        <f>'F4.2 SHPC Nashik'!U22</f>
        <v>0</v>
      </c>
      <c r="J22" s="59">
        <f>'F4.2 SHPC Nashik'!AR22</f>
        <v>0</v>
      </c>
      <c r="K22" s="59"/>
      <c r="L22" s="59"/>
      <c r="M22" s="59">
        <f t="shared" si="3"/>
        <v>0</v>
      </c>
      <c r="N22" s="59">
        <f t="shared" si="4"/>
        <v>0</v>
      </c>
      <c r="O22" s="209">
        <f t="shared" si="0"/>
        <v>0</v>
      </c>
      <c r="P22" s="210">
        <f t="shared" si="1"/>
        <v>0</v>
      </c>
    </row>
    <row r="23" spans="1:16" ht="47.25" outlineLevel="1">
      <c r="A23" s="556">
        <f>'F4.2 SHPC Nashik'!A23</f>
        <v>9.1</v>
      </c>
      <c r="B23" s="557" t="str">
        <f>'F4.2 SHPC Nashik'!B23</f>
        <v>Part A: Refurbishment of quarters in colony, administartive buidings club building, guest house at various HPS under Nashik HPS</v>
      </c>
      <c r="C23" s="58" t="str">
        <f>'F4.2 SHPC Nashik'!D23</f>
        <v>MERC/CAPEX/20162017/04757</v>
      </c>
      <c r="D23" s="384">
        <f>IF('F4.2 SHPC Nashik'!F23=0,"-",'F4.2 SHPC Nashik'!F23)</f>
        <v>43061</v>
      </c>
      <c r="E23" s="59">
        <f>'F4.2 SHPC Nashik'!H23</f>
        <v>3.7363539351999999</v>
      </c>
      <c r="F23" s="155">
        <f>'F4.2 SHPC Nashik'!T23</f>
        <v>1.5438087980000001</v>
      </c>
      <c r="G23" s="155">
        <f>'F4.2 SHPC Nashik'!AQ23</f>
        <v>1.5438087980000001</v>
      </c>
      <c r="H23" s="59">
        <f t="shared" si="2"/>
        <v>0</v>
      </c>
      <c r="I23" s="59">
        <f>'F4.2 SHPC Nashik'!U23</f>
        <v>1.9667567530000001</v>
      </c>
      <c r="J23" s="59">
        <f>'F4.2 SHPC Nashik'!AR23</f>
        <v>2.4567567530000001</v>
      </c>
      <c r="K23" s="59"/>
      <c r="L23" s="59"/>
      <c r="M23" s="59">
        <f t="shared" si="3"/>
        <v>2.4567567530000001</v>
      </c>
      <c r="N23" s="59">
        <f t="shared" si="4"/>
        <v>-0.49</v>
      </c>
      <c r="O23" s="209">
        <f t="shared" si="0"/>
        <v>2.1925451371999998</v>
      </c>
      <c r="P23" s="210">
        <f t="shared" si="1"/>
        <v>0.2642116158000003</v>
      </c>
    </row>
    <row r="24" spans="1:16" ht="31.5" outlineLevel="1">
      <c r="A24" s="556">
        <f>'F4.2 SHPC Nashik'!A24</f>
        <v>9.1999999999999993</v>
      </c>
      <c r="B24" s="557" t="str">
        <f>'F4.2 SHPC Nashik'!B24</f>
        <v>Part B: Providing and laying water supply lines within colony and power house area at various HPS under Nashik HPS</v>
      </c>
      <c r="C24" s="58" t="str">
        <f>'F4.2 SHPC Nashik'!D24</f>
        <v>MERC/CAPEX/20162017/04757</v>
      </c>
      <c r="D24" s="384">
        <f>IF('F4.2 SHPC Nashik'!F24=0,"-",'F4.2 SHPC Nashik'!F24)</f>
        <v>43061</v>
      </c>
      <c r="E24" s="59">
        <f>'F4.2 SHPC Nashik'!H24</f>
        <v>0.50088049999999995</v>
      </c>
      <c r="F24" s="155">
        <f>'F4.2 SHPC Nashik'!T24</f>
        <v>0.11901328100000001</v>
      </c>
      <c r="G24" s="155">
        <f>'F4.2 SHPC Nashik'!AQ24</f>
        <v>0.11901328100000001</v>
      </c>
      <c r="H24" s="59">
        <f t="shared" si="2"/>
        <v>0</v>
      </c>
      <c r="I24" s="59">
        <f>'F4.2 SHPC Nashik'!U24</f>
        <v>0</v>
      </c>
      <c r="J24" s="59">
        <f>'F4.2 SHPC Nashik'!AR24</f>
        <v>0</v>
      </c>
      <c r="K24" s="59"/>
      <c r="L24" s="59"/>
      <c r="M24" s="59">
        <f t="shared" si="3"/>
        <v>0</v>
      </c>
      <c r="N24" s="59">
        <f t="shared" si="4"/>
        <v>0</v>
      </c>
      <c r="O24" s="209">
        <f t="shared" si="0"/>
        <v>0</v>
      </c>
      <c r="P24" s="210">
        <f t="shared" si="1"/>
        <v>0</v>
      </c>
    </row>
    <row r="25" spans="1:16" ht="47.25" outlineLevel="1">
      <c r="A25" s="556">
        <f>'F4.2 SHPC Nashik'!A25</f>
        <v>9.3000000000000007</v>
      </c>
      <c r="B25" s="557" t="str">
        <f>'F4.2 SHPC Nashik'!B25</f>
        <v>Part C: Construction of compund wall/chainlink fencing around colony and power house area at various HPS under Nashik HPS.</v>
      </c>
      <c r="C25" s="58" t="str">
        <f>'F4.2 SHPC Nashik'!D25</f>
        <v>MERC/CAPEX/20162017/04757</v>
      </c>
      <c r="D25" s="384">
        <f>IF('F4.2 SHPC Nashik'!F25=0,"-",'F4.2 SHPC Nashik'!F25)</f>
        <v>43061</v>
      </c>
      <c r="E25" s="59">
        <f>'F4.2 SHPC Nashik'!H25</f>
        <v>0.74832697199999998</v>
      </c>
      <c r="F25" s="155">
        <f>'F4.2 SHPC Nashik'!T25</f>
        <v>0.17</v>
      </c>
      <c r="G25" s="155">
        <f>'F4.2 SHPC Nashik'!AQ25</f>
        <v>0.17</v>
      </c>
      <c r="H25" s="59">
        <f t="shared" si="2"/>
        <v>0</v>
      </c>
      <c r="I25" s="59">
        <f>'F4.2 SHPC Nashik'!U25</f>
        <v>0</v>
      </c>
      <c r="J25" s="59">
        <f>'F4.2 SHPC Nashik'!AR25</f>
        <v>0</v>
      </c>
      <c r="K25" s="59"/>
      <c r="L25" s="59"/>
      <c r="M25" s="59">
        <f t="shared" si="3"/>
        <v>0</v>
      </c>
      <c r="N25" s="59">
        <f t="shared" si="4"/>
        <v>0</v>
      </c>
      <c r="O25" s="209">
        <f t="shared" si="0"/>
        <v>0</v>
      </c>
      <c r="P25" s="210">
        <f t="shared" si="1"/>
        <v>0</v>
      </c>
    </row>
    <row r="26" spans="1:16" ht="63" outlineLevel="1">
      <c r="A26" s="556">
        <f>'F4.2 SHPC Nashik'!A26</f>
        <v>9.4</v>
      </c>
      <c r="B26" s="557" t="str">
        <f>'F4.2 SHPC Nashik'!B26</f>
        <v>Part D: Providing &amp; relaying of existing internal roads within colony area and approach roads to power house &amp; construction of storm water gutter along road at various HPS under HPC Nashik</v>
      </c>
      <c r="C26" s="58" t="str">
        <f>'F4.2 SHPC Nashik'!D26</f>
        <v>MERC/CAPEX/20162017/04757</v>
      </c>
      <c r="D26" s="384">
        <f>IF('F4.2 SHPC Nashik'!F26=0,"-",'F4.2 SHPC Nashik'!F26)</f>
        <v>43061</v>
      </c>
      <c r="E26" s="59">
        <f>'F4.2 SHPC Nashik'!H26</f>
        <v>9.5811028659999984</v>
      </c>
      <c r="F26" s="155">
        <f>'F4.2 SHPC Nashik'!T26</f>
        <v>2.2476739239999999</v>
      </c>
      <c r="G26" s="155">
        <f>'F4.2 SHPC Nashik'!AQ26</f>
        <v>2.2476739239999999</v>
      </c>
      <c r="H26" s="59">
        <f t="shared" si="2"/>
        <v>0</v>
      </c>
      <c r="I26" s="59">
        <f>'F4.2 SHPC Nashik'!U26</f>
        <v>1.8060422469999999</v>
      </c>
      <c r="J26" s="59">
        <f>'F4.2 SHPC Nashik'!AR26</f>
        <v>1.8060422469999999</v>
      </c>
      <c r="K26" s="59"/>
      <c r="L26" s="59"/>
      <c r="M26" s="59">
        <f t="shared" si="3"/>
        <v>1.8060422469999999</v>
      </c>
      <c r="N26" s="59">
        <f t="shared" si="4"/>
        <v>0</v>
      </c>
      <c r="O26" s="209">
        <f t="shared" si="0"/>
        <v>1.8060422469999999</v>
      </c>
      <c r="P26" s="210">
        <f t="shared" si="1"/>
        <v>0</v>
      </c>
    </row>
    <row r="27" spans="1:16" s="337" customFormat="1" ht="47.25" outlineLevel="1">
      <c r="A27" s="544">
        <f>'F4.2 SHPC Nashik'!A27</f>
        <v>10</v>
      </c>
      <c r="B27" s="545" t="str">
        <f>'F4.2 SHPC Nashik'!B27</f>
        <v>Upgradation of existing PLC system to latest symphony plus SCADA &amp; DCS system of Ghatghar HPS (2x125 MW) under HPS Nasik</v>
      </c>
      <c r="C27" s="53" t="str">
        <f>'F4.2 SHPC Nashik'!D27</f>
        <v>MERC/CAPEX/20172018/0198</v>
      </c>
      <c r="D27" s="383">
        <f>IF('F4.2 SHPC Nashik'!F27=0,"-",'F4.2 SHPC Nashik'!F27)</f>
        <v>43137</v>
      </c>
      <c r="E27" s="56">
        <f>'F4.2 SHPC Nashik'!H27</f>
        <v>13.345000000000001</v>
      </c>
      <c r="F27" s="155">
        <f>'F4.2 SHPC Nashik'!T27</f>
        <v>0</v>
      </c>
      <c r="G27" s="155">
        <f>'F4.2 SHPC Nashik'!AQ27</f>
        <v>0</v>
      </c>
      <c r="H27" s="59">
        <f t="shared" si="2"/>
        <v>0</v>
      </c>
      <c r="I27" s="59">
        <f>'F4.2 SHPC Nashik'!U27</f>
        <v>0</v>
      </c>
      <c r="J27" s="59">
        <f>'F4.2 SHPC Nashik'!AR27</f>
        <v>0</v>
      </c>
      <c r="K27" s="59"/>
      <c r="L27" s="59"/>
      <c r="M27" s="59">
        <f t="shared" si="3"/>
        <v>0</v>
      </c>
      <c r="N27" s="59">
        <f t="shared" si="4"/>
        <v>0</v>
      </c>
      <c r="O27" s="209">
        <f t="shared" si="0"/>
        <v>0</v>
      </c>
      <c r="P27" s="210">
        <f t="shared" si="1"/>
        <v>0</v>
      </c>
    </row>
    <row r="28" spans="1:16" ht="47.25" outlineLevel="1">
      <c r="A28" s="556">
        <f>'F4.2 SHPC Nashik'!A28</f>
        <v>10.1</v>
      </c>
      <c r="B28" s="557" t="str">
        <f>'F4.2 SHPC Nashik'!B28</f>
        <v>Upgradation of existing PLC system to latest symphony plus SCADA &amp; DCS system of Ghatghar HPS (2x125 MW) under HPS Nasik</v>
      </c>
      <c r="C28" s="58" t="str">
        <f>'F4.2 SHPC Nashik'!D28</f>
        <v>MERC/CAPEX/20172018/0198</v>
      </c>
      <c r="D28" s="384">
        <f>IF('F4.2 SHPC Nashik'!F28=0,"-",'F4.2 SHPC Nashik'!F28)</f>
        <v>43137</v>
      </c>
      <c r="E28" s="59">
        <f>'F4.2 SHPC Nashik'!H28</f>
        <v>13.345000000000001</v>
      </c>
      <c r="F28" s="155">
        <f>'F4.2 SHPC Nashik'!T28</f>
        <v>0</v>
      </c>
      <c r="G28" s="155">
        <f>'F4.2 SHPC Nashik'!AQ28</f>
        <v>0</v>
      </c>
      <c r="H28" s="59">
        <f t="shared" si="2"/>
        <v>0</v>
      </c>
      <c r="I28" s="59">
        <f>'F4.2 SHPC Nashik'!U28</f>
        <v>0</v>
      </c>
      <c r="J28" s="59">
        <f>'F4.2 SHPC Nashik'!AR28</f>
        <v>0</v>
      </c>
      <c r="K28" s="59"/>
      <c r="L28" s="59"/>
      <c r="M28" s="59">
        <f t="shared" si="3"/>
        <v>0</v>
      </c>
      <c r="N28" s="59">
        <f t="shared" si="4"/>
        <v>0</v>
      </c>
      <c r="O28" s="209">
        <f t="shared" si="0"/>
        <v>0</v>
      </c>
      <c r="P28" s="210">
        <f t="shared" si="1"/>
        <v>0</v>
      </c>
    </row>
    <row r="29" spans="1:16" s="337" customFormat="1" ht="31.5" outlineLevel="1">
      <c r="A29" s="544">
        <f>'F4.2 SHPC Nashik'!A29</f>
        <v>14</v>
      </c>
      <c r="B29" s="545" t="str">
        <f>'F4.2 SHPC Nashik'!B29</f>
        <v>Various 14 Nos. of schemes for Hydro Power Stations under Renewable Energy Circle, Pune &amp; Nasik</v>
      </c>
      <c r="C29" s="53" t="str">
        <f>'F4.2 SHPC Nashik'!D29</f>
        <v>MERC/CAPEX/2020-21/WFH/SBR/ 19</v>
      </c>
      <c r="D29" s="383">
        <f>IF('F4.2 SHPC Nashik'!F29=0,"-",'F4.2 SHPC Nashik'!F29)</f>
        <v>44029</v>
      </c>
      <c r="E29" s="56">
        <f>'F4.2 SHPC Nashik'!H29</f>
        <v>8.9129999999999985</v>
      </c>
      <c r="F29" s="155">
        <f>'F4.2 SHPC Nashik'!T29</f>
        <v>0</v>
      </c>
      <c r="G29" s="155">
        <f>'F4.2 SHPC Nashik'!AQ29</f>
        <v>0</v>
      </c>
      <c r="H29" s="59">
        <f t="shared" si="2"/>
        <v>0</v>
      </c>
      <c r="I29" s="59">
        <f>'F4.2 SHPC Nashik'!U29</f>
        <v>0</v>
      </c>
      <c r="J29" s="59">
        <f>'F4.2 SHPC Nashik'!AR29</f>
        <v>0</v>
      </c>
      <c r="K29" s="59"/>
      <c r="L29" s="59"/>
      <c r="M29" s="59">
        <f t="shared" si="3"/>
        <v>0</v>
      </c>
      <c r="N29" s="59">
        <f t="shared" si="4"/>
        <v>0</v>
      </c>
      <c r="O29" s="209">
        <f t="shared" si="0"/>
        <v>0</v>
      </c>
      <c r="P29" s="210">
        <f t="shared" si="1"/>
        <v>0</v>
      </c>
    </row>
    <row r="30" spans="1:16" ht="31.5" outlineLevel="1">
      <c r="A30" s="578">
        <f>'F4.2 SHPC Nashik'!A30</f>
        <v>14.1</v>
      </c>
      <c r="B30" s="557" t="str">
        <f>'F4.2 SHPC Nashik'!B30</f>
        <v>Schme-C :Replacement of existing Energy meters by 0.2S Class Energy meters at various HPS.</v>
      </c>
      <c r="C30" s="58" t="str">
        <f>'F4.2 SHPC Nashik'!D30</f>
        <v>MERC/CAPEX/2020-21/WFH/SBR/ 19</v>
      </c>
      <c r="D30" s="384">
        <f>IF('F4.2 SHPC Nashik'!F30=0,"-",'F4.2 SHPC Nashik'!F30)</f>
        <v>44029</v>
      </c>
      <c r="E30" s="59">
        <f>'F4.2 SHPC Nashik'!H30</f>
        <v>0.10199999999999999</v>
      </c>
      <c r="F30" s="155">
        <f>'F4.2 SHPC Nashik'!T30</f>
        <v>0</v>
      </c>
      <c r="G30" s="155">
        <f>'F4.2 SHPC Nashik'!AQ30</f>
        <v>0</v>
      </c>
      <c r="H30" s="59">
        <f t="shared" si="2"/>
        <v>0</v>
      </c>
      <c r="I30" s="59">
        <f>'F4.2 SHPC Nashik'!U30</f>
        <v>0</v>
      </c>
      <c r="J30" s="59">
        <f>'F4.2 SHPC Nashik'!AR30</f>
        <v>0</v>
      </c>
      <c r="K30" s="59"/>
      <c r="L30" s="59"/>
      <c r="M30" s="59">
        <f t="shared" si="3"/>
        <v>0</v>
      </c>
      <c r="N30" s="59">
        <f t="shared" si="4"/>
        <v>0</v>
      </c>
      <c r="O30" s="209">
        <f t="shared" si="0"/>
        <v>0</v>
      </c>
      <c r="P30" s="210">
        <f t="shared" si="1"/>
        <v>0</v>
      </c>
    </row>
    <row r="31" spans="1:16" ht="31.5" outlineLevel="1">
      <c r="A31" s="578">
        <f>'F4.2 SHPC Nashik'!A31</f>
        <v>14.2</v>
      </c>
      <c r="B31" s="557" t="str">
        <f>'F4.2 SHPC Nashik'!B31</f>
        <v>Schme-F: Replacement of 220V / 300AH Float cum boost charger with integrated DCDB for Bhatsa Hydro Power Stn.</v>
      </c>
      <c r="C31" s="58" t="str">
        <f>'F4.2 SHPC Nashik'!D31</f>
        <v>MERC/CAPEX/2020-21/WFH/SBR/ 19</v>
      </c>
      <c r="D31" s="384">
        <f>IF('F4.2 SHPC Nashik'!F31=0,"-",'F4.2 SHPC Nashik'!F31)</f>
        <v>44029</v>
      </c>
      <c r="E31" s="59">
        <f>'F4.2 SHPC Nashik'!H31</f>
        <v>0.17299999999999999</v>
      </c>
      <c r="F31" s="155">
        <f>'F4.2 SHPC Nashik'!T31</f>
        <v>0</v>
      </c>
      <c r="G31" s="155">
        <f>'F4.2 SHPC Nashik'!AQ31</f>
        <v>0</v>
      </c>
      <c r="H31" s="59">
        <f t="shared" si="2"/>
        <v>0</v>
      </c>
      <c r="I31" s="59">
        <f>'F4.2 SHPC Nashik'!U31</f>
        <v>0</v>
      </c>
      <c r="J31" s="59">
        <f>'F4.2 SHPC Nashik'!AR31</f>
        <v>0</v>
      </c>
      <c r="K31" s="59"/>
      <c r="L31" s="59"/>
      <c r="M31" s="59">
        <f t="shared" si="3"/>
        <v>0</v>
      </c>
      <c r="N31" s="59">
        <f t="shared" si="4"/>
        <v>0</v>
      </c>
      <c r="O31" s="209">
        <f t="shared" si="0"/>
        <v>0</v>
      </c>
      <c r="P31" s="210">
        <f t="shared" si="1"/>
        <v>0</v>
      </c>
    </row>
    <row r="32" spans="1:16" ht="31.5" outlineLevel="1">
      <c r="A32" s="578">
        <f>'F4.2 SHPC Nashik'!A32</f>
        <v>14.3</v>
      </c>
      <c r="B32" s="557" t="str">
        <f>'F4.2 SHPC Nashik'!B32</f>
        <v>Schme-G: Replacement of 220V / 300AH Float cum boost charger with integrated DCDB for Surya Hydro Power Stn.</v>
      </c>
      <c r="C32" s="58" t="str">
        <f>'F4.2 SHPC Nashik'!D32</f>
        <v>MERC/CAPEX/2020-21/WFH/SBR/ 19</v>
      </c>
      <c r="D32" s="384">
        <f>IF('F4.2 SHPC Nashik'!F32=0,"-",'F4.2 SHPC Nashik'!F32)</f>
        <v>44029</v>
      </c>
      <c r="E32" s="59">
        <f>'F4.2 SHPC Nashik'!H32</f>
        <v>0.17299999999999999</v>
      </c>
      <c r="F32" s="155">
        <f>'F4.2 SHPC Nashik'!T32</f>
        <v>0</v>
      </c>
      <c r="G32" s="155">
        <f>'F4.2 SHPC Nashik'!AQ32</f>
        <v>0</v>
      </c>
      <c r="H32" s="59">
        <f t="shared" si="2"/>
        <v>0</v>
      </c>
      <c r="I32" s="59">
        <f>'F4.2 SHPC Nashik'!U32</f>
        <v>0</v>
      </c>
      <c r="J32" s="59">
        <f>'F4.2 SHPC Nashik'!AR32</f>
        <v>0</v>
      </c>
      <c r="K32" s="59"/>
      <c r="L32" s="59"/>
      <c r="M32" s="59">
        <f t="shared" si="3"/>
        <v>0</v>
      </c>
      <c r="N32" s="59">
        <f t="shared" si="4"/>
        <v>0</v>
      </c>
      <c r="O32" s="209">
        <f t="shared" si="0"/>
        <v>0</v>
      </c>
      <c r="P32" s="210">
        <f t="shared" si="1"/>
        <v>0</v>
      </c>
    </row>
    <row r="33" spans="1:16" ht="30" outlineLevel="1">
      <c r="A33" s="578">
        <f>'F4.2 SHPC Nashik'!A33</f>
        <v>14.4</v>
      </c>
      <c r="B33" s="557" t="str">
        <f>'F4.2 SHPC Nashik'!B33</f>
        <v>Schme-H: Supply 24 point Chartless recorder for Bhatsa HPS.</v>
      </c>
      <c r="C33" s="58" t="str">
        <f>'F4.2 SHPC Nashik'!D33</f>
        <v>MERC/CAPEX/2020-21/WFH/SBR/ 19</v>
      </c>
      <c r="D33" s="384">
        <f>IF('F4.2 SHPC Nashik'!F33=0,"-",'F4.2 SHPC Nashik'!F33)</f>
        <v>44029</v>
      </c>
      <c r="E33" s="59">
        <f>'F4.2 SHPC Nashik'!H33</f>
        <v>5.8999999999999997E-2</v>
      </c>
      <c r="F33" s="155">
        <f>'F4.2 SHPC Nashik'!T33</f>
        <v>0</v>
      </c>
      <c r="G33" s="155">
        <f>'F4.2 SHPC Nashik'!AQ33</f>
        <v>0</v>
      </c>
      <c r="H33" s="59">
        <f t="shared" si="2"/>
        <v>0</v>
      </c>
      <c r="I33" s="59">
        <f>'F4.2 SHPC Nashik'!U33</f>
        <v>0</v>
      </c>
      <c r="J33" s="59">
        <f>'F4.2 SHPC Nashik'!AR33</f>
        <v>0</v>
      </c>
      <c r="K33" s="59"/>
      <c r="L33" s="59"/>
      <c r="M33" s="59">
        <f t="shared" si="3"/>
        <v>0</v>
      </c>
      <c r="N33" s="59">
        <f t="shared" si="4"/>
        <v>0</v>
      </c>
      <c r="O33" s="209">
        <f t="shared" si="0"/>
        <v>0</v>
      </c>
      <c r="P33" s="210">
        <f t="shared" si="1"/>
        <v>0</v>
      </c>
    </row>
    <row r="34" spans="1:16" ht="31.5" outlineLevel="1">
      <c r="A34" s="578">
        <f>'F4.2 SHPC Nashik'!A34</f>
        <v>14.5</v>
      </c>
      <c r="B34" s="557" t="str">
        <f>'F4.2 SHPC Nashik'!B34</f>
        <v>Schme-I: Supply Erection, testing &amp; commissioning of Digital governing system for 06MW Surya HPS.</v>
      </c>
      <c r="C34" s="58" t="str">
        <f>'F4.2 SHPC Nashik'!D34</f>
        <v>MERC/CAPEX/2020-21/WFH/SBR/ 19</v>
      </c>
      <c r="D34" s="384">
        <f>IF('F4.2 SHPC Nashik'!F34=0,"-",'F4.2 SHPC Nashik'!F34)</f>
        <v>44029</v>
      </c>
      <c r="E34" s="59">
        <f>'F4.2 SHPC Nashik'!H34</f>
        <v>1.954</v>
      </c>
      <c r="F34" s="155">
        <f>'F4.2 SHPC Nashik'!T34</f>
        <v>0</v>
      </c>
      <c r="G34" s="155">
        <f>'F4.2 SHPC Nashik'!AQ34</f>
        <v>0</v>
      </c>
      <c r="H34" s="59">
        <f t="shared" si="2"/>
        <v>0</v>
      </c>
      <c r="I34" s="59">
        <f>'F4.2 SHPC Nashik'!U34</f>
        <v>0</v>
      </c>
      <c r="J34" s="59">
        <f>'F4.2 SHPC Nashik'!AR34</f>
        <v>0</v>
      </c>
      <c r="K34" s="59"/>
      <c r="L34" s="59"/>
      <c r="M34" s="59">
        <f t="shared" si="3"/>
        <v>0</v>
      </c>
      <c r="N34" s="59">
        <f t="shared" si="4"/>
        <v>0</v>
      </c>
      <c r="O34" s="209">
        <f t="shared" si="0"/>
        <v>0</v>
      </c>
      <c r="P34" s="210">
        <f t="shared" si="1"/>
        <v>0</v>
      </c>
    </row>
    <row r="35" spans="1:16" ht="47.25" outlineLevel="1">
      <c r="A35" s="578">
        <f>'F4.2 SHPC Nashik'!A35</f>
        <v>14.6</v>
      </c>
      <c r="B35" s="557" t="str">
        <f>'F4.2 SHPC Nashik'!B35</f>
        <v>Schme-J: Supply, Erection, testing &amp; commissioning of Digital governing system and Hydraulic oil pressure unit for 15 MW Bhatsa HPS.</v>
      </c>
      <c r="C35" s="58" t="str">
        <f>'F4.2 SHPC Nashik'!D35</f>
        <v>MERC/CAPEX/2020-21/WFH/SBR/ 19</v>
      </c>
      <c r="D35" s="384">
        <f>IF('F4.2 SHPC Nashik'!F35=0,"-",'F4.2 SHPC Nashik'!F35)</f>
        <v>44029</v>
      </c>
      <c r="E35" s="59">
        <f>'F4.2 SHPC Nashik'!H35</f>
        <v>2.0270000000000001</v>
      </c>
      <c r="F35" s="155">
        <f>'F4.2 SHPC Nashik'!T35</f>
        <v>0</v>
      </c>
      <c r="G35" s="155">
        <f>'F4.2 SHPC Nashik'!AQ35</f>
        <v>0</v>
      </c>
      <c r="H35" s="59">
        <f t="shared" si="2"/>
        <v>0</v>
      </c>
      <c r="I35" s="59">
        <f>'F4.2 SHPC Nashik'!U35</f>
        <v>0</v>
      </c>
      <c r="J35" s="59">
        <f>'F4.2 SHPC Nashik'!AR35</f>
        <v>0</v>
      </c>
      <c r="K35" s="59"/>
      <c r="L35" s="59"/>
      <c r="M35" s="59">
        <f t="shared" si="3"/>
        <v>0</v>
      </c>
      <c r="N35" s="59">
        <f t="shared" si="4"/>
        <v>0</v>
      </c>
      <c r="O35" s="209">
        <f t="shared" si="0"/>
        <v>0</v>
      </c>
      <c r="P35" s="210">
        <f t="shared" si="1"/>
        <v>0</v>
      </c>
    </row>
    <row r="36" spans="1:16" ht="31.5" outlineLevel="1">
      <c r="A36" s="578">
        <f>'F4.2 SHPC Nashik'!A36</f>
        <v>14.7</v>
      </c>
      <c r="B36" s="557" t="str">
        <f>'F4.2 SHPC Nashik'!B36</f>
        <v>Schme-K: Supply, Retrofitting, up gradation, Commissioning of Generator protection system at Paithan HPS.</v>
      </c>
      <c r="C36" s="58" t="str">
        <f>'F4.2 SHPC Nashik'!D36</f>
        <v>MERC/CAPEX/2020-21/WFH/SBR/ 19</v>
      </c>
      <c r="D36" s="384">
        <f>IF('F4.2 SHPC Nashik'!F36=0,"-",'F4.2 SHPC Nashik'!F36)</f>
        <v>44029</v>
      </c>
      <c r="E36" s="59">
        <f>'F4.2 SHPC Nashik'!H36</f>
        <v>0.87</v>
      </c>
      <c r="F36" s="155">
        <f>'F4.2 SHPC Nashik'!T36</f>
        <v>0</v>
      </c>
      <c r="G36" s="155">
        <f>'F4.2 SHPC Nashik'!AQ36</f>
        <v>0</v>
      </c>
      <c r="H36" s="59">
        <f t="shared" si="2"/>
        <v>0</v>
      </c>
      <c r="I36" s="59">
        <f>'F4.2 SHPC Nashik'!U36</f>
        <v>0</v>
      </c>
      <c r="J36" s="59">
        <f>'F4.2 SHPC Nashik'!AR36</f>
        <v>0</v>
      </c>
      <c r="K36" s="59"/>
      <c r="L36" s="59"/>
      <c r="M36" s="59">
        <f t="shared" si="3"/>
        <v>0</v>
      </c>
      <c r="N36" s="59">
        <f t="shared" si="4"/>
        <v>0</v>
      </c>
      <c r="O36" s="209">
        <f t="shared" si="0"/>
        <v>0</v>
      </c>
      <c r="P36" s="210">
        <f t="shared" si="1"/>
        <v>0</v>
      </c>
    </row>
    <row r="37" spans="1:16" ht="31.5" outlineLevel="1">
      <c r="A37" s="578">
        <f>'F4.2 SHPC Nashik'!A37</f>
        <v>14.8</v>
      </c>
      <c r="B37" s="557" t="str">
        <f>'F4.2 SHPC Nashik'!B37</f>
        <v>Schme-L: Replacement of existing compressor with new compressor (1 Nos.) at Paithan HPS</v>
      </c>
      <c r="C37" s="58" t="str">
        <f>'F4.2 SHPC Nashik'!D37</f>
        <v>MERC/CAPEX/2020-21/WFH/SBR/ 19</v>
      </c>
      <c r="D37" s="384">
        <f>IF('F4.2 SHPC Nashik'!F37=0,"-",'F4.2 SHPC Nashik'!F37)</f>
        <v>44029</v>
      </c>
      <c r="E37" s="59">
        <f>'F4.2 SHPC Nashik'!H37</f>
        <v>0.46700000000000003</v>
      </c>
      <c r="F37" s="155">
        <f>'F4.2 SHPC Nashik'!T37</f>
        <v>0</v>
      </c>
      <c r="G37" s="155">
        <f>'F4.2 SHPC Nashik'!AQ37</f>
        <v>0</v>
      </c>
      <c r="H37" s="59">
        <f t="shared" si="2"/>
        <v>0</v>
      </c>
      <c r="I37" s="59">
        <f>'F4.2 SHPC Nashik'!U37</f>
        <v>0</v>
      </c>
      <c r="J37" s="59">
        <f>'F4.2 SHPC Nashik'!AR37</f>
        <v>0</v>
      </c>
      <c r="K37" s="59"/>
      <c r="L37" s="59"/>
      <c r="M37" s="59">
        <f t="shared" si="3"/>
        <v>0</v>
      </c>
      <c r="N37" s="59">
        <f t="shared" si="4"/>
        <v>0</v>
      </c>
      <c r="O37" s="209">
        <f t="shared" si="0"/>
        <v>0</v>
      </c>
      <c r="P37" s="210">
        <f t="shared" si="1"/>
        <v>0</v>
      </c>
    </row>
    <row r="38" spans="1:16" ht="47.25" outlineLevel="1">
      <c r="A38" s="578">
        <f>'F4.2 SHPC Nashik'!A38</f>
        <v>14.9</v>
      </c>
      <c r="B38" s="557" t="str">
        <f>'F4.2 SHPC Nashik'!B38</f>
        <v>Schme-M: Retrofitting, up gradation &amp; Commissioning of Protection System for Generator, Transformer and Line at Surya Hydro Power Station</v>
      </c>
      <c r="C38" s="58" t="str">
        <f>'F4.2 SHPC Nashik'!D38</f>
        <v>MERC/CAPEX/2020-21/WFH/SBR/ 19</v>
      </c>
      <c r="D38" s="384">
        <f>IF('F4.2 SHPC Nashik'!F38=0,"-",'F4.2 SHPC Nashik'!F38)</f>
        <v>44029</v>
      </c>
      <c r="E38" s="59">
        <f>'F4.2 SHPC Nashik'!H38</f>
        <v>0.69100000000000006</v>
      </c>
      <c r="F38" s="155">
        <f>'F4.2 SHPC Nashik'!T38</f>
        <v>0</v>
      </c>
      <c r="G38" s="155">
        <f>'F4.2 SHPC Nashik'!AQ38</f>
        <v>0</v>
      </c>
      <c r="H38" s="59">
        <f t="shared" si="2"/>
        <v>0</v>
      </c>
      <c r="I38" s="59">
        <f>'F4.2 SHPC Nashik'!U38</f>
        <v>0</v>
      </c>
      <c r="J38" s="59">
        <f>'F4.2 SHPC Nashik'!AR38</f>
        <v>0</v>
      </c>
      <c r="K38" s="59"/>
      <c r="L38" s="59"/>
      <c r="M38" s="59">
        <f t="shared" si="3"/>
        <v>0</v>
      </c>
      <c r="N38" s="59">
        <f t="shared" si="4"/>
        <v>0</v>
      </c>
      <c r="O38" s="209">
        <f t="shared" si="0"/>
        <v>0</v>
      </c>
      <c r="P38" s="210">
        <f t="shared" si="1"/>
        <v>0</v>
      </c>
    </row>
    <row r="39" spans="1:16" ht="31.5" outlineLevel="1">
      <c r="A39" s="581">
        <f>'F4.2 SHPC Nashik'!A39</f>
        <v>14.1</v>
      </c>
      <c r="B39" s="557" t="str">
        <f>'F4.2 SHPC Nashik'!B39</f>
        <v>Schme-N: Procurement of Static excitation system at Surya Hydro Power Station.</v>
      </c>
      <c r="C39" s="58" t="str">
        <f>'F4.2 SHPC Nashik'!D39</f>
        <v>MERC/CAPEX/2020-21/WFH/SBR/ 19</v>
      </c>
      <c r="D39" s="384">
        <f>IF('F4.2 SHPC Nashik'!F39=0,"-",'F4.2 SHPC Nashik'!F39)</f>
        <v>44029</v>
      </c>
      <c r="E39" s="59">
        <f>'F4.2 SHPC Nashik'!H39</f>
        <v>1.5469999999999999</v>
      </c>
      <c r="F39" s="155">
        <f>'F4.2 SHPC Nashik'!T39</f>
        <v>0</v>
      </c>
      <c r="G39" s="155">
        <f>'F4.2 SHPC Nashik'!AQ39</f>
        <v>0</v>
      </c>
      <c r="H39" s="59">
        <f t="shared" si="2"/>
        <v>0</v>
      </c>
      <c r="I39" s="59">
        <f>'F4.2 SHPC Nashik'!U39</f>
        <v>0</v>
      </c>
      <c r="J39" s="59">
        <f>'F4.2 SHPC Nashik'!AR39</f>
        <v>0</v>
      </c>
      <c r="K39" s="59"/>
      <c r="L39" s="59"/>
      <c r="M39" s="59">
        <f t="shared" si="3"/>
        <v>0</v>
      </c>
      <c r="N39" s="59">
        <f t="shared" si="4"/>
        <v>0</v>
      </c>
      <c r="O39" s="209">
        <f t="shared" si="0"/>
        <v>0</v>
      </c>
      <c r="P39" s="210">
        <f t="shared" si="1"/>
        <v>0</v>
      </c>
    </row>
    <row r="40" spans="1:16" ht="30" outlineLevel="1">
      <c r="A40" s="556">
        <f>'F4.2 SHPC Nashik'!A40</f>
        <v>0</v>
      </c>
      <c r="B40" s="557" t="str">
        <f>'F4.2 SHPC Nashik'!B40</f>
        <v>IDC</v>
      </c>
      <c r="C40" s="58" t="str">
        <f>'F4.2 SHPC Nashik'!D40</f>
        <v>MERC/CAPEX/2020-21/WFH/SBR/ 19</v>
      </c>
      <c r="D40" s="384">
        <f>IF('F4.2 SHPC Nashik'!F40=0,"-",'F4.2 SHPC Nashik'!F40)</f>
        <v>44029</v>
      </c>
      <c r="E40" s="59">
        <f>'F4.2 SHPC Nashik'!H40</f>
        <v>0.85</v>
      </c>
      <c r="F40" s="155">
        <f>'F4.2 SHPC Nashik'!T40</f>
        <v>0</v>
      </c>
      <c r="G40" s="155">
        <f>'F4.2 SHPC Nashik'!AQ40</f>
        <v>0</v>
      </c>
      <c r="H40" s="59">
        <f t="shared" si="2"/>
        <v>0</v>
      </c>
      <c r="I40" s="59">
        <f>'F4.2 SHPC Nashik'!U40</f>
        <v>0</v>
      </c>
      <c r="J40" s="59">
        <f>'F4.2 SHPC Nashik'!AR40</f>
        <v>0</v>
      </c>
      <c r="K40" s="59"/>
      <c r="L40" s="59"/>
      <c r="M40" s="59">
        <f t="shared" si="3"/>
        <v>0</v>
      </c>
      <c r="N40" s="59">
        <f t="shared" si="4"/>
        <v>0</v>
      </c>
      <c r="O40" s="209">
        <f t="shared" si="0"/>
        <v>0</v>
      </c>
      <c r="P40" s="210">
        <f t="shared" si="1"/>
        <v>0</v>
      </c>
    </row>
    <row r="41" spans="1:16" ht="15.75" outlineLevel="1">
      <c r="A41" s="556">
        <f>'F4.2 SHPC Nashik'!A41</f>
        <v>0</v>
      </c>
      <c r="B41" s="557">
        <f>'F4.2 SHPC Nashik'!B41</f>
        <v>0</v>
      </c>
      <c r="C41" s="58">
        <f>'F4.2 SHPC Nashik'!D41</f>
        <v>0</v>
      </c>
      <c r="D41" s="384" t="str">
        <f>IF('F4.2 SHPC Nashik'!F41=0,"-",'F4.2 SHPC Nashik'!F41)</f>
        <v>-</v>
      </c>
      <c r="E41" s="59">
        <f>'F4.2 SHPC Nashik'!H41</f>
        <v>0</v>
      </c>
      <c r="F41" s="155">
        <f>'F4.2 SHPC Nashik'!T41</f>
        <v>0</v>
      </c>
      <c r="G41" s="155">
        <f>'F4.2 SHPC Nashik'!AQ41</f>
        <v>0</v>
      </c>
      <c r="H41" s="59">
        <f t="shared" ref="H41:H52" si="11">F41-G41</f>
        <v>0</v>
      </c>
      <c r="I41" s="59">
        <f>'F4.2 SHPC Nashik'!U41</f>
        <v>0</v>
      </c>
      <c r="J41" s="59">
        <f>'F4.2 SHPC Nashik'!AR41</f>
        <v>0</v>
      </c>
      <c r="K41" s="59"/>
      <c r="L41" s="59"/>
      <c r="M41" s="59">
        <f t="shared" ref="M41:M52" si="12">SUM(J41:L41)</f>
        <v>0</v>
      </c>
      <c r="N41" s="59">
        <f t="shared" ref="N41:N52" si="13">H41+I41-M41</f>
        <v>0</v>
      </c>
      <c r="O41" s="209">
        <f t="shared" si="0"/>
        <v>0</v>
      </c>
      <c r="P41" s="210">
        <f t="shared" si="1"/>
        <v>0</v>
      </c>
    </row>
    <row r="42" spans="1:16" ht="18.75" outlineLevel="1">
      <c r="A42" s="683">
        <f>'F4.2 SHPC Nashik'!A42</f>
        <v>0</v>
      </c>
      <c r="B42" s="625" t="str">
        <f>'F4.2 SHPC Nashik'!B42</f>
        <v>Yet to be approved by MERC (F Y 2024-25)</v>
      </c>
      <c r="C42" s="58">
        <f>'F4.2 SHPC Nashik'!D42</f>
        <v>0</v>
      </c>
      <c r="D42" s="384" t="str">
        <f>IF('F4.2 SHPC Nashik'!F42=0,"-",'F4.2 SHPC Nashik'!F42)</f>
        <v>-</v>
      </c>
      <c r="E42" s="59">
        <f>'F4.2 SHPC Nashik'!H42</f>
        <v>0</v>
      </c>
      <c r="F42" s="155">
        <f>'F4.2 SHPC Nashik'!T42</f>
        <v>0</v>
      </c>
      <c r="G42" s="155">
        <f>'F4.2 SHPC Nashik'!AQ42</f>
        <v>0</v>
      </c>
      <c r="H42" s="59">
        <f t="shared" si="11"/>
        <v>0</v>
      </c>
      <c r="I42" s="59">
        <f>'F4.2 SHPC Nashik'!U42</f>
        <v>0</v>
      </c>
      <c r="J42" s="59">
        <f>'F4.2 SHPC Nashik'!AR42</f>
        <v>0</v>
      </c>
      <c r="K42" s="59"/>
      <c r="L42" s="59"/>
      <c r="M42" s="59">
        <f t="shared" si="12"/>
        <v>0</v>
      </c>
      <c r="N42" s="59">
        <f t="shared" si="13"/>
        <v>0</v>
      </c>
    </row>
    <row r="43" spans="1:16" ht="93.75" outlineLevel="1">
      <c r="A43" s="693">
        <f>'F4.2 SHPC Nashik'!A43</f>
        <v>1</v>
      </c>
      <c r="B43" s="629" t="str">
        <f>'F4.2 SHPC Nashik'!B43</f>
        <v xml:space="preserve">Post-facto DPR for “Urgent restoration and Life Enhancement
of Unit-1, 125MW M/s Fuji make Hydro Generator for
prolonged efficient operation at Ghatghar HPS                                            </v>
      </c>
      <c r="C43" s="58">
        <f>'F4.2 SHPC Nashik'!D43</f>
        <v>0</v>
      </c>
      <c r="D43" s="384" t="str">
        <f>IF('F4.2 SHPC Nashik'!F43=0,"-",'F4.2 SHPC Nashik'!F43)</f>
        <v>-</v>
      </c>
      <c r="E43" s="59">
        <f>'F4.2 SHPC Nashik'!H43</f>
        <v>0</v>
      </c>
      <c r="F43" s="155">
        <f>'F4.2 SHPC Nashik'!T43</f>
        <v>0</v>
      </c>
      <c r="G43" s="155">
        <f>'F4.2 SHPC Nashik'!AQ43</f>
        <v>0</v>
      </c>
      <c r="H43" s="59">
        <f t="shared" si="11"/>
        <v>0</v>
      </c>
      <c r="I43" s="59">
        <f>'F4.2 SHPC Nashik'!U43</f>
        <v>0</v>
      </c>
      <c r="J43" s="59">
        <f>'F4.2 SHPC Nashik'!AR43</f>
        <v>0</v>
      </c>
      <c r="K43" s="59"/>
      <c r="L43" s="59"/>
      <c r="M43" s="59">
        <f t="shared" si="12"/>
        <v>0</v>
      </c>
      <c r="N43" s="59">
        <f t="shared" si="13"/>
        <v>0</v>
      </c>
    </row>
    <row r="44" spans="1:16" ht="37.5" outlineLevel="1">
      <c r="A44" s="693">
        <f>'F4.2 SHPC Nashik'!A44</f>
        <v>2</v>
      </c>
      <c r="B44" s="629" t="str">
        <f>'F4.2 SHPC Nashik'!B44</f>
        <v>Dismantling and assembly of Unit-2 stator and other allied works at Ghatghar HPS</v>
      </c>
      <c r="C44" s="58">
        <f>'F4.2 SHPC Nashik'!D44</f>
        <v>0</v>
      </c>
      <c r="D44" s="384" t="str">
        <f>IF('F4.2 SHPC Nashik'!F44=0,"-",'F4.2 SHPC Nashik'!F44)</f>
        <v>-</v>
      </c>
      <c r="E44" s="59">
        <f>'F4.2 SHPC Nashik'!H44</f>
        <v>0</v>
      </c>
      <c r="F44" s="155">
        <f>'F4.2 SHPC Nashik'!T44</f>
        <v>0</v>
      </c>
      <c r="G44" s="155">
        <f>'F4.2 SHPC Nashik'!AQ44</f>
        <v>0</v>
      </c>
      <c r="H44" s="59">
        <f t="shared" si="11"/>
        <v>0</v>
      </c>
      <c r="I44" s="59">
        <f>'F4.2 SHPC Nashik'!U44</f>
        <v>0</v>
      </c>
      <c r="J44" s="59">
        <f>'F4.2 SHPC Nashik'!AR44</f>
        <v>0</v>
      </c>
      <c r="K44" s="59"/>
      <c r="L44" s="59"/>
      <c r="M44" s="59">
        <f t="shared" si="12"/>
        <v>0</v>
      </c>
      <c r="N44" s="59">
        <f t="shared" si="13"/>
        <v>0</v>
      </c>
    </row>
    <row r="45" spans="1:16" ht="56.25" outlineLevel="1">
      <c r="A45" s="693">
        <f>'F4.2 SHPC Nashik'!A45</f>
        <v>3</v>
      </c>
      <c r="B45" s="629" t="str">
        <f>'F4.2 SHPC Nashik'!B45</f>
        <v>Urgent restoration and Life Enhancement of Unit-2, 125MW M/s Fuji make Hydro Generator for prolonged efficient operation at Ghatghar HPS</v>
      </c>
      <c r="C45" s="58">
        <f>'F4.2 SHPC Nashik'!D45</f>
        <v>0</v>
      </c>
      <c r="D45" s="384" t="str">
        <f>IF('F4.2 SHPC Nashik'!F45=0,"-",'F4.2 SHPC Nashik'!F45)</f>
        <v>-</v>
      </c>
      <c r="E45" s="59">
        <f>'F4.2 SHPC Nashik'!H45</f>
        <v>0</v>
      </c>
      <c r="F45" s="155">
        <f>'F4.2 SHPC Nashik'!T45</f>
        <v>0</v>
      </c>
      <c r="G45" s="155">
        <f>'F4.2 SHPC Nashik'!AQ45</f>
        <v>0</v>
      </c>
      <c r="H45" s="59">
        <f t="shared" si="11"/>
        <v>0</v>
      </c>
      <c r="I45" s="59">
        <f>'F4.2 SHPC Nashik'!U45</f>
        <v>0</v>
      </c>
      <c r="J45" s="59">
        <f>'F4.2 SHPC Nashik'!AR45</f>
        <v>0</v>
      </c>
      <c r="K45" s="59"/>
      <c r="L45" s="59"/>
      <c r="M45" s="59">
        <f t="shared" si="12"/>
        <v>0</v>
      </c>
      <c r="N45" s="59">
        <f t="shared" si="13"/>
        <v>0</v>
      </c>
    </row>
    <row r="46" spans="1:16" ht="37.5" outlineLevel="1">
      <c r="A46" s="502">
        <f>'F4.2 SHPC Nashik'!A46</f>
        <v>4</v>
      </c>
      <c r="B46" s="629" t="str">
        <f>'F4.2 SHPC Nashik'!B46</f>
        <v>Work of unit 2 stator core top lamination replacement work of GHPS</v>
      </c>
      <c r="C46" s="58">
        <f>'F4.2 SHPC Nashik'!D46</f>
        <v>0</v>
      </c>
      <c r="D46" s="384" t="str">
        <f>IF('F4.2 SHPC Nashik'!F46=0,"-",'F4.2 SHPC Nashik'!F46)</f>
        <v>-</v>
      </c>
      <c r="E46" s="59">
        <f>'F4.2 SHPC Nashik'!H46</f>
        <v>0</v>
      </c>
      <c r="F46" s="155">
        <f>'F4.2 SHPC Nashik'!T46</f>
        <v>0</v>
      </c>
      <c r="G46" s="155">
        <f>'F4.2 SHPC Nashik'!AQ46</f>
        <v>0</v>
      </c>
      <c r="H46" s="59">
        <f t="shared" si="11"/>
        <v>0</v>
      </c>
      <c r="I46" s="59">
        <f>'F4.2 SHPC Nashik'!U46</f>
        <v>0</v>
      </c>
      <c r="J46" s="59">
        <f>'F4.2 SHPC Nashik'!AR46</f>
        <v>0</v>
      </c>
      <c r="K46" s="59"/>
      <c r="L46" s="59"/>
      <c r="M46" s="59">
        <f t="shared" si="12"/>
        <v>0</v>
      </c>
      <c r="N46" s="59">
        <f t="shared" si="13"/>
        <v>0</v>
      </c>
    </row>
    <row r="47" spans="1:16" ht="15.75" outlineLevel="1">
      <c r="A47" s="486">
        <f>'F4.2 SHPC Nashik'!A47</f>
        <v>0</v>
      </c>
      <c r="B47" s="313" t="str">
        <f>'F4.2 SHPC Nashik'!B47</f>
        <v>(ii) Yet to be submitted to MERC(F Y 2025-26)</v>
      </c>
      <c r="C47" s="58">
        <f>'F4.2 SHPC Nashik'!D47</f>
        <v>0</v>
      </c>
      <c r="D47" s="384" t="str">
        <f>IF('F4.2 SHPC Nashik'!F47=0,"-",'F4.2 SHPC Nashik'!F47)</f>
        <v>-</v>
      </c>
      <c r="E47" s="59">
        <f>'F4.2 SHPC Nashik'!H47</f>
        <v>0</v>
      </c>
      <c r="F47" s="155">
        <f>'F4.2 SHPC Nashik'!T47</f>
        <v>0</v>
      </c>
      <c r="G47" s="155">
        <f>'F4.2 SHPC Nashik'!AQ47</f>
        <v>0</v>
      </c>
      <c r="H47" s="59">
        <f t="shared" si="11"/>
        <v>0</v>
      </c>
      <c r="I47" s="59">
        <f>'F4.2 SHPC Nashik'!U47</f>
        <v>0</v>
      </c>
      <c r="J47" s="59">
        <f>'F4.2 SHPC Nashik'!AR47</f>
        <v>0</v>
      </c>
      <c r="K47" s="59"/>
      <c r="L47" s="59"/>
      <c r="M47" s="59">
        <f t="shared" si="12"/>
        <v>0</v>
      </c>
      <c r="N47" s="59">
        <f t="shared" si="13"/>
        <v>0</v>
      </c>
    </row>
    <row r="48" spans="1:16" ht="15.75" outlineLevel="1">
      <c r="A48" s="486">
        <f>'F4.2 SHPC Nashik'!A48</f>
        <v>0</v>
      </c>
      <c r="B48" s="313" t="str">
        <f>'F4.2 SHPC Nashik'!B48</f>
        <v>DPR 1</v>
      </c>
      <c r="C48" s="58">
        <f>'F4.2 SHPC Nashik'!D48</f>
        <v>0</v>
      </c>
      <c r="D48" s="384" t="str">
        <f>IF('F4.2 SHPC Nashik'!F48=0,"-",'F4.2 SHPC Nashik'!F48)</f>
        <v>-</v>
      </c>
      <c r="E48" s="59">
        <f>'F4.2 SHPC Nashik'!H48</f>
        <v>0</v>
      </c>
      <c r="F48" s="155">
        <f>'F4.2 SHPC Nashik'!T48</f>
        <v>0</v>
      </c>
      <c r="G48" s="155">
        <f>'F4.2 SHPC Nashik'!AQ48</f>
        <v>0</v>
      </c>
      <c r="H48" s="59">
        <f t="shared" si="11"/>
        <v>0</v>
      </c>
      <c r="I48" s="59">
        <f>'F4.2 SHPC Nashik'!U48</f>
        <v>0</v>
      </c>
      <c r="J48" s="59">
        <f>'F4.2 SHPC Nashik'!AR48</f>
        <v>0</v>
      </c>
      <c r="K48" s="59"/>
      <c r="L48" s="59"/>
      <c r="M48" s="59">
        <f t="shared" si="12"/>
        <v>0</v>
      </c>
      <c r="N48" s="59">
        <f t="shared" si="13"/>
        <v>0</v>
      </c>
    </row>
    <row r="49" spans="1:14" ht="31.5" outlineLevel="1">
      <c r="A49" s="556">
        <f>'F4.2 SHPC Nashik'!A49</f>
        <v>1</v>
      </c>
      <c r="B49" s="595" t="str">
        <f>'F4.2 SHPC Nashik'!B49</f>
        <v xml:space="preserve">Procurement &amp; commissioning of Battery bank, 55 cells of 2V  2035AH YHP39 Exide make at Ghatghar HPS </v>
      </c>
      <c r="C49" s="58">
        <f>'F4.2 SHPC Nashik'!D49</f>
        <v>0</v>
      </c>
      <c r="D49" s="384" t="str">
        <f>IF('F4.2 SHPC Nashik'!F49=0,"-",'F4.2 SHPC Nashik'!F49)</f>
        <v>-</v>
      </c>
      <c r="E49" s="59">
        <f>'F4.2 SHPC Nashik'!H49</f>
        <v>0</v>
      </c>
      <c r="F49" s="155">
        <f>'F4.2 SHPC Nashik'!T49</f>
        <v>0</v>
      </c>
      <c r="G49" s="155">
        <f>'F4.2 SHPC Nashik'!AQ49</f>
        <v>0</v>
      </c>
      <c r="H49" s="59">
        <f t="shared" si="11"/>
        <v>0</v>
      </c>
      <c r="I49" s="59">
        <f>'F4.2 SHPC Nashik'!U49</f>
        <v>0</v>
      </c>
      <c r="J49" s="59">
        <f>'F4.2 SHPC Nashik'!AR49</f>
        <v>0</v>
      </c>
      <c r="K49" s="59"/>
      <c r="L49" s="59"/>
      <c r="M49" s="59">
        <f t="shared" si="12"/>
        <v>0</v>
      </c>
      <c r="N49" s="59">
        <f t="shared" si="13"/>
        <v>0</v>
      </c>
    </row>
    <row r="50" spans="1:14" ht="31.5" outlineLevel="1">
      <c r="A50" s="556">
        <f>'F4.2 SHPC Nashik'!A50</f>
        <v>2</v>
      </c>
      <c r="B50" s="595" t="str">
        <f>'F4.2 SHPC Nashik'!B50</f>
        <v xml:space="preserve">Complete refurbishment of Stator frame , core &amp; winding of 01 No generator stator at Ghatghar HPS. </v>
      </c>
      <c r="C50" s="58">
        <f>'F4.2 SHPC Nashik'!D50</f>
        <v>0</v>
      </c>
      <c r="D50" s="384" t="str">
        <f>IF('F4.2 SHPC Nashik'!F50=0,"-",'F4.2 SHPC Nashik'!F50)</f>
        <v>-</v>
      </c>
      <c r="E50" s="59">
        <f>'F4.2 SHPC Nashik'!H50</f>
        <v>0</v>
      </c>
      <c r="F50" s="155">
        <f>'F4.2 SHPC Nashik'!T50</f>
        <v>0</v>
      </c>
      <c r="G50" s="155">
        <f>'F4.2 SHPC Nashik'!AQ50</f>
        <v>0</v>
      </c>
      <c r="H50" s="59">
        <f t="shared" si="11"/>
        <v>0</v>
      </c>
      <c r="I50" s="59">
        <f>'F4.2 SHPC Nashik'!U50</f>
        <v>0</v>
      </c>
      <c r="J50" s="59">
        <f>'F4.2 SHPC Nashik'!AR50</f>
        <v>0</v>
      </c>
      <c r="K50" s="59"/>
      <c r="L50" s="59"/>
      <c r="M50" s="59">
        <f t="shared" si="12"/>
        <v>0</v>
      </c>
      <c r="N50" s="59">
        <f t="shared" si="13"/>
        <v>0</v>
      </c>
    </row>
    <row r="51" spans="1:14" ht="15.75" outlineLevel="1">
      <c r="A51" s="556">
        <f>'F4.2 SHPC Nashik'!A51</f>
        <v>3</v>
      </c>
      <c r="B51" s="595" t="str">
        <f>'F4.2 SHPC Nashik'!B51</f>
        <v xml:space="preserve">Generator Circuit breaker Electrical OH at Ghatghar HPS. </v>
      </c>
      <c r="C51" s="58">
        <f>'F4.2 SHPC Nashik'!D51</f>
        <v>0</v>
      </c>
      <c r="D51" s="384" t="str">
        <f>IF('F4.2 SHPC Nashik'!F51=0,"-",'F4.2 SHPC Nashik'!F51)</f>
        <v>-</v>
      </c>
      <c r="E51" s="59">
        <f>'F4.2 SHPC Nashik'!H51</f>
        <v>0</v>
      </c>
      <c r="F51" s="155">
        <f>'F4.2 SHPC Nashik'!T51</f>
        <v>0</v>
      </c>
      <c r="G51" s="155">
        <f>'F4.2 SHPC Nashik'!AQ51</f>
        <v>0</v>
      </c>
      <c r="H51" s="59">
        <f t="shared" si="11"/>
        <v>0</v>
      </c>
      <c r="I51" s="59">
        <f>'F4.2 SHPC Nashik'!U51</f>
        <v>0</v>
      </c>
      <c r="J51" s="59">
        <f>'F4.2 SHPC Nashik'!AR51</f>
        <v>0</v>
      </c>
      <c r="K51" s="59"/>
      <c r="L51" s="59"/>
      <c r="M51" s="59">
        <f t="shared" si="12"/>
        <v>0</v>
      </c>
      <c r="N51" s="59">
        <f t="shared" si="13"/>
        <v>0</v>
      </c>
    </row>
    <row r="52" spans="1:14" ht="15.75" outlineLevel="1">
      <c r="A52" s="556">
        <f>'F4.2 SHPC Nashik'!A52</f>
        <v>4</v>
      </c>
      <c r="B52" s="595" t="str">
        <f>'F4.2 SHPC Nashik'!B52</f>
        <v xml:space="preserve">Water filter treatment plant and pipeline at Ghatghar HPS. </v>
      </c>
      <c r="C52" s="58">
        <f>'F4.2 SHPC Nashik'!D52</f>
        <v>0</v>
      </c>
      <c r="D52" s="384" t="str">
        <f>IF('F4.2 SHPC Nashik'!F52=0,"-",'F4.2 SHPC Nashik'!F52)</f>
        <v>-</v>
      </c>
      <c r="E52" s="59">
        <f>'F4.2 SHPC Nashik'!H52</f>
        <v>0</v>
      </c>
      <c r="F52" s="155">
        <f>'F4.2 SHPC Nashik'!T52</f>
        <v>0</v>
      </c>
      <c r="G52" s="155">
        <f>'F4.2 SHPC Nashik'!AQ52</f>
        <v>0</v>
      </c>
      <c r="H52" s="59">
        <f t="shared" si="11"/>
        <v>0</v>
      </c>
      <c r="I52" s="59">
        <f>'F4.2 SHPC Nashik'!U52</f>
        <v>0</v>
      </c>
      <c r="J52" s="59">
        <f>'F4.2 SHPC Nashik'!AR52</f>
        <v>0</v>
      </c>
      <c r="K52" s="59"/>
      <c r="L52" s="59"/>
      <c r="M52" s="59">
        <f t="shared" si="12"/>
        <v>0</v>
      </c>
      <c r="N52" s="59">
        <f t="shared" si="13"/>
        <v>0</v>
      </c>
    </row>
    <row r="53" spans="1:14" ht="15.75" outlineLevel="1">
      <c r="A53" s="556">
        <f>'F4.2 SHPC Nashik'!A53</f>
        <v>0</v>
      </c>
      <c r="B53" s="313" t="str">
        <f>'F4.2 SHPC Nashik'!B53</f>
        <v>DPR 2</v>
      </c>
      <c r="C53" s="58">
        <f>'F4.2 SHPC Nashik'!D53</f>
        <v>0</v>
      </c>
      <c r="D53" s="384" t="str">
        <f>IF('F4.2 SHPC Nashik'!F53=0,"-",'F4.2 SHPC Nashik'!F53)</f>
        <v>-</v>
      </c>
      <c r="E53" s="59">
        <f>'F4.2 SHPC Nashik'!H53</f>
        <v>0</v>
      </c>
      <c r="F53" s="155">
        <f>'F4.2 SHPC Nashik'!T53</f>
        <v>0</v>
      </c>
      <c r="G53" s="155">
        <f>'F4.2 SHPC Nashik'!AQ53</f>
        <v>0</v>
      </c>
      <c r="H53" s="59">
        <f t="shared" ref="H53:H86" si="14">F53-G53</f>
        <v>0</v>
      </c>
      <c r="I53" s="59">
        <f>'F4.2 SHPC Nashik'!U53</f>
        <v>0</v>
      </c>
      <c r="J53" s="59">
        <f>'F4.2 SHPC Nashik'!AR53</f>
        <v>0</v>
      </c>
      <c r="K53" s="59"/>
      <c r="L53" s="59"/>
      <c r="M53" s="59">
        <f t="shared" ref="M53:M86" si="15">SUM(J53:L53)</f>
        <v>0</v>
      </c>
      <c r="N53" s="59">
        <f t="shared" ref="N53:N86" si="16">H53+I53-M53</f>
        <v>0</v>
      </c>
    </row>
    <row r="54" spans="1:14" ht="31.5" outlineLevel="1">
      <c r="A54" s="486">
        <f>'F4.2 SHPC Nashik'!A54</f>
        <v>1</v>
      </c>
      <c r="B54" s="725" t="str">
        <f>'F4.2 SHPC Nashik'!B54</f>
        <v xml:space="preserve">Design,supply,errection,testing &amp; commissioning of  digital governing system at Paithan HPS.                        </v>
      </c>
      <c r="C54" s="58">
        <f>'F4.2 SHPC Nashik'!D54</f>
        <v>0</v>
      </c>
      <c r="D54" s="384" t="str">
        <f>IF('F4.2 SHPC Nashik'!F54=0,"-",'F4.2 SHPC Nashik'!F54)</f>
        <v>-</v>
      </c>
      <c r="E54" s="59">
        <f>'F4.2 SHPC Nashik'!H54</f>
        <v>0</v>
      </c>
      <c r="F54" s="155">
        <f>'F4.2 SHPC Nashik'!T54</f>
        <v>0</v>
      </c>
      <c r="G54" s="155">
        <f>'F4.2 SHPC Nashik'!AQ54</f>
        <v>0</v>
      </c>
      <c r="H54" s="59">
        <f t="shared" si="14"/>
        <v>0</v>
      </c>
      <c r="I54" s="59">
        <f>'F4.2 SHPC Nashik'!U54</f>
        <v>0</v>
      </c>
      <c r="J54" s="59">
        <f>'F4.2 SHPC Nashik'!AR54</f>
        <v>0</v>
      </c>
      <c r="K54" s="59"/>
      <c r="L54" s="59"/>
      <c r="M54" s="59">
        <f t="shared" si="15"/>
        <v>0</v>
      </c>
      <c r="N54" s="59">
        <f t="shared" si="16"/>
        <v>0</v>
      </c>
    </row>
    <row r="55" spans="1:14" ht="31.5" outlineLevel="1">
      <c r="A55" s="486">
        <f>'F4.2 SHPC Nashik'!A55</f>
        <v>2</v>
      </c>
      <c r="B55" s="595" t="str">
        <f>'F4.2 SHPC Nashik'!B55</f>
        <v xml:space="preserve">Design,Supply ,testing ,erection and commissioing of DAVR system at Paithan HPS.                                                     </v>
      </c>
      <c r="C55" s="58">
        <f>'F4.2 SHPC Nashik'!D55</f>
        <v>0</v>
      </c>
      <c r="D55" s="384" t="str">
        <f>IF('F4.2 SHPC Nashik'!F55=0,"-",'F4.2 SHPC Nashik'!F55)</f>
        <v>-</v>
      </c>
      <c r="E55" s="59">
        <f>'F4.2 SHPC Nashik'!H55</f>
        <v>0</v>
      </c>
      <c r="F55" s="155">
        <f>'F4.2 SHPC Nashik'!T55</f>
        <v>0</v>
      </c>
      <c r="G55" s="155">
        <f>'F4.2 SHPC Nashik'!AQ55</f>
        <v>0</v>
      </c>
      <c r="H55" s="59">
        <f t="shared" si="14"/>
        <v>0</v>
      </c>
      <c r="I55" s="59">
        <f>'F4.2 SHPC Nashik'!U55</f>
        <v>0</v>
      </c>
      <c r="J55" s="59">
        <f>'F4.2 SHPC Nashik'!AR55</f>
        <v>0</v>
      </c>
      <c r="K55" s="59"/>
      <c r="L55" s="59"/>
      <c r="M55" s="59">
        <f t="shared" si="15"/>
        <v>0</v>
      </c>
      <c r="N55" s="59">
        <f t="shared" si="16"/>
        <v>0</v>
      </c>
    </row>
    <row r="56" spans="1:14" ht="31.5" outlineLevel="1">
      <c r="A56" s="486">
        <f>'F4.2 SHPC Nashik'!A56</f>
        <v>3</v>
      </c>
      <c r="B56" s="595" t="str">
        <f>'F4.2 SHPC Nashik'!B56</f>
        <v xml:space="preserve">Design,supply,testing ,erection and commissioing of DCS control system at Paithan HPS.                                                       </v>
      </c>
      <c r="C56" s="58">
        <f>'F4.2 SHPC Nashik'!D56</f>
        <v>0</v>
      </c>
      <c r="D56" s="384" t="str">
        <f>IF('F4.2 SHPC Nashik'!F56=0,"-",'F4.2 SHPC Nashik'!F56)</f>
        <v>-</v>
      </c>
      <c r="E56" s="59">
        <f>'F4.2 SHPC Nashik'!H56</f>
        <v>0</v>
      </c>
      <c r="F56" s="155">
        <f>'F4.2 SHPC Nashik'!T56</f>
        <v>0</v>
      </c>
      <c r="G56" s="155">
        <f>'F4.2 SHPC Nashik'!AQ56</f>
        <v>0</v>
      </c>
      <c r="H56" s="59">
        <f t="shared" si="14"/>
        <v>0</v>
      </c>
      <c r="I56" s="59">
        <f>'F4.2 SHPC Nashik'!U56</f>
        <v>0</v>
      </c>
      <c r="J56" s="59">
        <f>'F4.2 SHPC Nashik'!AR56</f>
        <v>0</v>
      </c>
      <c r="K56" s="59"/>
      <c r="L56" s="59"/>
      <c r="M56" s="59">
        <f t="shared" si="15"/>
        <v>0</v>
      </c>
      <c r="N56" s="59">
        <f t="shared" si="16"/>
        <v>0</v>
      </c>
    </row>
    <row r="57" spans="1:14" ht="31.5" outlineLevel="1">
      <c r="A57" s="486">
        <f>'F4.2 SHPC Nashik'!A57</f>
        <v>4</v>
      </c>
      <c r="B57" s="595" t="str">
        <f>'F4.2 SHPC Nashik'!B57</f>
        <v xml:space="preserve">Design,supply ,testing ,erection and commissioing of Automated Co2 fire extinguishers system  at Paithan HPS.                                         </v>
      </c>
      <c r="C57" s="58">
        <f>'F4.2 SHPC Nashik'!D57</f>
        <v>0</v>
      </c>
      <c r="D57" s="384" t="str">
        <f>IF('F4.2 SHPC Nashik'!F57=0,"-",'F4.2 SHPC Nashik'!F57)</f>
        <v>-</v>
      </c>
      <c r="E57" s="59">
        <f>'F4.2 SHPC Nashik'!H57</f>
        <v>0</v>
      </c>
      <c r="F57" s="155">
        <f>'F4.2 SHPC Nashik'!T57</f>
        <v>0</v>
      </c>
      <c r="G57" s="155">
        <f>'F4.2 SHPC Nashik'!AQ57</f>
        <v>0</v>
      </c>
      <c r="H57" s="59">
        <f t="shared" si="14"/>
        <v>0</v>
      </c>
      <c r="I57" s="59">
        <f>'F4.2 SHPC Nashik'!U57</f>
        <v>0</v>
      </c>
      <c r="J57" s="59">
        <f>'F4.2 SHPC Nashik'!AR57</f>
        <v>0</v>
      </c>
      <c r="K57" s="59"/>
      <c r="L57" s="59"/>
      <c r="M57" s="59">
        <f t="shared" si="15"/>
        <v>0</v>
      </c>
      <c r="N57" s="59">
        <f t="shared" si="16"/>
        <v>0</v>
      </c>
    </row>
    <row r="58" spans="1:14" ht="31.5" outlineLevel="1">
      <c r="A58" s="486">
        <f>'F4.2 SHPC Nashik'!A58</f>
        <v>5</v>
      </c>
      <c r="B58" s="595" t="str">
        <f>'F4.2 SHPC Nashik'!B58</f>
        <v xml:space="preserve">Design,Supply ,testing ,erection and commissioing of Numerical protection system at Yeldari HPS.                                        </v>
      </c>
      <c r="C58" s="58">
        <f>'F4.2 SHPC Nashik'!D58</f>
        <v>0</v>
      </c>
      <c r="D58" s="384" t="str">
        <f>IF('F4.2 SHPC Nashik'!F58=0,"-",'F4.2 SHPC Nashik'!F58)</f>
        <v>-</v>
      </c>
      <c r="E58" s="59">
        <f>'F4.2 SHPC Nashik'!H58</f>
        <v>0</v>
      </c>
      <c r="F58" s="155">
        <f>'F4.2 SHPC Nashik'!T58</f>
        <v>0</v>
      </c>
      <c r="G58" s="155">
        <f>'F4.2 SHPC Nashik'!AQ58</f>
        <v>0</v>
      </c>
      <c r="H58" s="59">
        <f t="shared" si="14"/>
        <v>0</v>
      </c>
      <c r="I58" s="59">
        <f>'F4.2 SHPC Nashik'!U58</f>
        <v>0</v>
      </c>
      <c r="J58" s="59">
        <f>'F4.2 SHPC Nashik'!AR58</f>
        <v>0</v>
      </c>
      <c r="K58" s="59"/>
      <c r="L58" s="59"/>
      <c r="M58" s="59">
        <f t="shared" si="15"/>
        <v>0</v>
      </c>
      <c r="N58" s="59">
        <f t="shared" si="16"/>
        <v>0</v>
      </c>
    </row>
    <row r="59" spans="1:14" ht="31.5" outlineLevel="1">
      <c r="A59" s="486">
        <f>'F4.2 SHPC Nashik'!A59</f>
        <v>6</v>
      </c>
      <c r="B59" s="595" t="str">
        <f>'F4.2 SHPC Nashik'!B59</f>
        <v xml:space="preserve">Design,Supply ,testing ,erection and commissioing of C&amp;I control &amp; measurement with SCADA at Yeldari HPS.                                                           </v>
      </c>
      <c r="C59" s="58">
        <f>'F4.2 SHPC Nashik'!D59</f>
        <v>0</v>
      </c>
      <c r="D59" s="384" t="str">
        <f>IF('F4.2 SHPC Nashik'!F59=0,"-",'F4.2 SHPC Nashik'!F59)</f>
        <v>-</v>
      </c>
      <c r="E59" s="59">
        <f>'F4.2 SHPC Nashik'!H59</f>
        <v>0</v>
      </c>
      <c r="F59" s="155">
        <f>'F4.2 SHPC Nashik'!T59</f>
        <v>0</v>
      </c>
      <c r="G59" s="155">
        <f>'F4.2 SHPC Nashik'!AQ59</f>
        <v>0</v>
      </c>
      <c r="H59" s="59">
        <f t="shared" si="14"/>
        <v>0</v>
      </c>
      <c r="I59" s="59">
        <f>'F4.2 SHPC Nashik'!U59</f>
        <v>0</v>
      </c>
      <c r="J59" s="59">
        <f>'F4.2 SHPC Nashik'!AR59</f>
        <v>0</v>
      </c>
      <c r="K59" s="59"/>
      <c r="L59" s="59"/>
      <c r="M59" s="59">
        <f t="shared" si="15"/>
        <v>0</v>
      </c>
      <c r="N59" s="59">
        <f t="shared" si="16"/>
        <v>0</v>
      </c>
    </row>
    <row r="60" spans="1:14" ht="31.5" outlineLevel="1">
      <c r="A60" s="486">
        <f>'F4.2 SHPC Nashik'!A60</f>
        <v>7</v>
      </c>
      <c r="B60" s="595" t="str">
        <f>'F4.2 SHPC Nashik'!B60</f>
        <v xml:space="preserve">Design,Supply ,testing ,erection and commissioing of DAVR system at Yeldari HPS                                                        </v>
      </c>
      <c r="C60" s="58">
        <f>'F4.2 SHPC Nashik'!D60</f>
        <v>0</v>
      </c>
      <c r="D60" s="384" t="str">
        <f>IF('F4.2 SHPC Nashik'!F60=0,"-",'F4.2 SHPC Nashik'!F60)</f>
        <v>-</v>
      </c>
      <c r="E60" s="59">
        <f>'F4.2 SHPC Nashik'!H60</f>
        <v>0</v>
      </c>
      <c r="F60" s="155">
        <f>'F4.2 SHPC Nashik'!T60</f>
        <v>0</v>
      </c>
      <c r="G60" s="155">
        <f>'F4.2 SHPC Nashik'!AQ60</f>
        <v>0</v>
      </c>
      <c r="H60" s="59">
        <f t="shared" si="14"/>
        <v>0</v>
      </c>
      <c r="I60" s="59">
        <f>'F4.2 SHPC Nashik'!U60</f>
        <v>0</v>
      </c>
      <c r="J60" s="59">
        <f>'F4.2 SHPC Nashik'!AR60</f>
        <v>0</v>
      </c>
      <c r="K60" s="59"/>
      <c r="L60" s="59"/>
      <c r="M60" s="59">
        <f t="shared" si="15"/>
        <v>0</v>
      </c>
      <c r="N60" s="59">
        <f t="shared" si="16"/>
        <v>0</v>
      </c>
    </row>
    <row r="61" spans="1:14" ht="31.5" outlineLevel="1">
      <c r="A61" s="486">
        <f>'F4.2 SHPC Nashik'!A61</f>
        <v>8</v>
      </c>
      <c r="B61" s="595" t="str">
        <f>'F4.2 SHPC Nashik'!B61</f>
        <v xml:space="preserve">Design,supply,errection,testing &amp; commissioning of  digital governing system at Yeldari HPS.                                           </v>
      </c>
      <c r="C61" s="58">
        <f>'F4.2 SHPC Nashik'!D61</f>
        <v>0</v>
      </c>
      <c r="D61" s="384" t="str">
        <f>IF('F4.2 SHPC Nashik'!F61=0,"-",'F4.2 SHPC Nashik'!F61)</f>
        <v>-</v>
      </c>
      <c r="E61" s="59">
        <f>'F4.2 SHPC Nashik'!H61</f>
        <v>0</v>
      </c>
      <c r="F61" s="155">
        <f>'F4.2 SHPC Nashik'!T61</f>
        <v>0</v>
      </c>
      <c r="G61" s="155">
        <f>'F4.2 SHPC Nashik'!AQ61</f>
        <v>0</v>
      </c>
      <c r="H61" s="59">
        <f t="shared" si="14"/>
        <v>0</v>
      </c>
      <c r="I61" s="59">
        <f>'F4.2 SHPC Nashik'!U61</f>
        <v>0</v>
      </c>
      <c r="J61" s="59">
        <f>'F4.2 SHPC Nashik'!AR61</f>
        <v>0</v>
      </c>
      <c r="K61" s="59"/>
      <c r="L61" s="59"/>
      <c r="M61" s="59">
        <f t="shared" si="15"/>
        <v>0</v>
      </c>
      <c r="N61" s="59">
        <f t="shared" si="16"/>
        <v>0</v>
      </c>
    </row>
    <row r="62" spans="1:14" ht="15.75" outlineLevel="1">
      <c r="A62" s="502">
        <f>'F4.2 SHPC Nashik'!A62</f>
        <v>0</v>
      </c>
      <c r="B62" s="313" t="str">
        <f>'F4.2 SHPC Nashik'!B62</f>
        <v>DPR 3 (CIVIL)</v>
      </c>
      <c r="C62" s="58">
        <f>'F4.2 SHPC Nashik'!D62</f>
        <v>0</v>
      </c>
      <c r="D62" s="384" t="str">
        <f>IF('F4.2 SHPC Nashik'!F62=0,"-",'F4.2 SHPC Nashik'!F62)</f>
        <v>-</v>
      </c>
      <c r="E62" s="59">
        <f>'F4.2 SHPC Nashik'!H62</f>
        <v>0</v>
      </c>
      <c r="F62" s="155">
        <f>'F4.2 SHPC Nashik'!T62</f>
        <v>0</v>
      </c>
      <c r="G62" s="155">
        <f>'F4.2 SHPC Nashik'!AQ62</f>
        <v>0</v>
      </c>
      <c r="H62" s="59">
        <f t="shared" si="14"/>
        <v>0</v>
      </c>
      <c r="I62" s="59">
        <f>'F4.2 SHPC Nashik'!U62</f>
        <v>0</v>
      </c>
      <c r="J62" s="59">
        <f>'F4.2 SHPC Nashik'!AR62</f>
        <v>0</v>
      </c>
      <c r="K62" s="59"/>
      <c r="L62" s="59"/>
      <c r="M62" s="59">
        <f t="shared" si="15"/>
        <v>0</v>
      </c>
      <c r="N62" s="59">
        <f t="shared" si="16"/>
        <v>0</v>
      </c>
    </row>
    <row r="63" spans="1:14" ht="47.25" outlineLevel="1">
      <c r="A63" s="486">
        <f>'F4.2 SHPC Nashik'!A63</f>
        <v>1</v>
      </c>
      <c r="B63" s="595" t="str">
        <f>'F4.2 SHPC Nashik'!B63</f>
        <v>Fortification and Rock fall protection Measures in Vaitarna Hydro Electric Power Project  Premises ,Tal- Igatpuri , Dist-Nashik.</v>
      </c>
      <c r="C63" s="58">
        <f>'F4.2 SHPC Nashik'!D63</f>
        <v>0</v>
      </c>
      <c r="D63" s="384" t="str">
        <f>IF('F4.2 SHPC Nashik'!F63=0,"-",'F4.2 SHPC Nashik'!F63)</f>
        <v>-</v>
      </c>
      <c r="E63" s="59">
        <f>'F4.2 SHPC Nashik'!H63</f>
        <v>0</v>
      </c>
      <c r="F63" s="155">
        <f>'F4.2 SHPC Nashik'!T63</f>
        <v>0</v>
      </c>
      <c r="G63" s="155">
        <f>'F4.2 SHPC Nashik'!AQ63</f>
        <v>0</v>
      </c>
      <c r="H63" s="59">
        <f t="shared" si="14"/>
        <v>0</v>
      </c>
      <c r="I63" s="59">
        <f>'F4.2 SHPC Nashik'!U63</f>
        <v>0</v>
      </c>
      <c r="J63" s="59">
        <f>'F4.2 SHPC Nashik'!AR63</f>
        <v>0</v>
      </c>
      <c r="K63" s="59"/>
      <c r="L63" s="59"/>
      <c r="M63" s="59">
        <f t="shared" si="15"/>
        <v>0</v>
      </c>
      <c r="N63" s="59">
        <f t="shared" si="16"/>
        <v>0</v>
      </c>
    </row>
    <row r="64" spans="1:14" ht="31.5" outlineLevel="1">
      <c r="A64" s="486">
        <f>'F4.2 SHPC Nashik'!A64</f>
        <v>2</v>
      </c>
      <c r="B64" s="595" t="str">
        <f>'F4.2 SHPC Nashik'!B64</f>
        <v>Work of construction of Bituminous approach road to Portal Switchyard at Vaitarna HPS.</v>
      </c>
      <c r="C64" s="58">
        <f>'F4.2 SHPC Nashik'!D64</f>
        <v>0</v>
      </c>
      <c r="D64" s="384" t="str">
        <f>IF('F4.2 SHPC Nashik'!F64=0,"-",'F4.2 SHPC Nashik'!F64)</f>
        <v>-</v>
      </c>
      <c r="E64" s="59">
        <f>'F4.2 SHPC Nashik'!H64</f>
        <v>0</v>
      </c>
      <c r="F64" s="155">
        <f>'F4.2 SHPC Nashik'!T64</f>
        <v>0</v>
      </c>
      <c r="G64" s="155">
        <f>'F4.2 SHPC Nashik'!AQ64</f>
        <v>0</v>
      </c>
      <c r="H64" s="59">
        <f t="shared" si="14"/>
        <v>0</v>
      </c>
      <c r="I64" s="59">
        <f>'F4.2 SHPC Nashik'!U64</f>
        <v>0</v>
      </c>
      <c r="J64" s="59">
        <f>'F4.2 SHPC Nashik'!AR64</f>
        <v>0</v>
      </c>
      <c r="K64" s="59"/>
      <c r="L64" s="59"/>
      <c r="M64" s="59">
        <f t="shared" si="15"/>
        <v>0</v>
      </c>
      <c r="N64" s="59">
        <f t="shared" si="16"/>
        <v>0</v>
      </c>
    </row>
    <row r="65" spans="1:14" ht="31.5" outlineLevel="1">
      <c r="A65" s="486">
        <f>'F4.2 SHPC Nashik'!A65</f>
        <v>3</v>
      </c>
      <c r="B65" s="595" t="str">
        <f>'F4.2 SHPC Nashik'!B65</f>
        <v>Work of construction of Gabion wall structure on down stream of nallah near Tunnel  at Vaitarna HPS.</v>
      </c>
      <c r="C65" s="58">
        <f>'F4.2 SHPC Nashik'!D65</f>
        <v>0</v>
      </c>
      <c r="D65" s="384" t="str">
        <f>IF('F4.2 SHPC Nashik'!F65=0,"-",'F4.2 SHPC Nashik'!F65)</f>
        <v>-</v>
      </c>
      <c r="E65" s="59">
        <f>'F4.2 SHPC Nashik'!H65</f>
        <v>0</v>
      </c>
      <c r="F65" s="155">
        <f>'F4.2 SHPC Nashik'!T65</f>
        <v>0</v>
      </c>
      <c r="G65" s="155">
        <f>'F4.2 SHPC Nashik'!AQ65</f>
        <v>0</v>
      </c>
      <c r="H65" s="59">
        <f t="shared" si="14"/>
        <v>0</v>
      </c>
      <c r="I65" s="59">
        <f>'F4.2 SHPC Nashik'!U65</f>
        <v>0</v>
      </c>
      <c r="J65" s="59">
        <f>'F4.2 SHPC Nashik'!AR65</f>
        <v>0</v>
      </c>
      <c r="K65" s="59"/>
      <c r="L65" s="59"/>
      <c r="M65" s="59">
        <f t="shared" si="15"/>
        <v>0</v>
      </c>
      <c r="N65" s="59">
        <f t="shared" si="16"/>
        <v>0</v>
      </c>
    </row>
    <row r="66" spans="1:14" ht="15.75" outlineLevel="1">
      <c r="A66" s="705">
        <f>'F4.2 SHPC Nashik'!A66</f>
        <v>0</v>
      </c>
      <c r="B66" s="313" t="str">
        <f>'F4.2 SHPC Nashik'!B66</f>
        <v>(ii) Yet to be submitted to MERC(F Y 2026-27)</v>
      </c>
      <c r="C66" s="58">
        <f>'F4.2 SHPC Nashik'!D66</f>
        <v>0</v>
      </c>
      <c r="D66" s="384" t="str">
        <f>IF('F4.2 SHPC Nashik'!F66=0,"-",'F4.2 SHPC Nashik'!F66)</f>
        <v>-</v>
      </c>
      <c r="E66" s="59">
        <f>'F4.2 SHPC Nashik'!H66</f>
        <v>0</v>
      </c>
      <c r="F66" s="155">
        <f>'F4.2 SHPC Nashik'!T66</f>
        <v>0</v>
      </c>
      <c r="G66" s="155">
        <f>'F4.2 SHPC Nashik'!AQ66</f>
        <v>0</v>
      </c>
      <c r="H66" s="59">
        <f t="shared" si="14"/>
        <v>0</v>
      </c>
      <c r="I66" s="59">
        <f>'F4.2 SHPC Nashik'!U66</f>
        <v>0</v>
      </c>
      <c r="J66" s="59">
        <f>'F4.2 SHPC Nashik'!AR66</f>
        <v>0</v>
      </c>
      <c r="K66" s="59"/>
      <c r="L66" s="59"/>
      <c r="M66" s="59">
        <f t="shared" si="15"/>
        <v>0</v>
      </c>
      <c r="N66" s="59">
        <f t="shared" si="16"/>
        <v>0</v>
      </c>
    </row>
    <row r="67" spans="1:14" ht="15.75" outlineLevel="1">
      <c r="A67" s="502">
        <f>'F4.2 SHPC Nashik'!A67</f>
        <v>0</v>
      </c>
      <c r="B67" s="313" t="str">
        <f>'F4.2 SHPC Nashik'!B67</f>
        <v>DPR 4</v>
      </c>
      <c r="C67" s="58">
        <f>'F4.2 SHPC Nashik'!D67</f>
        <v>0</v>
      </c>
      <c r="D67" s="384" t="str">
        <f>IF('F4.2 SHPC Nashik'!F67=0,"-",'F4.2 SHPC Nashik'!F67)</f>
        <v>-</v>
      </c>
      <c r="E67" s="59">
        <f>'F4.2 SHPC Nashik'!H67</f>
        <v>0</v>
      </c>
      <c r="F67" s="155">
        <f>'F4.2 SHPC Nashik'!T67</f>
        <v>0</v>
      </c>
      <c r="G67" s="155">
        <f>'F4.2 SHPC Nashik'!AQ67</f>
        <v>0</v>
      </c>
      <c r="H67" s="59">
        <f t="shared" si="14"/>
        <v>0</v>
      </c>
      <c r="I67" s="59">
        <f>'F4.2 SHPC Nashik'!U67</f>
        <v>0</v>
      </c>
      <c r="J67" s="59">
        <f>'F4.2 SHPC Nashik'!AR67</f>
        <v>0</v>
      </c>
      <c r="K67" s="59"/>
      <c r="L67" s="59"/>
      <c r="M67" s="59">
        <f t="shared" si="15"/>
        <v>0</v>
      </c>
      <c r="N67" s="59">
        <f t="shared" si="16"/>
        <v>0</v>
      </c>
    </row>
    <row r="68" spans="1:14" ht="63" outlineLevel="1">
      <c r="A68" s="486">
        <f>'F4.2 SHPC Nashik'!A68</f>
        <v>1</v>
      </c>
      <c r="B68" s="595" t="str">
        <f>'F4.2 SHPC Nashik'!B68</f>
        <v xml:space="preserve">Comprehensive work of redesign,manufacture, supply erection, testing &amp; commissioning of Digital Governing, Protection  and control system Consisting of SCADA on single point responsibility at 60 MW Vaitarna HPS.                                                                 </v>
      </c>
      <c r="C68" s="58">
        <f>'F4.2 SHPC Nashik'!D68</f>
        <v>0</v>
      </c>
      <c r="D68" s="384" t="str">
        <f>IF('F4.2 SHPC Nashik'!F68=0,"-",'F4.2 SHPC Nashik'!F68)</f>
        <v>-</v>
      </c>
      <c r="E68" s="59">
        <f>'F4.2 SHPC Nashik'!H68</f>
        <v>0</v>
      </c>
      <c r="F68" s="155">
        <f>'F4.2 SHPC Nashik'!T68</f>
        <v>0</v>
      </c>
      <c r="G68" s="155">
        <f>'F4.2 SHPC Nashik'!AQ68</f>
        <v>0</v>
      </c>
      <c r="H68" s="59">
        <f t="shared" si="14"/>
        <v>0</v>
      </c>
      <c r="I68" s="59">
        <f>'F4.2 SHPC Nashik'!U68</f>
        <v>0</v>
      </c>
      <c r="J68" s="59">
        <f>'F4.2 SHPC Nashik'!AR68</f>
        <v>0</v>
      </c>
      <c r="K68" s="59"/>
      <c r="L68" s="59"/>
      <c r="M68" s="59">
        <f t="shared" si="15"/>
        <v>0</v>
      </c>
      <c r="N68" s="59">
        <f t="shared" si="16"/>
        <v>0</v>
      </c>
    </row>
    <row r="69" spans="1:14" ht="47.25" outlineLevel="1">
      <c r="A69" s="486">
        <f>'F4.2 SHPC Nashik'!A69</f>
        <v>2</v>
      </c>
      <c r="B69" s="595" t="str">
        <f>'F4.2 SHPC Nashik'!B69</f>
        <v xml:space="preserve">Comprehensive work of Replacement, Modification,upgradation of cooling water system along with replacement of pipeline,pumps,panel etc at 60 MW Vaitarna HPS.                                           </v>
      </c>
      <c r="C69" s="58">
        <f>'F4.2 SHPC Nashik'!D69</f>
        <v>0</v>
      </c>
      <c r="D69" s="384" t="str">
        <f>IF('F4.2 SHPC Nashik'!F69=0,"-",'F4.2 SHPC Nashik'!F69)</f>
        <v>-</v>
      </c>
      <c r="E69" s="59">
        <f>'F4.2 SHPC Nashik'!H69</f>
        <v>0</v>
      </c>
      <c r="F69" s="155">
        <f>'F4.2 SHPC Nashik'!T69</f>
        <v>0</v>
      </c>
      <c r="G69" s="155">
        <f>'F4.2 SHPC Nashik'!AQ69</f>
        <v>0</v>
      </c>
      <c r="H69" s="59">
        <f t="shared" si="14"/>
        <v>0</v>
      </c>
      <c r="I69" s="59">
        <f>'F4.2 SHPC Nashik'!U69</f>
        <v>0</v>
      </c>
      <c r="J69" s="59">
        <f>'F4.2 SHPC Nashik'!AR69</f>
        <v>0</v>
      </c>
      <c r="K69" s="59"/>
      <c r="L69" s="59"/>
      <c r="M69" s="59">
        <f t="shared" si="15"/>
        <v>0</v>
      </c>
      <c r="N69" s="59">
        <f t="shared" si="16"/>
        <v>0</v>
      </c>
    </row>
    <row r="70" spans="1:14" ht="31.5" outlineLevel="1">
      <c r="A70" s="486">
        <f>'F4.2 SHPC Nashik'!A70</f>
        <v>3</v>
      </c>
      <c r="B70" s="595" t="str">
        <f>'F4.2 SHPC Nashik'!B70</f>
        <v xml:space="preserve"> Design, Manufacture, Supply, Erection, Testing and commissioning of 1000 KVA UAT &amp; EAT at 60MW Vaitarna HPS.                                                                  </v>
      </c>
      <c r="C70" s="58">
        <f>'F4.2 SHPC Nashik'!D70</f>
        <v>0</v>
      </c>
      <c r="D70" s="384" t="str">
        <f>IF('F4.2 SHPC Nashik'!F70=0,"-",'F4.2 SHPC Nashik'!F70)</f>
        <v>-</v>
      </c>
      <c r="E70" s="59">
        <f>'F4.2 SHPC Nashik'!H70</f>
        <v>0</v>
      </c>
      <c r="F70" s="155">
        <f>'F4.2 SHPC Nashik'!T70</f>
        <v>0</v>
      </c>
      <c r="G70" s="155">
        <f>'F4.2 SHPC Nashik'!AQ70</f>
        <v>0</v>
      </c>
      <c r="H70" s="59">
        <f t="shared" si="14"/>
        <v>0</v>
      </c>
      <c r="I70" s="59">
        <f>'F4.2 SHPC Nashik'!U70</f>
        <v>0</v>
      </c>
      <c r="J70" s="59">
        <f>'F4.2 SHPC Nashik'!AR70</f>
        <v>0</v>
      </c>
      <c r="K70" s="59"/>
      <c r="L70" s="59"/>
      <c r="M70" s="59">
        <f t="shared" si="15"/>
        <v>0</v>
      </c>
      <c r="N70" s="59">
        <f t="shared" si="16"/>
        <v>0</v>
      </c>
    </row>
    <row r="71" spans="1:14" ht="47.25" outlineLevel="1">
      <c r="A71" s="486">
        <f>'F4.2 SHPC Nashik'!A71</f>
        <v>4</v>
      </c>
      <c r="B71" s="595" t="str">
        <f>'F4.2 SHPC Nashik'!B71</f>
        <v xml:space="preserve">Supply, Erection, Testing &amp; Commissioning of 500 KVA DG set along with cable and changeover system at 60 MW Vaitarna HPS                                          </v>
      </c>
      <c r="C71" s="58">
        <f>'F4.2 SHPC Nashik'!D71</f>
        <v>0</v>
      </c>
      <c r="D71" s="384" t="str">
        <f>IF('F4.2 SHPC Nashik'!F71=0,"-",'F4.2 SHPC Nashik'!F71)</f>
        <v>-</v>
      </c>
      <c r="E71" s="59">
        <f>'F4.2 SHPC Nashik'!H71</f>
        <v>0</v>
      </c>
      <c r="F71" s="155">
        <f>'F4.2 SHPC Nashik'!T71</f>
        <v>0</v>
      </c>
      <c r="G71" s="155">
        <f>'F4.2 SHPC Nashik'!AQ71</f>
        <v>0</v>
      </c>
      <c r="H71" s="59">
        <f t="shared" si="14"/>
        <v>0</v>
      </c>
      <c r="I71" s="59">
        <f>'F4.2 SHPC Nashik'!U71</f>
        <v>0</v>
      </c>
      <c r="J71" s="59">
        <f>'F4.2 SHPC Nashik'!AR71</f>
        <v>0</v>
      </c>
      <c r="K71" s="59"/>
      <c r="L71" s="59"/>
      <c r="M71" s="59">
        <f t="shared" si="15"/>
        <v>0</v>
      </c>
      <c r="N71" s="59">
        <f t="shared" si="16"/>
        <v>0</v>
      </c>
    </row>
    <row r="72" spans="1:14" ht="78.75" outlineLevel="1">
      <c r="A72" s="486">
        <f>'F4.2 SHPC Nashik'!A72</f>
        <v>5</v>
      </c>
      <c r="B72" s="595" t="str">
        <f>'F4.2 SHPC Nashik'!B72</f>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72" s="58">
        <f>'F4.2 SHPC Nashik'!D72</f>
        <v>0</v>
      </c>
      <c r="D72" s="384" t="str">
        <f>IF('F4.2 SHPC Nashik'!F72=0,"-",'F4.2 SHPC Nashik'!F72)</f>
        <v>-</v>
      </c>
      <c r="E72" s="59">
        <f>'F4.2 SHPC Nashik'!H72</f>
        <v>0</v>
      </c>
      <c r="F72" s="155">
        <f>'F4.2 SHPC Nashik'!T72</f>
        <v>0</v>
      </c>
      <c r="G72" s="155">
        <f>'F4.2 SHPC Nashik'!AQ72</f>
        <v>0</v>
      </c>
      <c r="H72" s="59">
        <f t="shared" si="14"/>
        <v>0</v>
      </c>
      <c r="I72" s="59">
        <f>'F4.2 SHPC Nashik'!U72</f>
        <v>0</v>
      </c>
      <c r="J72" s="59">
        <f>'F4.2 SHPC Nashik'!AR72</f>
        <v>0</v>
      </c>
      <c r="K72" s="59"/>
      <c r="L72" s="59"/>
      <c r="M72" s="59">
        <f t="shared" si="15"/>
        <v>0</v>
      </c>
      <c r="N72" s="59">
        <f t="shared" si="16"/>
        <v>0</v>
      </c>
    </row>
    <row r="73" spans="1:14" ht="15.75" outlineLevel="1">
      <c r="A73" s="486">
        <f>'F4.2 SHPC Nashik'!A73</f>
        <v>0</v>
      </c>
      <c r="B73" s="313" t="str">
        <f>'F4.2 SHPC Nashik'!B73</f>
        <v>DPR 5</v>
      </c>
      <c r="C73" s="58">
        <f>'F4.2 SHPC Nashik'!D73</f>
        <v>0</v>
      </c>
      <c r="D73" s="384" t="str">
        <f>IF('F4.2 SHPC Nashik'!F73=0,"-",'F4.2 SHPC Nashik'!F73)</f>
        <v>-</v>
      </c>
      <c r="E73" s="59">
        <f>'F4.2 SHPC Nashik'!H73</f>
        <v>0</v>
      </c>
      <c r="F73" s="155">
        <f>'F4.2 SHPC Nashik'!T73</f>
        <v>0</v>
      </c>
      <c r="G73" s="155">
        <f>'F4.2 SHPC Nashik'!AQ73</f>
        <v>0</v>
      </c>
      <c r="H73" s="59">
        <f t="shared" si="14"/>
        <v>0</v>
      </c>
      <c r="I73" s="59">
        <f>'F4.2 SHPC Nashik'!U73</f>
        <v>0</v>
      </c>
      <c r="J73" s="59">
        <f>'F4.2 SHPC Nashik'!AR73</f>
        <v>0</v>
      </c>
      <c r="K73" s="59"/>
      <c r="L73" s="59"/>
      <c r="M73" s="59">
        <f t="shared" si="15"/>
        <v>0</v>
      </c>
      <c r="N73" s="59">
        <f t="shared" si="16"/>
        <v>0</v>
      </c>
    </row>
    <row r="74" spans="1:14" ht="15.75" outlineLevel="1">
      <c r="A74" s="486">
        <f>'F4.2 SHPC Nashik'!A74</f>
        <v>1</v>
      </c>
      <c r="B74" s="595" t="str">
        <f>'F4.2 SHPC Nashik'!B74</f>
        <v xml:space="preserve">Upgradation of Insulation class Yeldari HPS                                                       </v>
      </c>
      <c r="C74" s="58">
        <f>'F4.2 SHPC Nashik'!D74</f>
        <v>0</v>
      </c>
      <c r="D74" s="384" t="str">
        <f>IF('F4.2 SHPC Nashik'!F74=0,"-",'F4.2 SHPC Nashik'!F74)</f>
        <v>-</v>
      </c>
      <c r="E74" s="59">
        <f>'F4.2 SHPC Nashik'!H74</f>
        <v>0</v>
      </c>
      <c r="F74" s="155">
        <f>'F4.2 SHPC Nashik'!T74</f>
        <v>0</v>
      </c>
      <c r="G74" s="155">
        <f>'F4.2 SHPC Nashik'!AQ74</f>
        <v>0</v>
      </c>
      <c r="H74" s="59">
        <f t="shared" si="14"/>
        <v>0</v>
      </c>
      <c r="I74" s="59">
        <f>'F4.2 SHPC Nashik'!U74</f>
        <v>0</v>
      </c>
      <c r="J74" s="59">
        <f>'F4.2 SHPC Nashik'!AR74</f>
        <v>0</v>
      </c>
      <c r="K74" s="59"/>
      <c r="L74" s="59"/>
      <c r="M74" s="59">
        <f t="shared" si="15"/>
        <v>0</v>
      </c>
      <c r="N74" s="59">
        <f t="shared" si="16"/>
        <v>0</v>
      </c>
    </row>
    <row r="75" spans="1:14" ht="78.75" outlineLevel="1">
      <c r="A75" s="486">
        <f>'F4.2 SHPC Nashik'!A75</f>
        <v>2</v>
      </c>
      <c r="B75" s="595" t="str">
        <f>'F4.2 SHPC Nashik'!B75</f>
        <v xml:space="preserve">Design,Supply ,testing ,erection and commissioing of  with modification of HT power circuit from 66KV to 132 KV by providing 03 Nos GT of 6.6/132 KV capcity 10 MVA with allied compatible aux. equipments  &amp; 01 Aux X`mer  2MVA of 132/11 KV at Yeldari HPS                                                         </v>
      </c>
      <c r="C75" s="58">
        <f>'F4.2 SHPC Nashik'!D75</f>
        <v>0</v>
      </c>
      <c r="D75" s="384" t="str">
        <f>IF('F4.2 SHPC Nashik'!F75=0,"-",'F4.2 SHPC Nashik'!F75)</f>
        <v>-</v>
      </c>
      <c r="E75" s="59">
        <f>'F4.2 SHPC Nashik'!H75</f>
        <v>0</v>
      </c>
      <c r="F75" s="155">
        <f>'F4.2 SHPC Nashik'!T75</f>
        <v>0</v>
      </c>
      <c r="G75" s="155">
        <f>'F4.2 SHPC Nashik'!AQ75</f>
        <v>0</v>
      </c>
      <c r="H75" s="59">
        <f t="shared" si="14"/>
        <v>0</v>
      </c>
      <c r="I75" s="59">
        <f>'F4.2 SHPC Nashik'!U75</f>
        <v>0</v>
      </c>
      <c r="J75" s="59">
        <f>'F4.2 SHPC Nashik'!AR75</f>
        <v>0</v>
      </c>
      <c r="K75" s="59"/>
      <c r="L75" s="59"/>
      <c r="M75" s="59">
        <f t="shared" si="15"/>
        <v>0</v>
      </c>
      <c r="N75" s="59">
        <f t="shared" si="16"/>
        <v>0</v>
      </c>
    </row>
    <row r="76" spans="1:14" ht="63" outlineLevel="1">
      <c r="A76" s="486">
        <f>'F4.2 SHPC Nashik'!A76</f>
        <v>3</v>
      </c>
      <c r="B76" s="595" t="str">
        <f>'F4.2 SHPC Nashik'!B76</f>
        <v xml:space="preserve">Design,supply ,testing ,erection and commissioing of Automated Co2 fire extinguishers system including supply of Co2 cylinder banks,detectors accessories and associated work at Yeldari HPS                                          </v>
      </c>
      <c r="C76" s="58">
        <f>'F4.2 SHPC Nashik'!D76</f>
        <v>0</v>
      </c>
      <c r="D76" s="384" t="str">
        <f>IF('F4.2 SHPC Nashik'!F76=0,"-",'F4.2 SHPC Nashik'!F76)</f>
        <v>-</v>
      </c>
      <c r="E76" s="59">
        <f>'F4.2 SHPC Nashik'!H76</f>
        <v>0</v>
      </c>
      <c r="F76" s="155">
        <f>'F4.2 SHPC Nashik'!T76</f>
        <v>0</v>
      </c>
      <c r="G76" s="155">
        <f>'F4.2 SHPC Nashik'!AQ76</f>
        <v>0</v>
      </c>
      <c r="H76" s="59">
        <f t="shared" si="14"/>
        <v>0</v>
      </c>
      <c r="I76" s="59">
        <f>'F4.2 SHPC Nashik'!U76</f>
        <v>0</v>
      </c>
      <c r="J76" s="59">
        <f>'F4.2 SHPC Nashik'!AR76</f>
        <v>0</v>
      </c>
      <c r="K76" s="59"/>
      <c r="L76" s="59"/>
      <c r="M76" s="59">
        <f t="shared" si="15"/>
        <v>0</v>
      </c>
      <c r="N76" s="59">
        <f t="shared" si="16"/>
        <v>0</v>
      </c>
    </row>
    <row r="77" spans="1:14" ht="47.25" outlineLevel="1">
      <c r="A77" s="486">
        <f>'F4.2 SHPC Nashik'!A77</f>
        <v>4</v>
      </c>
      <c r="B77" s="595" t="str">
        <f>'F4.2 SHPC Nashik'!B77</f>
        <v xml:space="preserve"> Design,supply ,testing ,erection and commissioing of UAT capacity 250 KVA ration 6.6KV/415V with ACDB, DCDB , auto change over system                                </v>
      </c>
      <c r="C77" s="58">
        <f>'F4.2 SHPC Nashik'!D77</f>
        <v>0</v>
      </c>
      <c r="D77" s="384" t="str">
        <f>IF('F4.2 SHPC Nashik'!F77=0,"-",'F4.2 SHPC Nashik'!F77)</f>
        <v>-</v>
      </c>
      <c r="E77" s="59">
        <f>'F4.2 SHPC Nashik'!H77</f>
        <v>0</v>
      </c>
      <c r="F77" s="155">
        <f>'F4.2 SHPC Nashik'!T77</f>
        <v>0</v>
      </c>
      <c r="G77" s="155">
        <f>'F4.2 SHPC Nashik'!AQ77</f>
        <v>0</v>
      </c>
      <c r="H77" s="59">
        <f t="shared" si="14"/>
        <v>0</v>
      </c>
      <c r="I77" s="59">
        <f>'F4.2 SHPC Nashik'!U77</f>
        <v>0</v>
      </c>
      <c r="J77" s="59">
        <f>'F4.2 SHPC Nashik'!AR77</f>
        <v>0</v>
      </c>
      <c r="K77" s="59"/>
      <c r="L77" s="59"/>
      <c r="M77" s="59">
        <f t="shared" si="15"/>
        <v>0</v>
      </c>
      <c r="N77" s="59">
        <f t="shared" si="16"/>
        <v>0</v>
      </c>
    </row>
    <row r="78" spans="1:14" ht="31.5" outlineLevel="1">
      <c r="A78" s="486">
        <f>'F4.2 SHPC Nashik'!A78</f>
        <v>5</v>
      </c>
      <c r="B78" s="595" t="str">
        <f>'F4.2 SHPC Nashik'!B78</f>
        <v xml:space="preserve">Design,supply ,testing ,erection and commissioing of  Power cables for GT and control cables at Yeldari HPS                                            </v>
      </c>
      <c r="C78" s="58">
        <f>'F4.2 SHPC Nashik'!D78</f>
        <v>0</v>
      </c>
      <c r="D78" s="384" t="str">
        <f>IF('F4.2 SHPC Nashik'!F78=0,"-",'F4.2 SHPC Nashik'!F78)</f>
        <v>-</v>
      </c>
      <c r="E78" s="59">
        <f>'F4.2 SHPC Nashik'!H78</f>
        <v>0</v>
      </c>
      <c r="F78" s="155">
        <f>'F4.2 SHPC Nashik'!T78</f>
        <v>0</v>
      </c>
      <c r="G78" s="155">
        <f>'F4.2 SHPC Nashik'!AQ78</f>
        <v>0</v>
      </c>
      <c r="H78" s="59">
        <f t="shared" si="14"/>
        <v>0</v>
      </c>
      <c r="I78" s="59">
        <f>'F4.2 SHPC Nashik'!U78</f>
        <v>0</v>
      </c>
      <c r="J78" s="59">
        <f>'F4.2 SHPC Nashik'!AR78</f>
        <v>0</v>
      </c>
      <c r="K78" s="59"/>
      <c r="L78" s="59"/>
      <c r="M78" s="59">
        <f t="shared" si="15"/>
        <v>0</v>
      </c>
      <c r="N78" s="59">
        <f t="shared" si="16"/>
        <v>0</v>
      </c>
    </row>
    <row r="79" spans="1:14" ht="31.5" outlineLevel="1">
      <c r="A79" s="486">
        <f>'F4.2 SHPC Nashik'!A79</f>
        <v>6</v>
      </c>
      <c r="B79" s="595" t="str">
        <f>'F4.2 SHPC Nashik'!B79</f>
        <v xml:space="preserve">Design,supply ,testing ,erection and commissioing of  Power cables for GT and control cables at Yeldari HPS                                              </v>
      </c>
      <c r="C79" s="58">
        <f>'F4.2 SHPC Nashik'!D79</f>
        <v>0</v>
      </c>
      <c r="D79" s="384" t="str">
        <f>IF('F4.2 SHPC Nashik'!F79=0,"-",'F4.2 SHPC Nashik'!F79)</f>
        <v>-</v>
      </c>
      <c r="E79" s="59">
        <f>'F4.2 SHPC Nashik'!H79</f>
        <v>0</v>
      </c>
      <c r="F79" s="155">
        <f>'F4.2 SHPC Nashik'!T79</f>
        <v>0</v>
      </c>
      <c r="G79" s="155">
        <f>'F4.2 SHPC Nashik'!AQ79</f>
        <v>0</v>
      </c>
      <c r="H79" s="59">
        <f t="shared" si="14"/>
        <v>0</v>
      </c>
      <c r="I79" s="59">
        <f>'F4.2 SHPC Nashik'!U79</f>
        <v>0</v>
      </c>
      <c r="J79" s="59">
        <f>'F4.2 SHPC Nashik'!AR79</f>
        <v>0</v>
      </c>
      <c r="K79" s="59"/>
      <c r="L79" s="59"/>
      <c r="M79" s="59">
        <f t="shared" si="15"/>
        <v>0</v>
      </c>
      <c r="N79" s="59">
        <f t="shared" si="16"/>
        <v>0</v>
      </c>
    </row>
    <row r="80" spans="1:14" ht="15.75" outlineLevel="1">
      <c r="A80" s="502">
        <f>'F4.2 SHPC Nashik'!A80</f>
        <v>0</v>
      </c>
      <c r="B80" s="726" t="str">
        <f>'F4.2 SHPC Nashik'!B80</f>
        <v>DPR 6(CIVIL)</v>
      </c>
      <c r="C80" s="58">
        <f>'F4.2 SHPC Nashik'!D80</f>
        <v>0</v>
      </c>
      <c r="D80" s="384" t="str">
        <f>IF('F4.2 SHPC Nashik'!F80=0,"-",'F4.2 SHPC Nashik'!F80)</f>
        <v>-</v>
      </c>
      <c r="E80" s="59">
        <f>'F4.2 SHPC Nashik'!H80</f>
        <v>0</v>
      </c>
      <c r="F80" s="155">
        <f>'F4.2 SHPC Nashik'!T80</f>
        <v>0</v>
      </c>
      <c r="G80" s="155">
        <f>'F4.2 SHPC Nashik'!AQ80</f>
        <v>0</v>
      </c>
      <c r="H80" s="59">
        <f t="shared" si="14"/>
        <v>0</v>
      </c>
      <c r="I80" s="59">
        <f>'F4.2 SHPC Nashik'!U80</f>
        <v>0</v>
      </c>
      <c r="J80" s="59">
        <f>'F4.2 SHPC Nashik'!AR80</f>
        <v>0</v>
      </c>
      <c r="K80" s="59"/>
      <c r="L80" s="59"/>
      <c r="M80" s="59">
        <f t="shared" si="15"/>
        <v>0</v>
      </c>
      <c r="N80" s="59">
        <f t="shared" si="16"/>
        <v>0</v>
      </c>
    </row>
    <row r="81" spans="1:14" ht="15.75" outlineLevel="1">
      <c r="A81" s="486">
        <f>'F4.2 SHPC Nashik'!A81</f>
        <v>1</v>
      </c>
      <c r="B81" s="595" t="str">
        <f>'F4.2 SHPC Nashik'!B81</f>
        <v>Package shade roof change at Ghatghar HPS</v>
      </c>
      <c r="C81" s="58">
        <f>'F4.2 SHPC Nashik'!D81</f>
        <v>0</v>
      </c>
      <c r="D81" s="384" t="str">
        <f>IF('F4.2 SHPC Nashik'!F81=0,"-",'F4.2 SHPC Nashik'!F81)</f>
        <v>-</v>
      </c>
      <c r="E81" s="59">
        <f>'F4.2 SHPC Nashik'!H81</f>
        <v>0</v>
      </c>
      <c r="F81" s="155">
        <f>'F4.2 SHPC Nashik'!T81</f>
        <v>0</v>
      </c>
      <c r="G81" s="155">
        <f>'F4.2 SHPC Nashik'!AQ81</f>
        <v>0</v>
      </c>
      <c r="H81" s="59">
        <f t="shared" si="14"/>
        <v>0</v>
      </c>
      <c r="I81" s="59">
        <f>'F4.2 SHPC Nashik'!U81</f>
        <v>0</v>
      </c>
      <c r="J81" s="59">
        <f>'F4.2 SHPC Nashik'!AR81</f>
        <v>0</v>
      </c>
      <c r="K81" s="59"/>
      <c r="L81" s="59"/>
      <c r="M81" s="59">
        <f t="shared" si="15"/>
        <v>0</v>
      </c>
      <c r="N81" s="59">
        <f t="shared" si="16"/>
        <v>0</v>
      </c>
    </row>
    <row r="82" spans="1:14" ht="31.5" outlineLevel="1">
      <c r="A82" s="486">
        <f>'F4.2 SHPC Nashik'!A82</f>
        <v>2</v>
      </c>
      <c r="B82" s="595" t="str">
        <f>'F4.2 SHPC Nashik'!B82</f>
        <v>PROCUREMENT OF MOBILE RACKS FOR STORES atGhatghar HPS</v>
      </c>
      <c r="C82" s="58">
        <f>'F4.2 SHPC Nashik'!D82</f>
        <v>0</v>
      </c>
      <c r="D82" s="384" t="str">
        <f>IF('F4.2 SHPC Nashik'!F82=0,"-",'F4.2 SHPC Nashik'!F82)</f>
        <v>-</v>
      </c>
      <c r="E82" s="59">
        <f>'F4.2 SHPC Nashik'!H82</f>
        <v>0</v>
      </c>
      <c r="F82" s="155">
        <f>'F4.2 SHPC Nashik'!T82</f>
        <v>0</v>
      </c>
      <c r="G82" s="155">
        <f>'F4.2 SHPC Nashik'!AQ82</f>
        <v>0</v>
      </c>
      <c r="H82" s="59">
        <f t="shared" si="14"/>
        <v>0</v>
      </c>
      <c r="I82" s="59">
        <f>'F4.2 SHPC Nashik'!U82</f>
        <v>0</v>
      </c>
      <c r="J82" s="59">
        <f>'F4.2 SHPC Nashik'!AR82</f>
        <v>0</v>
      </c>
      <c r="K82" s="59"/>
      <c r="L82" s="59"/>
      <c r="M82" s="59">
        <f t="shared" si="15"/>
        <v>0</v>
      </c>
      <c r="N82" s="59">
        <f t="shared" si="16"/>
        <v>0</v>
      </c>
    </row>
    <row r="83" spans="1:14" ht="31.5" outlineLevel="1">
      <c r="A83" s="486">
        <f>'F4.2 SHPC Nashik'!A83</f>
        <v>3</v>
      </c>
      <c r="B83" s="595" t="str">
        <f>'F4.2 SHPC Nashik'!B83</f>
        <v>Wall compound Rising of height and Wire fence on wall at package shade  at Ghatghar HPS</v>
      </c>
      <c r="C83" s="58">
        <f>'F4.2 SHPC Nashik'!D83</f>
        <v>0</v>
      </c>
      <c r="D83" s="384" t="str">
        <f>IF('F4.2 SHPC Nashik'!F83=0,"-",'F4.2 SHPC Nashik'!F83)</f>
        <v>-</v>
      </c>
      <c r="E83" s="59">
        <f>'F4.2 SHPC Nashik'!H83</f>
        <v>0</v>
      </c>
      <c r="F83" s="155">
        <f>'F4.2 SHPC Nashik'!T83</f>
        <v>0</v>
      </c>
      <c r="G83" s="155">
        <f>'F4.2 SHPC Nashik'!AQ83</f>
        <v>0</v>
      </c>
      <c r="H83" s="59">
        <f t="shared" si="14"/>
        <v>0</v>
      </c>
      <c r="I83" s="59">
        <f>'F4.2 SHPC Nashik'!U83</f>
        <v>0</v>
      </c>
      <c r="J83" s="59">
        <f>'F4.2 SHPC Nashik'!AR83</f>
        <v>0</v>
      </c>
      <c r="K83" s="59"/>
      <c r="L83" s="59"/>
      <c r="M83" s="59">
        <f t="shared" si="15"/>
        <v>0</v>
      </c>
      <c r="N83" s="59">
        <f t="shared" si="16"/>
        <v>0</v>
      </c>
    </row>
    <row r="84" spans="1:14" ht="15.75" outlineLevel="1">
      <c r="A84" s="486">
        <f>'F4.2 SHPC Nashik'!A84</f>
        <v>4</v>
      </c>
      <c r="B84" s="595" t="str">
        <f>'F4.2 SHPC Nashik'!B84</f>
        <v>Wall compound colony UCR at Ghatghar HPS</v>
      </c>
      <c r="C84" s="58">
        <f>'F4.2 SHPC Nashik'!D84</f>
        <v>0</v>
      </c>
      <c r="D84" s="384" t="str">
        <f>IF('F4.2 SHPC Nashik'!F84=0,"-",'F4.2 SHPC Nashik'!F84)</f>
        <v>-</v>
      </c>
      <c r="E84" s="59">
        <f>'F4.2 SHPC Nashik'!H84</f>
        <v>0</v>
      </c>
      <c r="F84" s="155">
        <f>'F4.2 SHPC Nashik'!T84</f>
        <v>0</v>
      </c>
      <c r="G84" s="155">
        <f>'F4.2 SHPC Nashik'!AQ84</f>
        <v>0</v>
      </c>
      <c r="H84" s="59">
        <f t="shared" si="14"/>
        <v>0</v>
      </c>
      <c r="I84" s="59">
        <f>'F4.2 SHPC Nashik'!U84</f>
        <v>0</v>
      </c>
      <c r="J84" s="59">
        <f>'F4.2 SHPC Nashik'!AR84</f>
        <v>0</v>
      </c>
      <c r="K84" s="59"/>
      <c r="L84" s="59"/>
      <c r="M84" s="59">
        <f t="shared" si="15"/>
        <v>0</v>
      </c>
      <c r="N84" s="59">
        <f t="shared" si="16"/>
        <v>0</v>
      </c>
    </row>
    <row r="85" spans="1:14" ht="15.75" outlineLevel="1">
      <c r="A85" s="486">
        <f>'F4.2 SHPC Nashik'!A85</f>
        <v>5</v>
      </c>
      <c r="B85" s="595" t="str">
        <f>'F4.2 SHPC Nashik'!B85</f>
        <v>Colony and office Road asphalting at Ghatghar HPS</v>
      </c>
      <c r="C85" s="58">
        <f>'F4.2 SHPC Nashik'!D85</f>
        <v>0</v>
      </c>
      <c r="D85" s="384" t="str">
        <f>IF('F4.2 SHPC Nashik'!F85=0,"-",'F4.2 SHPC Nashik'!F85)</f>
        <v>-</v>
      </c>
      <c r="E85" s="59">
        <f>'F4.2 SHPC Nashik'!H85</f>
        <v>0</v>
      </c>
      <c r="F85" s="155">
        <f>'F4.2 SHPC Nashik'!T85</f>
        <v>0</v>
      </c>
      <c r="G85" s="155">
        <f>'F4.2 SHPC Nashik'!AQ85</f>
        <v>0</v>
      </c>
      <c r="H85" s="59">
        <f t="shared" si="14"/>
        <v>0</v>
      </c>
      <c r="I85" s="59">
        <f>'F4.2 SHPC Nashik'!U85</f>
        <v>0</v>
      </c>
      <c r="J85" s="59">
        <f>'F4.2 SHPC Nashik'!AR85</f>
        <v>0</v>
      </c>
      <c r="K85" s="59"/>
      <c r="L85" s="59"/>
      <c r="M85" s="59">
        <f t="shared" si="15"/>
        <v>0</v>
      </c>
      <c r="N85" s="59">
        <f t="shared" si="16"/>
        <v>0</v>
      </c>
    </row>
    <row r="86" spans="1:14" ht="15.75" outlineLevel="1">
      <c r="A86" s="486">
        <f>'F4.2 SHPC Nashik'!A86</f>
        <v>6</v>
      </c>
      <c r="B86" s="595" t="str">
        <f>'F4.2 SHPC Nashik'!B86</f>
        <v xml:space="preserve"> Road colony to power house at Ghatghar HPS</v>
      </c>
      <c r="C86" s="58">
        <f>'F4.2 SHPC Nashik'!D86</f>
        <v>0</v>
      </c>
      <c r="D86" s="384" t="str">
        <f>IF('F4.2 SHPC Nashik'!F86=0,"-",'F4.2 SHPC Nashik'!F86)</f>
        <v>-</v>
      </c>
      <c r="E86" s="59">
        <f>'F4.2 SHPC Nashik'!H86</f>
        <v>0</v>
      </c>
      <c r="F86" s="155">
        <f>'F4.2 SHPC Nashik'!T86</f>
        <v>0</v>
      </c>
      <c r="G86" s="155">
        <f>'F4.2 SHPC Nashik'!AQ86</f>
        <v>0</v>
      </c>
      <c r="H86" s="59">
        <f t="shared" si="14"/>
        <v>0</v>
      </c>
      <c r="I86" s="59">
        <f>'F4.2 SHPC Nashik'!U86</f>
        <v>0</v>
      </c>
      <c r="J86" s="59">
        <f>'F4.2 SHPC Nashik'!AR86</f>
        <v>0</v>
      </c>
      <c r="K86" s="59"/>
      <c r="L86" s="59"/>
      <c r="M86" s="59">
        <f t="shared" si="15"/>
        <v>0</v>
      </c>
      <c r="N86" s="59">
        <f t="shared" si="16"/>
        <v>0</v>
      </c>
    </row>
    <row r="87" spans="1:14" ht="15.75" outlineLevel="1">
      <c r="A87" s="502">
        <f>'F4.2 SHPC Nashik'!A87</f>
        <v>0</v>
      </c>
      <c r="B87" s="297">
        <f>'F4.2 SHPC Nashik'!B87</f>
        <v>0</v>
      </c>
      <c r="C87" s="58">
        <f>'F4.2 SHPC Nashik'!D87</f>
        <v>0</v>
      </c>
      <c r="D87" s="384" t="str">
        <f>IF('F4.2 SHPC Nashik'!F87=0,"-",'F4.2 SHPC Nashik'!F87)</f>
        <v>-</v>
      </c>
      <c r="E87" s="59">
        <f>'F4.2 SHPC Nashik'!H87</f>
        <v>0</v>
      </c>
      <c r="F87" s="155">
        <f>'F4.2 SHPC Nashik'!T87</f>
        <v>0</v>
      </c>
      <c r="G87" s="155">
        <f>'F4.2 SHPC Nashik'!AQ87</f>
        <v>0</v>
      </c>
      <c r="H87" s="59">
        <f t="shared" ref="H87:H97" si="17">F87-G87</f>
        <v>0</v>
      </c>
      <c r="I87" s="59">
        <f>'F4.2 SHPC Nashik'!U87</f>
        <v>0</v>
      </c>
      <c r="J87" s="59">
        <f>'F4.2 SHPC Nashik'!AR87</f>
        <v>0</v>
      </c>
      <c r="K87" s="59"/>
      <c r="L87" s="59"/>
      <c r="M87" s="59">
        <f t="shared" ref="M87:M97" si="18">SUM(J87:L87)</f>
        <v>0</v>
      </c>
      <c r="N87" s="59">
        <f t="shared" ref="N87:N97" si="19">H87+I87-M87</f>
        <v>0</v>
      </c>
    </row>
    <row r="88" spans="1:14" ht="15.75" outlineLevel="1">
      <c r="A88" s="502">
        <f>'F4.2 SHPC Nashik'!A88</f>
        <v>0</v>
      </c>
      <c r="B88" s="313" t="str">
        <f>'F4.2 SHPC Nashik'!B88</f>
        <v>(ii) Yet to be submitted to MERC(F Y 2027-28)</v>
      </c>
      <c r="C88" s="58">
        <f>'F4.2 SHPC Nashik'!D88</f>
        <v>0</v>
      </c>
      <c r="D88" s="384" t="str">
        <f>IF('F4.2 SHPC Nashik'!F88=0,"-",'F4.2 SHPC Nashik'!F88)</f>
        <v>-</v>
      </c>
      <c r="E88" s="59">
        <f>'F4.2 SHPC Nashik'!H88</f>
        <v>0</v>
      </c>
      <c r="F88" s="155">
        <f>'F4.2 SHPC Nashik'!T88</f>
        <v>0</v>
      </c>
      <c r="G88" s="155">
        <f>'F4.2 SHPC Nashik'!AQ88</f>
        <v>0</v>
      </c>
      <c r="H88" s="59">
        <f t="shared" si="17"/>
        <v>0</v>
      </c>
      <c r="I88" s="59">
        <f>'F4.2 SHPC Nashik'!U88</f>
        <v>0</v>
      </c>
      <c r="J88" s="59">
        <f>'F4.2 SHPC Nashik'!AR88</f>
        <v>0</v>
      </c>
      <c r="K88" s="59"/>
      <c r="L88" s="59"/>
      <c r="M88" s="59">
        <f t="shared" si="18"/>
        <v>0</v>
      </c>
      <c r="N88" s="59">
        <f t="shared" si="19"/>
        <v>0</v>
      </c>
    </row>
    <row r="89" spans="1:14" ht="15.75" outlineLevel="1">
      <c r="A89" s="502">
        <f>'F4.2 SHPC Nashik'!A89</f>
        <v>0</v>
      </c>
      <c r="B89" s="313" t="str">
        <f>'F4.2 SHPC Nashik'!B89</f>
        <v>DPR 7</v>
      </c>
      <c r="C89" s="58">
        <f>'F4.2 SHPC Nashik'!D89</f>
        <v>0</v>
      </c>
      <c r="D89" s="384" t="str">
        <f>IF('F4.2 SHPC Nashik'!F89=0,"-",'F4.2 SHPC Nashik'!F89)</f>
        <v>-</v>
      </c>
      <c r="E89" s="59">
        <f>'F4.2 SHPC Nashik'!H89</f>
        <v>0</v>
      </c>
      <c r="F89" s="155">
        <f>'F4.2 SHPC Nashik'!T89</f>
        <v>0</v>
      </c>
      <c r="G89" s="155">
        <f>'F4.2 SHPC Nashik'!AQ89</f>
        <v>0</v>
      </c>
      <c r="H89" s="59">
        <f t="shared" si="17"/>
        <v>0</v>
      </c>
      <c r="I89" s="59">
        <f>'F4.2 SHPC Nashik'!U89</f>
        <v>0</v>
      </c>
      <c r="J89" s="59">
        <f>'F4.2 SHPC Nashik'!AR89</f>
        <v>0</v>
      </c>
      <c r="K89" s="59"/>
      <c r="L89" s="59"/>
      <c r="M89" s="59">
        <f t="shared" si="18"/>
        <v>0</v>
      </c>
      <c r="N89" s="59">
        <f t="shared" si="19"/>
        <v>0</v>
      </c>
    </row>
    <row r="90" spans="1:14" ht="15.75" outlineLevel="1">
      <c r="A90" s="486">
        <f>'F4.2 SHPC Nashik'!A90</f>
        <v>1</v>
      </c>
      <c r="B90" s="595" t="str">
        <f>'F4.2 SHPC Nashik'!B90</f>
        <v>UPGRADATION OF SFC &amp; DDC PANEL at Ghatghar HPS</v>
      </c>
      <c r="C90" s="58">
        <f>'F4.2 SHPC Nashik'!D90</f>
        <v>0</v>
      </c>
      <c r="D90" s="384" t="str">
        <f>IF('F4.2 SHPC Nashik'!F90=0,"-",'F4.2 SHPC Nashik'!F90)</f>
        <v>-</v>
      </c>
      <c r="E90" s="59">
        <f>'F4.2 SHPC Nashik'!H90</f>
        <v>0</v>
      </c>
      <c r="F90" s="155">
        <f>'F4.2 SHPC Nashik'!T90</f>
        <v>0</v>
      </c>
      <c r="G90" s="155">
        <f>'F4.2 SHPC Nashik'!AQ90</f>
        <v>0</v>
      </c>
      <c r="H90" s="59">
        <f t="shared" si="17"/>
        <v>0</v>
      </c>
      <c r="I90" s="59">
        <f>'F4.2 SHPC Nashik'!U90</f>
        <v>0</v>
      </c>
      <c r="J90" s="59">
        <f>'F4.2 SHPC Nashik'!AR90</f>
        <v>0</v>
      </c>
      <c r="K90" s="59"/>
      <c r="L90" s="59"/>
      <c r="M90" s="59">
        <f t="shared" si="18"/>
        <v>0</v>
      </c>
      <c r="N90" s="59">
        <f t="shared" si="19"/>
        <v>0</v>
      </c>
    </row>
    <row r="91" spans="1:14" ht="15.75" outlineLevel="1">
      <c r="A91" s="486">
        <f>'F4.2 SHPC Nashik'!A91</f>
        <v>2</v>
      </c>
      <c r="B91" s="595" t="str">
        <f>'F4.2 SHPC Nashik'!B91</f>
        <v>BATTERY CHARGER PROCUREMENT at Ghatghar HPS</v>
      </c>
      <c r="C91" s="58">
        <f>'F4.2 SHPC Nashik'!D91</f>
        <v>0</v>
      </c>
      <c r="D91" s="384" t="str">
        <f>IF('F4.2 SHPC Nashik'!F91=0,"-",'F4.2 SHPC Nashik'!F91)</f>
        <v>-</v>
      </c>
      <c r="E91" s="59">
        <f>'F4.2 SHPC Nashik'!H91</f>
        <v>0</v>
      </c>
      <c r="F91" s="155">
        <f>'F4.2 SHPC Nashik'!T91</f>
        <v>0</v>
      </c>
      <c r="G91" s="155">
        <f>'F4.2 SHPC Nashik'!AQ91</f>
        <v>0</v>
      </c>
      <c r="H91" s="59">
        <f t="shared" si="17"/>
        <v>0</v>
      </c>
      <c r="I91" s="59">
        <f>'F4.2 SHPC Nashik'!U91</f>
        <v>0</v>
      </c>
      <c r="J91" s="59">
        <f>'F4.2 SHPC Nashik'!AR91</f>
        <v>0</v>
      </c>
      <c r="K91" s="59"/>
      <c r="L91" s="59"/>
      <c r="M91" s="59">
        <f t="shared" si="18"/>
        <v>0</v>
      </c>
      <c r="N91" s="59">
        <f t="shared" si="19"/>
        <v>0</v>
      </c>
    </row>
    <row r="92" spans="1:14" ht="15.75" outlineLevel="1">
      <c r="A92" s="486">
        <f>'F4.2 SHPC Nashik'!A92</f>
        <v>3</v>
      </c>
      <c r="B92" s="595" t="str">
        <f>'F4.2 SHPC Nashik'!B92</f>
        <v xml:space="preserve"> PHASE REVERSAL SWITCH PROCUREMENT at Ghatghar HPS</v>
      </c>
      <c r="C92" s="58">
        <f>'F4.2 SHPC Nashik'!D92</f>
        <v>0</v>
      </c>
      <c r="D92" s="384" t="str">
        <f>IF('F4.2 SHPC Nashik'!F92=0,"-",'F4.2 SHPC Nashik'!F92)</f>
        <v>-</v>
      </c>
      <c r="E92" s="59">
        <f>'F4.2 SHPC Nashik'!H92</f>
        <v>0</v>
      </c>
      <c r="F92" s="155">
        <f>'F4.2 SHPC Nashik'!T92</f>
        <v>0</v>
      </c>
      <c r="G92" s="155">
        <f>'F4.2 SHPC Nashik'!AQ92</f>
        <v>0</v>
      </c>
      <c r="H92" s="59">
        <f t="shared" si="17"/>
        <v>0</v>
      </c>
      <c r="I92" s="59">
        <f>'F4.2 SHPC Nashik'!U92</f>
        <v>0</v>
      </c>
      <c r="J92" s="59">
        <f>'F4.2 SHPC Nashik'!AR92</f>
        <v>0</v>
      </c>
      <c r="K92" s="59"/>
      <c r="L92" s="59"/>
      <c r="M92" s="59">
        <f t="shared" si="18"/>
        <v>0</v>
      </c>
      <c r="N92" s="59">
        <f t="shared" si="19"/>
        <v>0</v>
      </c>
    </row>
    <row r="93" spans="1:14" ht="15.75" outlineLevel="1">
      <c r="A93" s="486">
        <f>'F4.2 SHPC Nashik'!A93</f>
        <v>4</v>
      </c>
      <c r="B93" s="595" t="str">
        <f>'F4.2 SHPC Nashik'!B93</f>
        <v xml:space="preserve"> PROCUREMENT OF SPARES FOR 220kV GIS at Ghatghar HPS</v>
      </c>
      <c r="C93" s="58">
        <f>'F4.2 SHPC Nashik'!D93</f>
        <v>0</v>
      </c>
      <c r="D93" s="384" t="str">
        <f>IF('F4.2 SHPC Nashik'!F93=0,"-",'F4.2 SHPC Nashik'!F93)</f>
        <v>-</v>
      </c>
      <c r="E93" s="59">
        <f>'F4.2 SHPC Nashik'!H93</f>
        <v>0</v>
      </c>
      <c r="F93" s="155">
        <f>'F4.2 SHPC Nashik'!T93</f>
        <v>0</v>
      </c>
      <c r="G93" s="155">
        <f>'F4.2 SHPC Nashik'!AQ93</f>
        <v>0</v>
      </c>
      <c r="H93" s="59">
        <f t="shared" si="17"/>
        <v>0</v>
      </c>
      <c r="I93" s="59">
        <f>'F4.2 SHPC Nashik'!U93</f>
        <v>0</v>
      </c>
      <c r="J93" s="59">
        <f>'F4.2 SHPC Nashik'!AR93</f>
        <v>0</v>
      </c>
      <c r="K93" s="59"/>
      <c r="L93" s="59"/>
      <c r="M93" s="59">
        <f t="shared" si="18"/>
        <v>0</v>
      </c>
      <c r="N93" s="59">
        <f t="shared" si="19"/>
        <v>0</v>
      </c>
    </row>
    <row r="94" spans="1:14" ht="15.75" outlineLevel="1">
      <c r="A94" s="486">
        <f>'F4.2 SHPC Nashik'!A94</f>
        <v>5</v>
      </c>
      <c r="B94" s="595" t="str">
        <f>'F4.2 SHPC Nashik'!B94</f>
        <v xml:space="preserve"> PROCUREMENT OF RBDV at Ghatghar HPS</v>
      </c>
      <c r="C94" s="58">
        <f>'F4.2 SHPC Nashik'!D94</f>
        <v>0</v>
      </c>
      <c r="D94" s="384" t="str">
        <f>IF('F4.2 SHPC Nashik'!F94=0,"-",'F4.2 SHPC Nashik'!F94)</f>
        <v>-</v>
      </c>
      <c r="E94" s="59">
        <f>'F4.2 SHPC Nashik'!H94</f>
        <v>0</v>
      </c>
      <c r="F94" s="155">
        <f>'F4.2 SHPC Nashik'!T94</f>
        <v>0</v>
      </c>
      <c r="G94" s="155">
        <f>'F4.2 SHPC Nashik'!AQ94</f>
        <v>0</v>
      </c>
      <c r="H94" s="59">
        <f t="shared" si="17"/>
        <v>0</v>
      </c>
      <c r="I94" s="59">
        <f>'F4.2 SHPC Nashik'!U94</f>
        <v>0</v>
      </c>
      <c r="J94" s="59">
        <f>'F4.2 SHPC Nashik'!AR94</f>
        <v>0</v>
      </c>
      <c r="K94" s="59"/>
      <c r="L94" s="59"/>
      <c r="M94" s="59">
        <f t="shared" si="18"/>
        <v>0</v>
      </c>
      <c r="N94" s="59">
        <f t="shared" si="19"/>
        <v>0</v>
      </c>
    </row>
    <row r="95" spans="1:14" ht="15.75" outlineLevel="1">
      <c r="A95" s="693">
        <f>'F4.2 SHPC Nashik'!A95</f>
        <v>0</v>
      </c>
      <c r="B95" s="697">
        <f>'F4.2 SHPC Nashik'!B95</f>
        <v>0</v>
      </c>
      <c r="C95" s="58">
        <f>'F4.2 SHPC Nashik'!D95</f>
        <v>0</v>
      </c>
      <c r="D95" s="384" t="str">
        <f>IF('F4.2 SHPC Nashik'!F95=0,"-",'F4.2 SHPC Nashik'!F95)</f>
        <v>-</v>
      </c>
      <c r="E95" s="59">
        <f>'F4.2 SHPC Nashik'!H95</f>
        <v>0</v>
      </c>
      <c r="F95" s="155">
        <f>'F4.2 SHPC Nashik'!T95</f>
        <v>0</v>
      </c>
      <c r="G95" s="155">
        <f>'F4.2 SHPC Nashik'!AQ95</f>
        <v>0</v>
      </c>
      <c r="H95" s="59">
        <f t="shared" si="17"/>
        <v>0</v>
      </c>
      <c r="I95" s="59">
        <f>'F4.2 SHPC Nashik'!U95</f>
        <v>0</v>
      </c>
      <c r="J95" s="59">
        <f>'F4.2 SHPC Nashik'!AR95</f>
        <v>0</v>
      </c>
      <c r="K95" s="59"/>
      <c r="L95" s="59"/>
      <c r="M95" s="59">
        <f t="shared" si="18"/>
        <v>0</v>
      </c>
      <c r="N95" s="59">
        <f t="shared" si="19"/>
        <v>0</v>
      </c>
    </row>
    <row r="96" spans="1:14" ht="15.75" outlineLevel="1">
      <c r="A96" s="502">
        <f>'F4.2 SHPC Nashik'!A96</f>
        <v>0</v>
      </c>
      <c r="B96" s="726" t="str">
        <f>'F4.2 SHPC Nashik'!B96</f>
        <v>DPR 8</v>
      </c>
      <c r="C96" s="58">
        <f>'F4.2 SHPC Nashik'!D96</f>
        <v>0</v>
      </c>
      <c r="D96" s="384" t="str">
        <f>IF('F4.2 SHPC Nashik'!F96=0,"-",'F4.2 SHPC Nashik'!F96)</f>
        <v>-</v>
      </c>
      <c r="E96" s="59">
        <f>'F4.2 SHPC Nashik'!H96</f>
        <v>0</v>
      </c>
      <c r="F96" s="155">
        <f>'F4.2 SHPC Nashik'!T96</f>
        <v>0</v>
      </c>
      <c r="G96" s="155">
        <f>'F4.2 SHPC Nashik'!AQ96</f>
        <v>0</v>
      </c>
      <c r="H96" s="59">
        <f t="shared" si="17"/>
        <v>0</v>
      </c>
      <c r="I96" s="59">
        <f>'F4.2 SHPC Nashik'!U96</f>
        <v>0</v>
      </c>
      <c r="J96" s="59">
        <f>'F4.2 SHPC Nashik'!AR96</f>
        <v>0</v>
      </c>
      <c r="K96" s="59"/>
      <c r="L96" s="59"/>
      <c r="M96" s="59">
        <f t="shared" si="18"/>
        <v>0</v>
      </c>
      <c r="N96" s="59">
        <f t="shared" si="19"/>
        <v>0</v>
      </c>
    </row>
    <row r="97" spans="1:16" ht="63" outlineLevel="1">
      <c r="A97" s="486">
        <f>'F4.2 SHPC Nashik'!A97</f>
        <v>1</v>
      </c>
      <c r="B97" s="595" t="str">
        <f>'F4.2 SHPC Nashik'!B97</f>
        <v xml:space="preserve">Comprehensive work of Renovation, Modification, Design, Manufacture, Supply, Erection, Testing &amp; Commissioning of new Generator  on single point responsibility at 60 MW Vaitarna HPS.                          </v>
      </c>
      <c r="C97" s="58">
        <f>'F4.2 SHPC Nashik'!D97</f>
        <v>0</v>
      </c>
      <c r="D97" s="384" t="str">
        <f>IF('F4.2 SHPC Nashik'!F97=0,"-",'F4.2 SHPC Nashik'!F97)</f>
        <v>-</v>
      </c>
      <c r="E97" s="59">
        <f>'F4.2 SHPC Nashik'!H97</f>
        <v>0</v>
      </c>
      <c r="F97" s="155">
        <f>'F4.2 SHPC Nashik'!T97</f>
        <v>0</v>
      </c>
      <c r="G97" s="155">
        <f>'F4.2 SHPC Nashik'!AQ97</f>
        <v>0</v>
      </c>
      <c r="H97" s="59">
        <f t="shared" si="17"/>
        <v>0</v>
      </c>
      <c r="I97" s="59">
        <f>'F4.2 SHPC Nashik'!U97</f>
        <v>0</v>
      </c>
      <c r="J97" s="59">
        <f>'F4.2 SHPC Nashik'!AR97</f>
        <v>0</v>
      </c>
      <c r="K97" s="59"/>
      <c r="L97" s="59"/>
      <c r="M97" s="59">
        <f t="shared" si="18"/>
        <v>0</v>
      </c>
      <c r="N97" s="59">
        <f t="shared" si="19"/>
        <v>0</v>
      </c>
    </row>
    <row r="98" spans="1:16" ht="15.75" outlineLevel="1">
      <c r="A98" s="536">
        <f>'F4.2 SHPC Nashik'!A98</f>
        <v>0</v>
      </c>
      <c r="B98" s="488" t="str">
        <f>'F4.2 SHPC Nashik'!B98</f>
        <v>B) Non-DPR Schemes</v>
      </c>
      <c r="C98" s="58"/>
      <c r="D98" s="384" t="str">
        <f>IF('F4.2 SHPC Nashik'!F98=0,"-",'F4.2 SHPC Nashik'!F98)</f>
        <v>-</v>
      </c>
      <c r="E98" s="59">
        <f>'F4.2 SHPC Nashik'!H98</f>
        <v>0</v>
      </c>
      <c r="F98" s="155">
        <f>'F4.2 SHPC Nashik'!T98</f>
        <v>0</v>
      </c>
      <c r="G98" s="155">
        <f>'F4.2 SHPC Nashik'!AQ98</f>
        <v>0</v>
      </c>
      <c r="H98" s="59">
        <f t="shared" si="2"/>
        <v>0</v>
      </c>
      <c r="I98" s="59">
        <f>'F4.2 SHPC Nashik'!U98</f>
        <v>0</v>
      </c>
      <c r="J98" s="59">
        <f>'F4.2 SHPC Nashik'!AR98</f>
        <v>0</v>
      </c>
      <c r="K98" s="59"/>
      <c r="L98" s="59"/>
      <c r="M98" s="59">
        <f t="shared" si="3"/>
        <v>0</v>
      </c>
      <c r="N98" s="59">
        <f t="shared" si="4"/>
        <v>0</v>
      </c>
    </row>
    <row r="99" spans="1:16" ht="15.75" outlineLevel="1">
      <c r="A99" s="556">
        <f>'F4.2 SHPC Nashik'!A99</f>
        <v>1</v>
      </c>
      <c r="B99" s="593" t="str">
        <f>'F4.2 SHPC Nashik'!B99</f>
        <v>Office Equipment</v>
      </c>
      <c r="C99" s="58"/>
      <c r="D99" s="384" t="str">
        <f>IF('F4.2 SHPC Nashik'!F99=0,"-",'F4.2 SHPC Nashik'!F99)</f>
        <v>-</v>
      </c>
      <c r="E99" s="59">
        <f>'F4.2 SHPC Nashik'!H99</f>
        <v>0</v>
      </c>
      <c r="F99" s="155">
        <f>'F4.2 SHPC Nashik'!T99</f>
        <v>0.54617125799999999</v>
      </c>
      <c r="G99" s="155">
        <f>'F4.2 SHPC Nashik'!AQ99</f>
        <v>0.54617125799999999</v>
      </c>
      <c r="H99" s="59">
        <f t="shared" si="2"/>
        <v>0</v>
      </c>
      <c r="I99" s="59">
        <f>'F4.2 SHPC Nashik'!U99</f>
        <v>1.4272198000000002E-2</v>
      </c>
      <c r="J99" s="59">
        <f>'F4.2 SHPC Nashik'!AR99</f>
        <v>2.4272198000000002E-2</v>
      </c>
      <c r="K99" s="59"/>
      <c r="L99" s="59"/>
      <c r="M99" s="59">
        <f t="shared" si="3"/>
        <v>2.4272198000000002E-2</v>
      </c>
      <c r="N99" s="59">
        <f t="shared" si="4"/>
        <v>-0.01</v>
      </c>
    </row>
    <row r="100" spans="1:16" ht="15.75" outlineLevel="1">
      <c r="A100" s="556">
        <f>'F4.2 SHPC Nashik'!A100</f>
        <v>2</v>
      </c>
      <c r="B100" s="594" t="str">
        <f>'F4.2 SHPC Nashik'!B100</f>
        <v>Furniture &amp; Fixtures</v>
      </c>
      <c r="C100" s="58"/>
      <c r="D100" s="384" t="str">
        <f>IF('F4.2 SHPC Nashik'!F100=0,"-",'F4.2 SHPC Nashik'!F100)</f>
        <v>-</v>
      </c>
      <c r="E100" s="59">
        <f>'F4.2 SHPC Nashik'!H100</f>
        <v>0</v>
      </c>
      <c r="F100" s="155">
        <f>'F4.2 SHPC Nashik'!T100</f>
        <v>5.7560400000000005E-3</v>
      </c>
      <c r="G100" s="155">
        <f>'F4.2 SHPC Nashik'!AQ100</f>
        <v>5.7560400000000005E-3</v>
      </c>
      <c r="H100" s="59">
        <f t="shared" si="2"/>
        <v>0</v>
      </c>
      <c r="I100" s="59">
        <f>'F4.2 SHPC Nashik'!U100</f>
        <v>0</v>
      </c>
      <c r="J100" s="59">
        <f>'F4.2 SHPC Nashik'!AR100</f>
        <v>0</v>
      </c>
      <c r="K100" s="59"/>
      <c r="L100" s="59"/>
      <c r="M100" s="59">
        <f t="shared" si="3"/>
        <v>0</v>
      </c>
      <c r="N100" s="59">
        <f t="shared" si="4"/>
        <v>0</v>
      </c>
    </row>
    <row r="101" spans="1:16" ht="63" outlineLevel="1">
      <c r="A101" s="556">
        <f>'F4.2 SHPC Nashik'!A101</f>
        <v>3</v>
      </c>
      <c r="B101" s="595" t="str">
        <f>'F4.2 SHPC Nashik'!B101</f>
        <v xml:space="preserve">Replacement of existing 300AH/220VDC &amp; 200AH/220VDC Battery Set with new Lead acid Tubular Battery Set along with Design, manufacture, supply, installation, commissioning &amp; testing at Yeldari &amp; Paithan HPS </v>
      </c>
      <c r="C101" s="58"/>
      <c r="D101" s="384" t="str">
        <f>IF('F4.2 SHPC Nashik'!F101=0,"-",'F4.2 SHPC Nashik'!F101)</f>
        <v>-</v>
      </c>
      <c r="E101" s="59">
        <f>'F4.2 SHPC Nashik'!H101</f>
        <v>0</v>
      </c>
      <c r="F101" s="155">
        <f>'F4.2 SHPC Nashik'!T101</f>
        <v>0</v>
      </c>
      <c r="G101" s="155">
        <f>'F4.2 SHPC Nashik'!AQ101</f>
        <v>0</v>
      </c>
      <c r="H101" s="59">
        <f t="shared" si="2"/>
        <v>0</v>
      </c>
      <c r="I101" s="59">
        <f>'F4.2 SHPC Nashik'!U101</f>
        <v>0</v>
      </c>
      <c r="J101" s="59">
        <f>'F4.2 SHPC Nashik'!AR101</f>
        <v>0</v>
      </c>
      <c r="K101" s="59"/>
      <c r="L101" s="59"/>
      <c r="M101" s="59">
        <f t="shared" si="3"/>
        <v>0</v>
      </c>
      <c r="N101" s="59">
        <f t="shared" si="4"/>
        <v>0</v>
      </c>
    </row>
    <row r="102" spans="1:16" ht="16.5" outlineLevel="1" thickBot="1">
      <c r="A102" s="556">
        <f>'F4.2 SHPC Nashik'!A102</f>
        <v>4</v>
      </c>
      <c r="B102" s="595" t="str">
        <f>'F4.2 SHPC Nashik'!B102</f>
        <v>Vehicle (Fire Tender )</v>
      </c>
      <c r="C102" s="58"/>
      <c r="D102" s="384" t="str">
        <f>IF('F4.2 SHPC Nashik'!F102=0,"-",'F4.2 SHPC Nashik'!F102)</f>
        <v>-</v>
      </c>
      <c r="E102" s="59">
        <f>'F4.2 SHPC Nashik'!H102</f>
        <v>0</v>
      </c>
      <c r="F102" s="155">
        <f>'F4.2 SHPC Nashik'!T102</f>
        <v>0</v>
      </c>
      <c r="G102" s="155">
        <f>'F4.2 SHPC Nashik'!AQ102</f>
        <v>0</v>
      </c>
      <c r="H102" s="59">
        <f t="shared" si="2"/>
        <v>0</v>
      </c>
      <c r="I102" s="59">
        <f>'F4.2 SHPC Nashik'!U102</f>
        <v>4.0077621479999994</v>
      </c>
      <c r="J102" s="59">
        <f>'F4.2 SHPC Nashik'!AR102</f>
        <v>4.0077621479999994</v>
      </c>
      <c r="K102" s="59"/>
      <c r="L102" s="59"/>
      <c r="M102" s="59">
        <f t="shared" si="3"/>
        <v>4.0077621479999994</v>
      </c>
      <c r="N102" s="59">
        <f t="shared" si="4"/>
        <v>0</v>
      </c>
    </row>
    <row r="103" spans="1:16" s="60" customFormat="1" ht="16.5" thickBot="1">
      <c r="A103" s="385"/>
      <c r="B103" s="490" t="s">
        <v>189</v>
      </c>
      <c r="C103" s="387"/>
      <c r="D103" s="388"/>
      <c r="E103" s="389"/>
      <c r="F103" s="390">
        <f t="shared" ref="F103:H103" si="20">SUM(F10:F102)</f>
        <v>5.0301463009999994</v>
      </c>
      <c r="G103" s="390">
        <f t="shared" si="20"/>
        <v>5.0301463009999994</v>
      </c>
      <c r="H103" s="390">
        <f t="shared" si="20"/>
        <v>0</v>
      </c>
      <c r="I103" s="390">
        <f t="shared" ref="I103:N103" si="21">SUM(I10:I102)</f>
        <v>7.794833345999999</v>
      </c>
      <c r="J103" s="390">
        <f t="shared" si="21"/>
        <v>8.2948333460000008</v>
      </c>
      <c r="K103" s="390">
        <f t="shared" si="21"/>
        <v>0</v>
      </c>
      <c r="L103" s="390">
        <f t="shared" si="21"/>
        <v>0</v>
      </c>
      <c r="M103" s="390">
        <f t="shared" si="21"/>
        <v>8.2948333460000008</v>
      </c>
      <c r="N103" s="390">
        <f t="shared" si="21"/>
        <v>-0.5</v>
      </c>
    </row>
    <row r="104" spans="1:16">
      <c r="A104" s="19" t="s">
        <v>664</v>
      </c>
      <c r="F104" s="158"/>
      <c r="G104" s="158"/>
      <c r="H104" s="158"/>
      <c r="I104" s="158"/>
      <c r="J104" s="158"/>
      <c r="K104" s="158"/>
      <c r="L104" s="158"/>
      <c r="M104" s="158"/>
      <c r="N104" s="158"/>
    </row>
    <row r="105" spans="1:16" s="208" customFormat="1" ht="15.75" thickBot="1">
      <c r="A105" s="378"/>
      <c r="B105" s="41" t="s">
        <v>10</v>
      </c>
      <c r="C105" s="379"/>
      <c r="D105" s="380"/>
      <c r="E105" s="44"/>
      <c r="F105" s="95"/>
      <c r="G105" s="95"/>
      <c r="H105" s="95"/>
      <c r="I105" s="95"/>
      <c r="J105" s="95"/>
      <c r="K105" s="95"/>
      <c r="L105" s="95"/>
      <c r="M105" s="95"/>
      <c r="N105" s="95"/>
    </row>
    <row r="106" spans="1:16" ht="15.75" hidden="1" outlineLevel="1">
      <c r="A106" s="535"/>
      <c r="B106" s="488" t="str">
        <f t="shared" ref="B106:B113" si="22">B8</f>
        <v>a) DPR Schemes</v>
      </c>
      <c r="C106" s="379"/>
      <c r="D106" s="380"/>
      <c r="E106" s="44"/>
      <c r="F106" s="95"/>
      <c r="G106" s="95"/>
      <c r="H106" s="95"/>
      <c r="I106" s="95"/>
      <c r="J106" s="95"/>
      <c r="K106" s="95"/>
      <c r="L106" s="95"/>
      <c r="M106" s="95"/>
      <c r="N106" s="95"/>
    </row>
    <row r="107" spans="1:16" ht="15.75" hidden="1" outlineLevel="1">
      <c r="A107" s="535"/>
      <c r="B107" s="313" t="str">
        <f t="shared" si="22"/>
        <v>(i) Submitted to MERC</v>
      </c>
      <c r="C107" s="381"/>
      <c r="D107" s="382"/>
      <c r="E107" s="44"/>
      <c r="F107" s="95"/>
      <c r="G107" s="95"/>
      <c r="H107" s="95"/>
      <c r="I107" s="95"/>
      <c r="J107" s="95"/>
      <c r="K107" s="95"/>
      <c r="L107" s="95"/>
      <c r="M107" s="95"/>
      <c r="N107" s="95"/>
    </row>
    <row r="108" spans="1:16" s="337" customFormat="1" ht="31.5" hidden="1" outlineLevel="1">
      <c r="A108" s="544">
        <f t="shared" ref="A108:A113" si="23">A10</f>
        <v>2</v>
      </c>
      <c r="B108" s="545" t="str">
        <f t="shared" si="22"/>
        <v>Various schemes of Hydro Power Stations at HPC Pune &amp; HPC Nasik</v>
      </c>
      <c r="C108" s="53" t="str">
        <f t="shared" ref="C108:E113" si="24">C10</f>
        <v>MERC/TECH 12/CAPEX/20142015/00876</v>
      </c>
      <c r="D108" s="383">
        <f t="shared" si="24"/>
        <v>41871</v>
      </c>
      <c r="E108" s="56">
        <f t="shared" si="24"/>
        <v>0.73120000000000007</v>
      </c>
      <c r="F108" s="155">
        <f t="shared" ref="F108:F113" si="25">F10+I10</f>
        <v>0</v>
      </c>
      <c r="G108" s="155">
        <f t="shared" ref="G108:G113" si="26">G10+M10</f>
        <v>0</v>
      </c>
      <c r="H108" s="155">
        <f>F108-G108</f>
        <v>0</v>
      </c>
      <c r="I108" s="155">
        <f>'F4.2 SHPC Nashik'!V10</f>
        <v>0</v>
      </c>
      <c r="J108" s="155">
        <f>'F4.2 SHPC Nashik'!AS10</f>
        <v>0</v>
      </c>
      <c r="K108" s="155"/>
      <c r="L108" s="155"/>
      <c r="M108" s="155">
        <f>SUM(J108:L108)</f>
        <v>0</v>
      </c>
      <c r="N108" s="155">
        <f>H108+I108-M108</f>
        <v>0</v>
      </c>
      <c r="O108" s="209">
        <f t="shared" ref="O108:O139" si="27">MAX(0,IF(M108=0,0,IF(G108+M108&lt;E108,M108,E108-G108)))</f>
        <v>0</v>
      </c>
      <c r="P108" s="210">
        <f t="shared" ref="P108:P139" si="28">M108-O108</f>
        <v>0</v>
      </c>
    </row>
    <row r="109" spans="1:16" ht="47.25" hidden="1" outlineLevel="1">
      <c r="A109" s="556">
        <f t="shared" si="23"/>
        <v>2.6</v>
      </c>
      <c r="B109" s="557" t="str">
        <f t="shared" si="22"/>
        <v>Supply, testing, installation and commissioning of Exide make 300 AH 220 V Lead acid stationary Plante type station battery set for Vaitarna HPS</v>
      </c>
      <c r="C109" s="58" t="str">
        <f t="shared" si="24"/>
        <v>MERC/TECH 12/CAPEX/20142015/00876</v>
      </c>
      <c r="D109" s="384">
        <f t="shared" si="24"/>
        <v>41871</v>
      </c>
      <c r="E109" s="59">
        <f t="shared" si="24"/>
        <v>0.2</v>
      </c>
      <c r="F109" s="156">
        <f t="shared" si="25"/>
        <v>0.1988615</v>
      </c>
      <c r="G109" s="156">
        <f t="shared" si="26"/>
        <v>0.1988615</v>
      </c>
      <c r="H109" s="156">
        <f t="shared" ref="H109:H200" si="29">F109-G109</f>
        <v>0</v>
      </c>
      <c r="I109" s="155">
        <f>'F4.2 SHPC Nashik'!V11</f>
        <v>0</v>
      </c>
      <c r="J109" s="155">
        <f>'F4.2 SHPC Nashik'!AS11</f>
        <v>0</v>
      </c>
      <c r="K109" s="156"/>
      <c r="L109" s="156"/>
      <c r="M109" s="156">
        <f t="shared" ref="M109:M200" si="30">SUM(J109:L109)</f>
        <v>0</v>
      </c>
      <c r="N109" s="156">
        <f t="shared" ref="N109:N200" si="31">H109+I109-M109</f>
        <v>0</v>
      </c>
      <c r="O109" s="209">
        <f t="shared" si="27"/>
        <v>0</v>
      </c>
      <c r="P109" s="210">
        <f t="shared" si="28"/>
        <v>0</v>
      </c>
    </row>
    <row r="110" spans="1:16" ht="47.25" hidden="1" outlineLevel="1">
      <c r="A110" s="556">
        <f t="shared" si="23"/>
        <v>2.7</v>
      </c>
      <c r="B110" s="557" t="str">
        <f t="shared" si="22"/>
        <v>Supply, testing, installation and commissioning of Exide make 300 AH 220 V Lead acid stationary Plante type station battery set for Bhatsa HPS</v>
      </c>
      <c r="C110" s="58" t="str">
        <f t="shared" si="24"/>
        <v>MERC/TECH 12/CAPEX/20142015/00876</v>
      </c>
      <c r="D110" s="384">
        <f t="shared" si="24"/>
        <v>41871</v>
      </c>
      <c r="E110" s="59">
        <f t="shared" si="24"/>
        <v>0.2</v>
      </c>
      <c r="F110" s="156">
        <f t="shared" si="25"/>
        <v>0.1988615</v>
      </c>
      <c r="G110" s="156">
        <f t="shared" si="26"/>
        <v>0.1988615</v>
      </c>
      <c r="H110" s="156">
        <f t="shared" si="29"/>
        <v>0</v>
      </c>
      <c r="I110" s="155">
        <f>'F4.2 SHPC Nashik'!V12</f>
        <v>0</v>
      </c>
      <c r="J110" s="155">
        <f>'F4.2 SHPC Nashik'!AS12</f>
        <v>0</v>
      </c>
      <c r="K110" s="156"/>
      <c r="L110" s="156"/>
      <c r="M110" s="156">
        <f t="shared" si="30"/>
        <v>0</v>
      </c>
      <c r="N110" s="156">
        <f t="shared" si="31"/>
        <v>0</v>
      </c>
      <c r="O110" s="209">
        <f t="shared" si="27"/>
        <v>0</v>
      </c>
      <c r="P110" s="210">
        <f t="shared" si="28"/>
        <v>0</v>
      </c>
    </row>
    <row r="111" spans="1:16" ht="30" hidden="1" outlineLevel="1">
      <c r="A111" s="556">
        <f t="shared" si="23"/>
        <v>0</v>
      </c>
      <c r="B111" s="557" t="str">
        <f t="shared" si="22"/>
        <v>IDC</v>
      </c>
      <c r="C111" s="58" t="str">
        <f t="shared" si="24"/>
        <v>MERC/TECH 12/CAPEX/20142015/00876</v>
      </c>
      <c r="D111" s="384">
        <f t="shared" si="24"/>
        <v>41871</v>
      </c>
      <c r="E111" s="59">
        <f t="shared" si="24"/>
        <v>0.33119999999999999</v>
      </c>
      <c r="F111" s="156">
        <f t="shared" si="25"/>
        <v>0</v>
      </c>
      <c r="G111" s="156">
        <f t="shared" si="26"/>
        <v>0</v>
      </c>
      <c r="H111" s="156">
        <f t="shared" si="29"/>
        <v>0</v>
      </c>
      <c r="I111" s="155">
        <f>'F4.2 SHPC Nashik'!V13</f>
        <v>0</v>
      </c>
      <c r="J111" s="155">
        <f>'F4.2 SHPC Nashik'!AS13</f>
        <v>0</v>
      </c>
      <c r="K111" s="156"/>
      <c r="L111" s="156"/>
      <c r="M111" s="156">
        <f t="shared" si="30"/>
        <v>0</v>
      </c>
      <c r="N111" s="156">
        <f t="shared" si="31"/>
        <v>0</v>
      </c>
      <c r="O111" s="209">
        <f t="shared" si="27"/>
        <v>0</v>
      </c>
      <c r="P111" s="210">
        <f t="shared" si="28"/>
        <v>0</v>
      </c>
    </row>
    <row r="112" spans="1:16" s="337" customFormat="1" ht="31.5" hidden="1" outlineLevel="1">
      <c r="A112" s="544">
        <f t="shared" si="23"/>
        <v>6</v>
      </c>
      <c r="B112" s="545" t="str">
        <f t="shared" si="22"/>
        <v>Upgradation of Protection Systems at Ghatghar (2x125MW) and Bhatsa (1x15MW) HPS under HPC Nasik</v>
      </c>
      <c r="C112" s="53" t="str">
        <f t="shared" si="24"/>
        <v>MERC/CAPEX/20172018/04220</v>
      </c>
      <c r="D112" s="383">
        <f t="shared" si="24"/>
        <v>42997</v>
      </c>
      <c r="E112" s="56">
        <f t="shared" si="24"/>
        <v>15.104000000000001</v>
      </c>
      <c r="F112" s="155">
        <f t="shared" si="25"/>
        <v>0</v>
      </c>
      <c r="G112" s="155">
        <f t="shared" si="26"/>
        <v>0</v>
      </c>
      <c r="H112" s="155">
        <f t="shared" si="29"/>
        <v>0</v>
      </c>
      <c r="I112" s="155">
        <f>'F4.2 SHPC Nashik'!V14</f>
        <v>0</v>
      </c>
      <c r="J112" s="155">
        <f>'F4.2 SHPC Nashik'!AS14</f>
        <v>0</v>
      </c>
      <c r="K112" s="155"/>
      <c r="L112" s="155"/>
      <c r="M112" s="155">
        <f t="shared" si="30"/>
        <v>0</v>
      </c>
      <c r="N112" s="155">
        <f t="shared" si="31"/>
        <v>0</v>
      </c>
      <c r="O112" s="209">
        <f t="shared" si="27"/>
        <v>0</v>
      </c>
      <c r="P112" s="210">
        <f t="shared" si="28"/>
        <v>0</v>
      </c>
    </row>
    <row r="113" spans="1:16" ht="31.5" hidden="1" outlineLevel="1">
      <c r="A113" s="556">
        <f t="shared" si="23"/>
        <v>6.1</v>
      </c>
      <c r="B113" s="557" t="str">
        <f t="shared" si="22"/>
        <v>Up gradation of Protection System &amp;unitrol excitation system at Ghatghar Hydro Power Station.</v>
      </c>
      <c r="C113" s="58" t="str">
        <f t="shared" si="24"/>
        <v>MERC/CAPEX/20172018/04220</v>
      </c>
      <c r="D113" s="384">
        <f t="shared" si="24"/>
        <v>42997</v>
      </c>
      <c r="E113" s="59">
        <f t="shared" si="24"/>
        <v>9.6780000000000008</v>
      </c>
      <c r="F113" s="156">
        <f t="shared" si="25"/>
        <v>0</v>
      </c>
      <c r="G113" s="156">
        <f t="shared" si="26"/>
        <v>0</v>
      </c>
      <c r="H113" s="156">
        <f t="shared" si="29"/>
        <v>0</v>
      </c>
      <c r="I113" s="155">
        <f>'F4.2 SHPC Nashik'!V15</f>
        <v>0</v>
      </c>
      <c r="J113" s="155">
        <f>'F4.2 SHPC Nashik'!AS15</f>
        <v>0</v>
      </c>
      <c r="K113" s="156"/>
      <c r="L113" s="156"/>
      <c r="M113" s="156">
        <f t="shared" si="30"/>
        <v>0</v>
      </c>
      <c r="N113" s="156">
        <f t="shared" si="31"/>
        <v>0</v>
      </c>
      <c r="O113" s="209">
        <f t="shared" si="27"/>
        <v>0</v>
      </c>
      <c r="P113" s="210">
        <f t="shared" si="28"/>
        <v>0</v>
      </c>
    </row>
    <row r="114" spans="1:16" ht="31.5" hidden="1" outlineLevel="1">
      <c r="A114" s="556">
        <f t="shared" ref="A114:E114" si="32">A16</f>
        <v>0</v>
      </c>
      <c r="B114" s="557" t="str">
        <f t="shared" si="32"/>
        <v>Part A : upgradation of unitrol excitation system for both units at GHPS</v>
      </c>
      <c r="C114" s="58">
        <f t="shared" si="32"/>
        <v>0</v>
      </c>
      <c r="D114" s="384" t="str">
        <f t="shared" si="32"/>
        <v>-</v>
      </c>
      <c r="E114" s="59">
        <f t="shared" si="32"/>
        <v>0</v>
      </c>
      <c r="F114" s="156">
        <f t="shared" ref="F114:F115" si="33">F16+I16</f>
        <v>0</v>
      </c>
      <c r="G114" s="156">
        <f t="shared" ref="G114:G115" si="34">G16+M16</f>
        <v>0</v>
      </c>
      <c r="H114" s="156">
        <f t="shared" ref="H114:H115" si="35">F114-G114</f>
        <v>0</v>
      </c>
      <c r="I114" s="155">
        <f>'F4.2 SHPC Nashik'!V16</f>
        <v>0</v>
      </c>
      <c r="J114" s="155">
        <f>'F4.2 SHPC Nashik'!AS16</f>
        <v>0</v>
      </c>
      <c r="K114" s="156"/>
      <c r="L114" s="156"/>
      <c r="M114" s="156">
        <f t="shared" ref="M114:M115" si="36">SUM(J114:L114)</f>
        <v>0</v>
      </c>
      <c r="N114" s="156">
        <f t="shared" ref="N114:N115" si="37">H114+I114-M114</f>
        <v>0</v>
      </c>
      <c r="O114" s="209"/>
      <c r="P114" s="210"/>
    </row>
    <row r="115" spans="1:16" ht="31.5" hidden="1" outlineLevel="1">
      <c r="A115" s="556">
        <f t="shared" ref="A115:E115" si="38">A17</f>
        <v>0</v>
      </c>
      <c r="B115" s="557" t="str">
        <f t="shared" si="38"/>
        <v>Part B : upgradation of Protection system for both units at GHPS</v>
      </c>
      <c r="C115" s="58">
        <f t="shared" si="38"/>
        <v>0</v>
      </c>
      <c r="D115" s="384" t="str">
        <f t="shared" si="38"/>
        <v>-</v>
      </c>
      <c r="E115" s="59">
        <f t="shared" si="38"/>
        <v>0</v>
      </c>
      <c r="F115" s="156">
        <f t="shared" si="33"/>
        <v>0</v>
      </c>
      <c r="G115" s="156">
        <f t="shared" si="34"/>
        <v>0</v>
      </c>
      <c r="H115" s="156">
        <f t="shared" si="35"/>
        <v>0</v>
      </c>
      <c r="I115" s="155">
        <f>'F4.2 SHPC Nashik'!V17</f>
        <v>0</v>
      </c>
      <c r="J115" s="155">
        <f>'F4.2 SHPC Nashik'!AS17</f>
        <v>0</v>
      </c>
      <c r="K115" s="156"/>
      <c r="L115" s="156"/>
      <c r="M115" s="156">
        <f t="shared" si="36"/>
        <v>0</v>
      </c>
      <c r="N115" s="156">
        <f t="shared" si="37"/>
        <v>0</v>
      </c>
      <c r="O115" s="209"/>
      <c r="P115" s="210"/>
    </row>
    <row r="116" spans="1:16" ht="47.25" hidden="1" outlineLevel="1">
      <c r="A116" s="556">
        <f>A18</f>
        <v>6.2</v>
      </c>
      <c r="B116" s="557" t="str">
        <f>B18</f>
        <v>Up gradation of ABB Make Protection System &amp; Automatic Voltage Regulator, Relay Based Unit &amp; Auxiliary control for Bhatsa Hydro Power Station(1 X 15MW).</v>
      </c>
      <c r="C116" s="58" t="str">
        <f>C18</f>
        <v>MERC/CAPEX/20172018/04220</v>
      </c>
      <c r="D116" s="384">
        <f>D18</f>
        <v>42997</v>
      </c>
      <c r="E116" s="59">
        <f>E18</f>
        <v>5.4260000000000002</v>
      </c>
      <c r="F116" s="156">
        <f>F18+I18</f>
        <v>0</v>
      </c>
      <c r="G116" s="156">
        <f>G18+M18</f>
        <v>0</v>
      </c>
      <c r="H116" s="156">
        <f t="shared" si="29"/>
        <v>0</v>
      </c>
      <c r="I116" s="155">
        <f>'F4.2 SHPC Nashik'!V18</f>
        <v>0</v>
      </c>
      <c r="J116" s="155">
        <f>'F4.2 SHPC Nashik'!AS18</f>
        <v>0</v>
      </c>
      <c r="K116" s="156"/>
      <c r="L116" s="156"/>
      <c r="M116" s="156">
        <f t="shared" si="30"/>
        <v>0</v>
      </c>
      <c r="N116" s="156">
        <f t="shared" si="31"/>
        <v>0</v>
      </c>
      <c r="O116" s="209">
        <f t="shared" si="27"/>
        <v>0</v>
      </c>
      <c r="P116" s="210">
        <f t="shared" si="28"/>
        <v>0</v>
      </c>
    </row>
    <row r="117" spans="1:16" ht="63" hidden="1" outlineLevel="1">
      <c r="A117" s="556">
        <f t="shared" ref="A117:E117" si="39">A19</f>
        <v>0</v>
      </c>
      <c r="B117" s="557" t="str">
        <f t="shared" si="39"/>
        <v xml:space="preserve"> Protection system Part A:- Restoration and up-gradation of electromechanical and static relays with numerical relays along with installation, testing, commissioning, and misc. allied works </v>
      </c>
      <c r="C117" s="58">
        <f t="shared" si="39"/>
        <v>0</v>
      </c>
      <c r="D117" s="384" t="str">
        <f t="shared" si="39"/>
        <v>-</v>
      </c>
      <c r="E117" s="59">
        <f t="shared" si="39"/>
        <v>0</v>
      </c>
      <c r="F117" s="156">
        <f t="shared" ref="F117:F119" si="40">F19+I19</f>
        <v>0</v>
      </c>
      <c r="G117" s="156">
        <f t="shared" ref="G117:G119" si="41">G19+M19</f>
        <v>0</v>
      </c>
      <c r="H117" s="156">
        <f t="shared" ref="H117:H119" si="42">F117-G117</f>
        <v>0</v>
      </c>
      <c r="I117" s="155">
        <f>'F4.2 SHPC Nashik'!V19</f>
        <v>0</v>
      </c>
      <c r="J117" s="155">
        <f>'F4.2 SHPC Nashik'!AS19</f>
        <v>0.45666000000000001</v>
      </c>
      <c r="K117" s="156"/>
      <c r="L117" s="156"/>
      <c r="M117" s="156">
        <f t="shared" ref="M117:M119" si="43">SUM(J117:L117)</f>
        <v>0.45666000000000001</v>
      </c>
      <c r="N117" s="156">
        <f t="shared" ref="N117:N119" si="44">H117+I117-M117</f>
        <v>-0.45666000000000001</v>
      </c>
      <c r="O117" s="209"/>
      <c r="P117" s="210"/>
    </row>
    <row r="118" spans="1:16" ht="31.5" hidden="1" outlineLevel="1">
      <c r="A118" s="556">
        <f t="shared" ref="A118:E118" si="45">A20</f>
        <v>0</v>
      </c>
      <c r="B118" s="557" t="str">
        <f t="shared" si="45"/>
        <v>Protection system Part B:- Procure of redundant &amp; spare Numerical relays for Generator and G T Protection system.</v>
      </c>
      <c r="C118" s="58">
        <f t="shared" si="45"/>
        <v>0</v>
      </c>
      <c r="D118" s="384" t="str">
        <f t="shared" si="45"/>
        <v>-</v>
      </c>
      <c r="E118" s="59">
        <f t="shared" si="45"/>
        <v>0</v>
      </c>
      <c r="F118" s="156">
        <f t="shared" si="40"/>
        <v>0</v>
      </c>
      <c r="G118" s="156">
        <f t="shared" si="41"/>
        <v>0</v>
      </c>
      <c r="H118" s="156">
        <f t="shared" si="42"/>
        <v>0</v>
      </c>
      <c r="I118" s="155">
        <f>'F4.2 SHPC Nashik'!V20</f>
        <v>0</v>
      </c>
      <c r="J118" s="155">
        <f>'F4.2 SHPC Nashik'!AS20</f>
        <v>0</v>
      </c>
      <c r="K118" s="156"/>
      <c r="L118" s="156"/>
      <c r="M118" s="156">
        <f t="shared" si="43"/>
        <v>0</v>
      </c>
      <c r="N118" s="156">
        <f t="shared" si="44"/>
        <v>0</v>
      </c>
      <c r="O118" s="209"/>
      <c r="P118" s="210"/>
    </row>
    <row r="119" spans="1:16" ht="63" hidden="1" outlineLevel="1">
      <c r="A119" s="556">
        <f t="shared" ref="A119:E119" si="46">A21</f>
        <v>0</v>
      </c>
      <c r="B119" s="557" t="str">
        <f t="shared" si="46"/>
        <v>C- Supply erection, testing and Commissioning and supervision of dismantling and erection of static excitation system and control system along with field instrumentation at Bhatsa HPS</v>
      </c>
      <c r="C119" s="58">
        <f t="shared" si="46"/>
        <v>0</v>
      </c>
      <c r="D119" s="384" t="str">
        <f t="shared" si="46"/>
        <v>-</v>
      </c>
      <c r="E119" s="59">
        <f t="shared" si="46"/>
        <v>0</v>
      </c>
      <c r="F119" s="156">
        <f t="shared" si="40"/>
        <v>0</v>
      </c>
      <c r="G119" s="156">
        <f t="shared" si="41"/>
        <v>0</v>
      </c>
      <c r="H119" s="156">
        <f t="shared" si="42"/>
        <v>0</v>
      </c>
      <c r="I119" s="155">
        <f>'F4.2 SHPC Nashik'!V21</f>
        <v>0</v>
      </c>
      <c r="J119" s="155">
        <f>'F4.2 SHPC Nashik'!AS21</f>
        <v>0</v>
      </c>
      <c r="K119" s="156"/>
      <c r="L119" s="156"/>
      <c r="M119" s="156">
        <f t="shared" si="43"/>
        <v>0</v>
      </c>
      <c r="N119" s="156">
        <f t="shared" si="44"/>
        <v>0</v>
      </c>
      <c r="O119" s="209"/>
      <c r="P119" s="210"/>
    </row>
    <row r="120" spans="1:16" s="337" customFormat="1" ht="31.5" hidden="1" outlineLevel="1">
      <c r="A120" s="544">
        <f t="shared" ref="A120:E129" si="47">A22</f>
        <v>9</v>
      </c>
      <c r="B120" s="545" t="str">
        <f t="shared" si="47"/>
        <v>Various Civil schemes for Modernisations of colonies at Various Locations under Nasik HPC</v>
      </c>
      <c r="C120" s="53" t="str">
        <f t="shared" si="47"/>
        <v>MERC/CAPEX/20162017/04757</v>
      </c>
      <c r="D120" s="383">
        <f t="shared" si="47"/>
        <v>43061</v>
      </c>
      <c r="E120" s="56">
        <f t="shared" si="47"/>
        <v>14.566664273199997</v>
      </c>
      <c r="F120" s="155">
        <f t="shared" ref="F120:F150" si="48">F22+I22</f>
        <v>0</v>
      </c>
      <c r="G120" s="155">
        <f t="shared" ref="G120:G150" si="49">G22+M22</f>
        <v>0</v>
      </c>
      <c r="H120" s="155">
        <f t="shared" si="29"/>
        <v>0</v>
      </c>
      <c r="I120" s="155">
        <f>'F4.2 SHPC Nashik'!V22</f>
        <v>0</v>
      </c>
      <c r="J120" s="155">
        <f>'F4.2 SHPC Nashik'!AS22</f>
        <v>0</v>
      </c>
      <c r="K120" s="155"/>
      <c r="L120" s="155"/>
      <c r="M120" s="155">
        <f t="shared" si="30"/>
        <v>0</v>
      </c>
      <c r="N120" s="155">
        <f t="shared" si="31"/>
        <v>0</v>
      </c>
      <c r="O120" s="209">
        <f t="shared" si="27"/>
        <v>0</v>
      </c>
      <c r="P120" s="210">
        <f t="shared" si="28"/>
        <v>0</v>
      </c>
    </row>
    <row r="121" spans="1:16" ht="47.25" hidden="1" outlineLevel="1">
      <c r="A121" s="556">
        <f t="shared" si="47"/>
        <v>9.1</v>
      </c>
      <c r="B121" s="557" t="str">
        <f t="shared" si="47"/>
        <v>Part A: Refurbishment of quarters in colony, administartive buidings club building, guest house at various HPS under Nashik HPS</v>
      </c>
      <c r="C121" s="58" t="str">
        <f t="shared" si="47"/>
        <v>MERC/CAPEX/20162017/04757</v>
      </c>
      <c r="D121" s="384">
        <f t="shared" si="47"/>
        <v>43061</v>
      </c>
      <c r="E121" s="59">
        <f t="shared" si="47"/>
        <v>3.7363539351999999</v>
      </c>
      <c r="F121" s="156">
        <f t="shared" si="48"/>
        <v>3.510565551</v>
      </c>
      <c r="G121" s="156">
        <f t="shared" si="49"/>
        <v>4.0005655510000002</v>
      </c>
      <c r="H121" s="156">
        <f t="shared" si="29"/>
        <v>-0.49000000000000021</v>
      </c>
      <c r="I121" s="155">
        <f>'F4.2 SHPC Nashik'!V23</f>
        <v>0.13142231899999998</v>
      </c>
      <c r="J121" s="155">
        <f>'F4.2 SHPC Nashik'!AS23</f>
        <v>0.25043559999999998</v>
      </c>
      <c r="K121" s="156"/>
      <c r="L121" s="156"/>
      <c r="M121" s="156">
        <f t="shared" si="30"/>
        <v>0.25043559999999998</v>
      </c>
      <c r="N121" s="156">
        <f t="shared" si="31"/>
        <v>-0.60901328100000018</v>
      </c>
      <c r="O121" s="209">
        <f t="shared" si="27"/>
        <v>0</v>
      </c>
      <c r="P121" s="210">
        <f t="shared" si="28"/>
        <v>0.25043559999999998</v>
      </c>
    </row>
    <row r="122" spans="1:16" ht="31.5" hidden="1" outlineLevel="1">
      <c r="A122" s="556">
        <f t="shared" si="47"/>
        <v>9.1999999999999993</v>
      </c>
      <c r="B122" s="557" t="str">
        <f t="shared" si="47"/>
        <v>Part B: Providing and laying water supply lines within colony and power house area at various HPS under Nashik HPS</v>
      </c>
      <c r="C122" s="58" t="str">
        <f t="shared" si="47"/>
        <v>MERC/CAPEX/20162017/04757</v>
      </c>
      <c r="D122" s="384">
        <f t="shared" si="47"/>
        <v>43061</v>
      </c>
      <c r="E122" s="59">
        <f t="shared" si="47"/>
        <v>0.50088049999999995</v>
      </c>
      <c r="F122" s="156">
        <f t="shared" si="48"/>
        <v>0.11901328100000001</v>
      </c>
      <c r="G122" s="156">
        <f t="shared" si="49"/>
        <v>0.11901328100000001</v>
      </c>
      <c r="H122" s="156">
        <f t="shared" si="29"/>
        <v>0</v>
      </c>
      <c r="I122" s="155">
        <f>'F4.2 SHPC Nashik'!V24</f>
        <v>0</v>
      </c>
      <c r="J122" s="155">
        <f>'F4.2 SHPC Nashik'!AS24</f>
        <v>0</v>
      </c>
      <c r="K122" s="156"/>
      <c r="L122" s="156"/>
      <c r="M122" s="156">
        <f t="shared" si="30"/>
        <v>0</v>
      </c>
      <c r="N122" s="156">
        <f t="shared" si="31"/>
        <v>0</v>
      </c>
      <c r="O122" s="209">
        <f t="shared" si="27"/>
        <v>0</v>
      </c>
      <c r="P122" s="210">
        <f t="shared" si="28"/>
        <v>0</v>
      </c>
    </row>
    <row r="123" spans="1:16" ht="47.25" hidden="1" outlineLevel="1">
      <c r="A123" s="556">
        <f t="shared" si="47"/>
        <v>9.3000000000000007</v>
      </c>
      <c r="B123" s="557" t="str">
        <f t="shared" si="47"/>
        <v>Part C: Construction of compund wall/chainlink fencing around colony and power house area at various HPS under Nashik HPS.</v>
      </c>
      <c r="C123" s="58" t="str">
        <f t="shared" si="47"/>
        <v>MERC/CAPEX/20162017/04757</v>
      </c>
      <c r="D123" s="384">
        <f t="shared" si="47"/>
        <v>43061</v>
      </c>
      <c r="E123" s="59">
        <f t="shared" si="47"/>
        <v>0.74832697199999998</v>
      </c>
      <c r="F123" s="156">
        <f t="shared" si="48"/>
        <v>0.17</v>
      </c>
      <c r="G123" s="156">
        <f t="shared" si="49"/>
        <v>0.17</v>
      </c>
      <c r="H123" s="156">
        <f t="shared" si="29"/>
        <v>0</v>
      </c>
      <c r="I123" s="155">
        <f>'F4.2 SHPC Nashik'!V25</f>
        <v>0</v>
      </c>
      <c r="J123" s="155">
        <f>'F4.2 SHPC Nashik'!AS25</f>
        <v>0</v>
      </c>
      <c r="K123" s="156"/>
      <c r="L123" s="156"/>
      <c r="M123" s="156">
        <f t="shared" si="30"/>
        <v>0</v>
      </c>
      <c r="N123" s="156">
        <f t="shared" si="31"/>
        <v>0</v>
      </c>
      <c r="O123" s="209">
        <f t="shared" si="27"/>
        <v>0</v>
      </c>
      <c r="P123" s="210">
        <f t="shared" si="28"/>
        <v>0</v>
      </c>
    </row>
    <row r="124" spans="1:16" ht="63" hidden="1" outlineLevel="1">
      <c r="A124" s="556">
        <f t="shared" si="47"/>
        <v>9.4</v>
      </c>
      <c r="B124" s="557" t="str">
        <f t="shared" si="47"/>
        <v>Part D: Providing &amp; relaying of existing internal roads within colony area and approach roads to power house &amp; construction of storm water gutter along road at various HPS under HPC Nashik</v>
      </c>
      <c r="C124" s="58" t="str">
        <f t="shared" si="47"/>
        <v>MERC/CAPEX/20162017/04757</v>
      </c>
      <c r="D124" s="384">
        <f t="shared" si="47"/>
        <v>43061</v>
      </c>
      <c r="E124" s="59">
        <f t="shared" si="47"/>
        <v>9.5811028659999984</v>
      </c>
      <c r="F124" s="156">
        <f t="shared" si="48"/>
        <v>4.0537161709999996</v>
      </c>
      <c r="G124" s="156">
        <f t="shared" si="49"/>
        <v>4.0537161709999996</v>
      </c>
      <c r="H124" s="156">
        <f t="shared" si="29"/>
        <v>0</v>
      </c>
      <c r="I124" s="155">
        <f>'F4.2 SHPC Nashik'!V26</f>
        <v>0</v>
      </c>
      <c r="J124" s="155">
        <f>'F4.2 SHPC Nashik'!AS26</f>
        <v>0</v>
      </c>
      <c r="K124" s="156"/>
      <c r="L124" s="156"/>
      <c r="M124" s="156">
        <f t="shared" si="30"/>
        <v>0</v>
      </c>
      <c r="N124" s="156">
        <f t="shared" si="31"/>
        <v>0</v>
      </c>
      <c r="O124" s="209">
        <f t="shared" si="27"/>
        <v>0</v>
      </c>
      <c r="P124" s="210">
        <f t="shared" si="28"/>
        <v>0</v>
      </c>
    </row>
    <row r="125" spans="1:16" s="337" customFormat="1" ht="47.25" hidden="1" outlineLevel="1">
      <c r="A125" s="544">
        <f t="shared" si="47"/>
        <v>10</v>
      </c>
      <c r="B125" s="545" t="str">
        <f t="shared" si="47"/>
        <v>Upgradation of existing PLC system to latest symphony plus SCADA &amp; DCS system of Ghatghar HPS (2x125 MW) under HPS Nasik</v>
      </c>
      <c r="C125" s="53" t="str">
        <f t="shared" si="47"/>
        <v>MERC/CAPEX/20172018/0198</v>
      </c>
      <c r="D125" s="383">
        <f t="shared" si="47"/>
        <v>43137</v>
      </c>
      <c r="E125" s="56">
        <f t="shared" si="47"/>
        <v>13.345000000000001</v>
      </c>
      <c r="F125" s="155">
        <f t="shared" si="48"/>
        <v>0</v>
      </c>
      <c r="G125" s="155">
        <f t="shared" si="49"/>
        <v>0</v>
      </c>
      <c r="H125" s="155">
        <f t="shared" si="29"/>
        <v>0</v>
      </c>
      <c r="I125" s="155">
        <f>'F4.2 SHPC Nashik'!V27</f>
        <v>0</v>
      </c>
      <c r="J125" s="155">
        <f>'F4.2 SHPC Nashik'!AS27</f>
        <v>0</v>
      </c>
      <c r="K125" s="155"/>
      <c r="L125" s="155"/>
      <c r="M125" s="155">
        <f t="shared" si="30"/>
        <v>0</v>
      </c>
      <c r="N125" s="155">
        <f t="shared" si="31"/>
        <v>0</v>
      </c>
      <c r="O125" s="209">
        <f t="shared" si="27"/>
        <v>0</v>
      </c>
      <c r="P125" s="210">
        <f t="shared" si="28"/>
        <v>0</v>
      </c>
    </row>
    <row r="126" spans="1:16" ht="47.25" hidden="1" outlineLevel="1">
      <c r="A126" s="556">
        <f t="shared" si="47"/>
        <v>10.1</v>
      </c>
      <c r="B126" s="557" t="str">
        <f t="shared" si="47"/>
        <v>Upgradation of existing PLC system to latest symphony plus SCADA &amp; DCS system of Ghatghar HPS (2x125 MW) under HPS Nasik</v>
      </c>
      <c r="C126" s="58" t="str">
        <f t="shared" si="47"/>
        <v>MERC/CAPEX/20172018/0198</v>
      </c>
      <c r="D126" s="384">
        <f t="shared" si="47"/>
        <v>43137</v>
      </c>
      <c r="E126" s="59">
        <f t="shared" si="47"/>
        <v>13.345000000000001</v>
      </c>
      <c r="F126" s="156">
        <f t="shared" si="48"/>
        <v>0</v>
      </c>
      <c r="G126" s="156">
        <f t="shared" si="49"/>
        <v>0</v>
      </c>
      <c r="H126" s="156">
        <f t="shared" si="29"/>
        <v>0</v>
      </c>
      <c r="I126" s="155">
        <f>'F4.2 SHPC Nashik'!V28</f>
        <v>0</v>
      </c>
      <c r="J126" s="155">
        <f>'F4.2 SHPC Nashik'!AS28</f>
        <v>0</v>
      </c>
      <c r="K126" s="156"/>
      <c r="L126" s="156"/>
      <c r="M126" s="156">
        <f t="shared" si="30"/>
        <v>0</v>
      </c>
      <c r="N126" s="156">
        <f t="shared" si="31"/>
        <v>0</v>
      </c>
      <c r="O126" s="209">
        <f t="shared" si="27"/>
        <v>0</v>
      </c>
      <c r="P126" s="210">
        <f t="shared" si="28"/>
        <v>0</v>
      </c>
    </row>
    <row r="127" spans="1:16" s="337" customFormat="1" ht="31.5" hidden="1" outlineLevel="1">
      <c r="A127" s="544">
        <f t="shared" si="47"/>
        <v>14</v>
      </c>
      <c r="B127" s="545" t="str">
        <f t="shared" si="47"/>
        <v>Various 14 Nos. of schemes for Hydro Power Stations under Renewable Energy Circle, Pune &amp; Nasik</v>
      </c>
      <c r="C127" s="53" t="str">
        <f t="shared" si="47"/>
        <v>MERC/CAPEX/2020-21/WFH/SBR/ 19</v>
      </c>
      <c r="D127" s="383">
        <f t="shared" si="47"/>
        <v>44029</v>
      </c>
      <c r="E127" s="56">
        <f t="shared" si="47"/>
        <v>8.9129999999999985</v>
      </c>
      <c r="F127" s="155">
        <f t="shared" si="48"/>
        <v>0</v>
      </c>
      <c r="G127" s="155">
        <f t="shared" si="49"/>
        <v>0</v>
      </c>
      <c r="H127" s="155">
        <f t="shared" si="29"/>
        <v>0</v>
      </c>
      <c r="I127" s="155">
        <f>'F4.2 SHPC Nashik'!V29</f>
        <v>0</v>
      </c>
      <c r="J127" s="155">
        <f>'F4.2 SHPC Nashik'!AS29</f>
        <v>0</v>
      </c>
      <c r="K127" s="155"/>
      <c r="L127" s="155"/>
      <c r="M127" s="155">
        <f t="shared" si="30"/>
        <v>0</v>
      </c>
      <c r="N127" s="155">
        <f t="shared" si="31"/>
        <v>0</v>
      </c>
      <c r="O127" s="209">
        <f t="shared" si="27"/>
        <v>0</v>
      </c>
      <c r="P127" s="210">
        <f t="shared" si="28"/>
        <v>0</v>
      </c>
    </row>
    <row r="128" spans="1:16" ht="31.5" hidden="1" outlineLevel="1">
      <c r="A128" s="578">
        <f t="shared" si="47"/>
        <v>14.1</v>
      </c>
      <c r="B128" s="557" t="str">
        <f t="shared" si="47"/>
        <v>Schme-C :Replacement of existing Energy meters by 0.2S Class Energy meters at various HPS.</v>
      </c>
      <c r="C128" s="58" t="str">
        <f t="shared" si="47"/>
        <v>MERC/CAPEX/2020-21/WFH/SBR/ 19</v>
      </c>
      <c r="D128" s="384">
        <f t="shared" si="47"/>
        <v>44029</v>
      </c>
      <c r="E128" s="59">
        <f t="shared" si="47"/>
        <v>0.10199999999999999</v>
      </c>
      <c r="F128" s="156">
        <f t="shared" si="48"/>
        <v>0</v>
      </c>
      <c r="G128" s="156">
        <f t="shared" si="49"/>
        <v>0</v>
      </c>
      <c r="H128" s="156">
        <f t="shared" si="29"/>
        <v>0</v>
      </c>
      <c r="I128" s="155">
        <f>'F4.2 SHPC Nashik'!V30</f>
        <v>0</v>
      </c>
      <c r="J128" s="155">
        <f>'F4.2 SHPC Nashik'!AS30</f>
        <v>0</v>
      </c>
      <c r="K128" s="156"/>
      <c r="L128" s="156"/>
      <c r="M128" s="156">
        <f t="shared" si="30"/>
        <v>0</v>
      </c>
      <c r="N128" s="156">
        <f t="shared" si="31"/>
        <v>0</v>
      </c>
      <c r="O128" s="209">
        <f t="shared" si="27"/>
        <v>0</v>
      </c>
      <c r="P128" s="210">
        <f t="shared" si="28"/>
        <v>0</v>
      </c>
    </row>
    <row r="129" spans="1:16" ht="31.5" hidden="1" outlineLevel="1">
      <c r="A129" s="578">
        <f t="shared" si="47"/>
        <v>14.2</v>
      </c>
      <c r="B129" s="557" t="str">
        <f t="shared" si="47"/>
        <v>Schme-F: Replacement of 220V / 300AH Float cum boost charger with integrated DCDB for Bhatsa Hydro Power Stn.</v>
      </c>
      <c r="C129" s="58" t="str">
        <f t="shared" si="47"/>
        <v>MERC/CAPEX/2020-21/WFH/SBR/ 19</v>
      </c>
      <c r="D129" s="384">
        <f t="shared" si="47"/>
        <v>44029</v>
      </c>
      <c r="E129" s="59">
        <f t="shared" si="47"/>
        <v>0.17299999999999999</v>
      </c>
      <c r="F129" s="156">
        <f t="shared" si="48"/>
        <v>0</v>
      </c>
      <c r="G129" s="156">
        <f t="shared" si="49"/>
        <v>0</v>
      </c>
      <c r="H129" s="156">
        <f t="shared" si="29"/>
        <v>0</v>
      </c>
      <c r="I129" s="155">
        <f>'F4.2 SHPC Nashik'!V31</f>
        <v>0.11446000000000001</v>
      </c>
      <c r="J129" s="155">
        <f>'F4.2 SHPC Nashik'!AS31</f>
        <v>0.11446000000000001</v>
      </c>
      <c r="K129" s="156"/>
      <c r="L129" s="156"/>
      <c r="M129" s="156">
        <f t="shared" si="30"/>
        <v>0.11446000000000001</v>
      </c>
      <c r="N129" s="156">
        <f t="shared" si="31"/>
        <v>0</v>
      </c>
      <c r="O129" s="209">
        <f t="shared" si="27"/>
        <v>0.11446000000000001</v>
      </c>
      <c r="P129" s="210">
        <f t="shared" si="28"/>
        <v>0</v>
      </c>
    </row>
    <row r="130" spans="1:16" ht="31.5" hidden="1" outlineLevel="1">
      <c r="A130" s="578">
        <f t="shared" ref="A130:E139" si="50">A32</f>
        <v>14.3</v>
      </c>
      <c r="B130" s="557" t="str">
        <f t="shared" si="50"/>
        <v>Schme-G: Replacement of 220V / 300AH Float cum boost charger with integrated DCDB for Surya Hydro Power Stn.</v>
      </c>
      <c r="C130" s="58" t="str">
        <f t="shared" si="50"/>
        <v>MERC/CAPEX/2020-21/WFH/SBR/ 19</v>
      </c>
      <c r="D130" s="384">
        <f t="shared" si="50"/>
        <v>44029</v>
      </c>
      <c r="E130" s="59">
        <f t="shared" si="50"/>
        <v>0.17299999999999999</v>
      </c>
      <c r="F130" s="156">
        <f t="shared" si="48"/>
        <v>0</v>
      </c>
      <c r="G130" s="156">
        <f t="shared" si="49"/>
        <v>0</v>
      </c>
      <c r="H130" s="156">
        <f t="shared" si="29"/>
        <v>0</v>
      </c>
      <c r="I130" s="155">
        <f>'F4.2 SHPC Nashik'!V32</f>
        <v>0.11446000000000001</v>
      </c>
      <c r="J130" s="155">
        <f>'F4.2 SHPC Nashik'!AS32</f>
        <v>0.11446000000000001</v>
      </c>
      <c r="K130" s="156"/>
      <c r="L130" s="156"/>
      <c r="M130" s="156">
        <f t="shared" si="30"/>
        <v>0.11446000000000001</v>
      </c>
      <c r="N130" s="156">
        <f t="shared" si="31"/>
        <v>0</v>
      </c>
      <c r="O130" s="209">
        <f t="shared" si="27"/>
        <v>0.11446000000000001</v>
      </c>
      <c r="P130" s="210">
        <f t="shared" si="28"/>
        <v>0</v>
      </c>
    </row>
    <row r="131" spans="1:16" ht="30" hidden="1" outlineLevel="1">
      <c r="A131" s="578">
        <f t="shared" si="50"/>
        <v>14.4</v>
      </c>
      <c r="B131" s="557" t="str">
        <f t="shared" si="50"/>
        <v>Schme-H: Supply 24 point Chartless recorder for Bhatsa HPS.</v>
      </c>
      <c r="C131" s="58" t="str">
        <f t="shared" si="50"/>
        <v>MERC/CAPEX/2020-21/WFH/SBR/ 19</v>
      </c>
      <c r="D131" s="384">
        <f t="shared" si="50"/>
        <v>44029</v>
      </c>
      <c r="E131" s="59">
        <f t="shared" si="50"/>
        <v>5.8999999999999997E-2</v>
      </c>
      <c r="F131" s="156">
        <f t="shared" si="48"/>
        <v>0</v>
      </c>
      <c r="G131" s="156">
        <f t="shared" si="49"/>
        <v>0</v>
      </c>
      <c r="H131" s="156">
        <f t="shared" si="29"/>
        <v>0</v>
      </c>
      <c r="I131" s="155">
        <f>'F4.2 SHPC Nashik'!V33</f>
        <v>2.02455E-2</v>
      </c>
      <c r="J131" s="155">
        <f>'F4.2 SHPC Nashik'!AS33</f>
        <v>2.02455E-2</v>
      </c>
      <c r="K131" s="156"/>
      <c r="L131" s="156"/>
      <c r="M131" s="156">
        <f t="shared" si="30"/>
        <v>2.02455E-2</v>
      </c>
      <c r="N131" s="156">
        <f t="shared" si="31"/>
        <v>0</v>
      </c>
      <c r="O131" s="209">
        <f t="shared" si="27"/>
        <v>2.02455E-2</v>
      </c>
      <c r="P131" s="210">
        <f t="shared" si="28"/>
        <v>0</v>
      </c>
    </row>
    <row r="132" spans="1:16" ht="31.5" hidden="1" outlineLevel="1">
      <c r="A132" s="578">
        <f t="shared" si="50"/>
        <v>14.5</v>
      </c>
      <c r="B132" s="557" t="str">
        <f t="shared" si="50"/>
        <v>Schme-I: Supply Erection, testing &amp; commissioning of Digital governing system for 06MW Surya HPS.</v>
      </c>
      <c r="C132" s="58" t="str">
        <f t="shared" si="50"/>
        <v>MERC/CAPEX/2020-21/WFH/SBR/ 19</v>
      </c>
      <c r="D132" s="384">
        <f t="shared" si="50"/>
        <v>44029</v>
      </c>
      <c r="E132" s="59">
        <f t="shared" si="50"/>
        <v>1.954</v>
      </c>
      <c r="F132" s="156">
        <f t="shared" si="48"/>
        <v>0</v>
      </c>
      <c r="G132" s="156">
        <f t="shared" si="49"/>
        <v>0</v>
      </c>
      <c r="H132" s="156">
        <f t="shared" si="29"/>
        <v>0</v>
      </c>
      <c r="I132" s="155">
        <f>'F4.2 SHPC Nashik'!V34</f>
        <v>0</v>
      </c>
      <c r="J132" s="155">
        <f>'F4.2 SHPC Nashik'!AS34</f>
        <v>0</v>
      </c>
      <c r="K132" s="156"/>
      <c r="L132" s="156"/>
      <c r="M132" s="156">
        <f t="shared" si="30"/>
        <v>0</v>
      </c>
      <c r="N132" s="156">
        <f t="shared" si="31"/>
        <v>0</v>
      </c>
      <c r="O132" s="209">
        <f t="shared" si="27"/>
        <v>0</v>
      </c>
      <c r="P132" s="210">
        <f t="shared" si="28"/>
        <v>0</v>
      </c>
    </row>
    <row r="133" spans="1:16" ht="47.25" hidden="1" outlineLevel="1">
      <c r="A133" s="578">
        <f t="shared" si="50"/>
        <v>14.6</v>
      </c>
      <c r="B133" s="557" t="str">
        <f t="shared" si="50"/>
        <v>Schme-J: Supply, Erection, testing &amp; commissioning of Digital governing system and Hydraulic oil pressure unit for 15 MW Bhatsa HPS.</v>
      </c>
      <c r="C133" s="58" t="str">
        <f t="shared" si="50"/>
        <v>MERC/CAPEX/2020-21/WFH/SBR/ 19</v>
      </c>
      <c r="D133" s="384">
        <f t="shared" si="50"/>
        <v>44029</v>
      </c>
      <c r="E133" s="59">
        <f t="shared" si="50"/>
        <v>2.0270000000000001</v>
      </c>
      <c r="F133" s="156">
        <f t="shared" si="48"/>
        <v>0</v>
      </c>
      <c r="G133" s="156">
        <f t="shared" si="49"/>
        <v>0</v>
      </c>
      <c r="H133" s="156">
        <f t="shared" si="29"/>
        <v>0</v>
      </c>
      <c r="I133" s="155">
        <f>'F4.2 SHPC Nashik'!V35</f>
        <v>2.0502972000000002</v>
      </c>
      <c r="J133" s="155">
        <f>'F4.2 SHPC Nashik'!AS35</f>
        <v>1.5936372000000001</v>
      </c>
      <c r="K133" s="156"/>
      <c r="L133" s="156"/>
      <c r="M133" s="156">
        <f t="shared" si="30"/>
        <v>1.5936372000000001</v>
      </c>
      <c r="N133" s="156">
        <f t="shared" si="31"/>
        <v>0.45666000000000007</v>
      </c>
      <c r="O133" s="209">
        <f t="shared" si="27"/>
        <v>1.5936372000000001</v>
      </c>
      <c r="P133" s="210">
        <f t="shared" si="28"/>
        <v>0</v>
      </c>
    </row>
    <row r="134" spans="1:16" ht="31.5" hidden="1" outlineLevel="1">
      <c r="A134" s="578">
        <f t="shared" si="50"/>
        <v>14.7</v>
      </c>
      <c r="B134" s="557" t="str">
        <f t="shared" si="50"/>
        <v>Schme-K: Supply, Retrofitting, up gradation, Commissioning of Generator protection system at Paithan HPS.</v>
      </c>
      <c r="C134" s="58" t="str">
        <f t="shared" si="50"/>
        <v>MERC/CAPEX/2020-21/WFH/SBR/ 19</v>
      </c>
      <c r="D134" s="384">
        <f t="shared" si="50"/>
        <v>44029</v>
      </c>
      <c r="E134" s="59">
        <f t="shared" si="50"/>
        <v>0.87</v>
      </c>
      <c r="F134" s="156">
        <f t="shared" si="48"/>
        <v>0</v>
      </c>
      <c r="G134" s="156">
        <f t="shared" si="49"/>
        <v>0</v>
      </c>
      <c r="H134" s="156">
        <f t="shared" si="29"/>
        <v>0</v>
      </c>
      <c r="I134" s="155">
        <f>'F4.2 SHPC Nashik'!V36</f>
        <v>0</v>
      </c>
      <c r="J134" s="155">
        <f>'F4.2 SHPC Nashik'!AS36</f>
        <v>0</v>
      </c>
      <c r="K134" s="156"/>
      <c r="L134" s="156"/>
      <c r="M134" s="156">
        <f t="shared" si="30"/>
        <v>0</v>
      </c>
      <c r="N134" s="156">
        <f t="shared" si="31"/>
        <v>0</v>
      </c>
      <c r="O134" s="209">
        <f t="shared" si="27"/>
        <v>0</v>
      </c>
      <c r="P134" s="210">
        <f t="shared" si="28"/>
        <v>0</v>
      </c>
    </row>
    <row r="135" spans="1:16" ht="31.5" hidden="1" outlineLevel="1">
      <c r="A135" s="578">
        <f t="shared" si="50"/>
        <v>14.8</v>
      </c>
      <c r="B135" s="557" t="str">
        <f t="shared" si="50"/>
        <v>Schme-L: Replacement of existing compressor with new compressor (1 Nos.) at Paithan HPS</v>
      </c>
      <c r="C135" s="58" t="str">
        <f t="shared" si="50"/>
        <v>MERC/CAPEX/2020-21/WFH/SBR/ 19</v>
      </c>
      <c r="D135" s="384">
        <f t="shared" si="50"/>
        <v>44029</v>
      </c>
      <c r="E135" s="59">
        <f t="shared" si="50"/>
        <v>0.46700000000000003</v>
      </c>
      <c r="F135" s="156">
        <f t="shared" si="48"/>
        <v>0</v>
      </c>
      <c r="G135" s="156">
        <f t="shared" si="49"/>
        <v>0</v>
      </c>
      <c r="H135" s="156">
        <f t="shared" si="29"/>
        <v>0</v>
      </c>
      <c r="I135" s="155">
        <f>'F4.2 SHPC Nashik'!V37</f>
        <v>0</v>
      </c>
      <c r="J135" s="155">
        <f>'F4.2 SHPC Nashik'!AS37</f>
        <v>0</v>
      </c>
      <c r="K135" s="156"/>
      <c r="L135" s="156"/>
      <c r="M135" s="156">
        <f t="shared" si="30"/>
        <v>0</v>
      </c>
      <c r="N135" s="156">
        <f t="shared" si="31"/>
        <v>0</v>
      </c>
      <c r="O135" s="209">
        <f t="shared" si="27"/>
        <v>0</v>
      </c>
      <c r="P135" s="210">
        <f t="shared" si="28"/>
        <v>0</v>
      </c>
    </row>
    <row r="136" spans="1:16" ht="47.25" hidden="1" outlineLevel="1">
      <c r="A136" s="578">
        <f t="shared" si="50"/>
        <v>14.9</v>
      </c>
      <c r="B136" s="557" t="str">
        <f t="shared" si="50"/>
        <v>Schme-M: Retrofitting, up gradation &amp; Commissioning of Protection System for Generator, Transformer and Line at Surya Hydro Power Station</v>
      </c>
      <c r="C136" s="58" t="str">
        <f t="shared" si="50"/>
        <v>MERC/CAPEX/2020-21/WFH/SBR/ 19</v>
      </c>
      <c r="D136" s="384">
        <f t="shared" si="50"/>
        <v>44029</v>
      </c>
      <c r="E136" s="59">
        <f t="shared" si="50"/>
        <v>0.69100000000000006</v>
      </c>
      <c r="F136" s="156">
        <f t="shared" si="48"/>
        <v>0</v>
      </c>
      <c r="G136" s="156">
        <f t="shared" si="49"/>
        <v>0</v>
      </c>
      <c r="H136" s="156">
        <f t="shared" si="29"/>
        <v>0</v>
      </c>
      <c r="I136" s="155">
        <f>'F4.2 SHPC Nashik'!V38</f>
        <v>0.69730939999999997</v>
      </c>
      <c r="J136" s="155">
        <f>'F4.2 SHPC Nashik'!AS38</f>
        <v>0.68498999999999999</v>
      </c>
      <c r="K136" s="156"/>
      <c r="L136" s="156"/>
      <c r="M136" s="156">
        <f t="shared" si="30"/>
        <v>0.68498999999999999</v>
      </c>
      <c r="N136" s="156">
        <f t="shared" si="31"/>
        <v>1.231939999999998E-2</v>
      </c>
      <c r="O136" s="209">
        <f t="shared" si="27"/>
        <v>0.68498999999999999</v>
      </c>
      <c r="P136" s="210">
        <f t="shared" si="28"/>
        <v>0</v>
      </c>
    </row>
    <row r="137" spans="1:16" ht="31.5" hidden="1" outlineLevel="1">
      <c r="A137" s="581">
        <f t="shared" si="50"/>
        <v>14.1</v>
      </c>
      <c r="B137" s="557" t="str">
        <f t="shared" si="50"/>
        <v>Schme-N: Procurement of Static excitation system at Surya Hydro Power Station.</v>
      </c>
      <c r="C137" s="58" t="str">
        <f t="shared" si="50"/>
        <v>MERC/CAPEX/2020-21/WFH/SBR/ 19</v>
      </c>
      <c r="D137" s="384">
        <f t="shared" si="50"/>
        <v>44029</v>
      </c>
      <c r="E137" s="59">
        <f t="shared" si="50"/>
        <v>1.5469999999999999</v>
      </c>
      <c r="F137" s="156">
        <f t="shared" si="48"/>
        <v>0</v>
      </c>
      <c r="G137" s="156">
        <f t="shared" si="49"/>
        <v>0</v>
      </c>
      <c r="H137" s="156">
        <f t="shared" si="29"/>
        <v>0</v>
      </c>
      <c r="I137" s="155">
        <f>'F4.2 SHPC Nashik'!V39</f>
        <v>0</v>
      </c>
      <c r="J137" s="155">
        <f>'F4.2 SHPC Nashik'!AS39</f>
        <v>0</v>
      </c>
      <c r="K137" s="156"/>
      <c r="L137" s="156"/>
      <c r="M137" s="156">
        <f t="shared" si="30"/>
        <v>0</v>
      </c>
      <c r="N137" s="156">
        <f t="shared" si="31"/>
        <v>0</v>
      </c>
      <c r="O137" s="209">
        <f t="shared" si="27"/>
        <v>0</v>
      </c>
      <c r="P137" s="210">
        <f t="shared" si="28"/>
        <v>0</v>
      </c>
    </row>
    <row r="138" spans="1:16" ht="30" hidden="1" outlineLevel="1">
      <c r="A138" s="556">
        <f t="shared" si="50"/>
        <v>0</v>
      </c>
      <c r="B138" s="557" t="str">
        <f t="shared" si="50"/>
        <v>IDC</v>
      </c>
      <c r="C138" s="58" t="str">
        <f t="shared" si="50"/>
        <v>MERC/CAPEX/2020-21/WFH/SBR/ 19</v>
      </c>
      <c r="D138" s="384">
        <f t="shared" si="50"/>
        <v>44029</v>
      </c>
      <c r="E138" s="59">
        <f t="shared" si="50"/>
        <v>0.85</v>
      </c>
      <c r="F138" s="156">
        <f t="shared" si="48"/>
        <v>0</v>
      </c>
      <c r="G138" s="156">
        <f t="shared" si="49"/>
        <v>0</v>
      </c>
      <c r="H138" s="156">
        <f t="shared" si="29"/>
        <v>0</v>
      </c>
      <c r="I138" s="155">
        <f>'F4.2 SHPC Nashik'!V40</f>
        <v>0</v>
      </c>
      <c r="J138" s="155">
        <f>'F4.2 SHPC Nashik'!AS40</f>
        <v>0</v>
      </c>
      <c r="K138" s="156"/>
      <c r="L138" s="156"/>
      <c r="M138" s="156">
        <f t="shared" si="30"/>
        <v>0</v>
      </c>
      <c r="N138" s="156">
        <f t="shared" si="31"/>
        <v>0</v>
      </c>
      <c r="O138" s="209">
        <f t="shared" si="27"/>
        <v>0</v>
      </c>
      <c r="P138" s="210">
        <f t="shared" si="28"/>
        <v>0</v>
      </c>
    </row>
    <row r="139" spans="1:16" ht="15.75" hidden="1" outlineLevel="1">
      <c r="A139" s="556">
        <f t="shared" si="50"/>
        <v>0</v>
      </c>
      <c r="B139" s="557">
        <f t="shared" si="50"/>
        <v>0</v>
      </c>
      <c r="C139" s="87">
        <f t="shared" si="50"/>
        <v>0</v>
      </c>
      <c r="D139" s="141" t="str">
        <f t="shared" si="50"/>
        <v>-</v>
      </c>
      <c r="E139" s="159">
        <f t="shared" si="50"/>
        <v>0</v>
      </c>
      <c r="F139" s="121">
        <f t="shared" si="48"/>
        <v>0</v>
      </c>
      <c r="G139" s="121">
        <f t="shared" si="49"/>
        <v>0</v>
      </c>
      <c r="H139" s="121">
        <f t="shared" si="29"/>
        <v>0</v>
      </c>
      <c r="I139" s="155">
        <f>'F4.2 SHPC Nashik'!V41</f>
        <v>0</v>
      </c>
      <c r="J139" s="155">
        <f>'F4.2 SHPC Nashik'!AS41</f>
        <v>0</v>
      </c>
      <c r="K139" s="121"/>
      <c r="L139" s="121"/>
      <c r="M139" s="121">
        <f t="shared" si="30"/>
        <v>0</v>
      </c>
      <c r="N139" s="121">
        <f t="shared" si="31"/>
        <v>0</v>
      </c>
      <c r="O139" s="209">
        <f t="shared" si="27"/>
        <v>0</v>
      </c>
      <c r="P139" s="210">
        <f t="shared" si="28"/>
        <v>0</v>
      </c>
    </row>
    <row r="140" spans="1:16" ht="15.75" hidden="1" outlineLevel="1">
      <c r="A140" s="683">
        <f t="shared" ref="A140:E149" si="51">A42</f>
        <v>0</v>
      </c>
      <c r="B140" s="313" t="str">
        <f t="shared" si="51"/>
        <v>Yet to be approved by MERC (F Y 2024-25)</v>
      </c>
      <c r="C140" s="87">
        <f t="shared" si="51"/>
        <v>0</v>
      </c>
      <c r="D140" s="141" t="str">
        <f t="shared" si="51"/>
        <v>-</v>
      </c>
      <c r="E140" s="159">
        <f t="shared" si="51"/>
        <v>0</v>
      </c>
      <c r="F140" s="121">
        <f t="shared" si="48"/>
        <v>0</v>
      </c>
      <c r="G140" s="121">
        <f t="shared" si="49"/>
        <v>0</v>
      </c>
      <c r="H140" s="121">
        <f t="shared" si="29"/>
        <v>0</v>
      </c>
      <c r="I140" s="155">
        <f>'F4.2 SHPC Nashik'!V42</f>
        <v>0</v>
      </c>
      <c r="J140" s="155">
        <f>'F4.2 SHPC Nashik'!AS42</f>
        <v>0</v>
      </c>
      <c r="K140" s="121"/>
      <c r="L140" s="121"/>
      <c r="M140" s="121">
        <f t="shared" si="30"/>
        <v>0</v>
      </c>
      <c r="N140" s="121">
        <f t="shared" si="31"/>
        <v>0</v>
      </c>
    </row>
    <row r="141" spans="1:16" ht="47.25" hidden="1" outlineLevel="1">
      <c r="A141" s="693">
        <f t="shared" si="51"/>
        <v>1</v>
      </c>
      <c r="B141" s="595" t="str">
        <f t="shared" si="51"/>
        <v xml:space="preserve">Post-facto DPR for “Urgent restoration and Life Enhancement
of Unit-1, 125MW M/s Fuji make Hydro Generator for
prolonged efficient operation at Ghatghar HPS                                            </v>
      </c>
      <c r="C141" s="53">
        <f t="shared" si="51"/>
        <v>0</v>
      </c>
      <c r="D141" s="383" t="str">
        <f t="shared" si="51"/>
        <v>-</v>
      </c>
      <c r="E141" s="56">
        <f t="shared" si="51"/>
        <v>0</v>
      </c>
      <c r="F141" s="157">
        <f t="shared" si="48"/>
        <v>0</v>
      </c>
      <c r="G141" s="157">
        <f t="shared" si="49"/>
        <v>0</v>
      </c>
      <c r="H141" s="157">
        <f t="shared" si="29"/>
        <v>0</v>
      </c>
      <c r="I141" s="155">
        <f>'F4.2 SHPC Nashik'!V43</f>
        <v>0</v>
      </c>
      <c r="J141" s="155">
        <f>'F4.2 SHPC Nashik'!AS43</f>
        <v>0</v>
      </c>
      <c r="K141" s="157"/>
      <c r="L141" s="157"/>
      <c r="M141" s="157">
        <f t="shared" si="30"/>
        <v>0</v>
      </c>
      <c r="N141" s="157">
        <f t="shared" si="31"/>
        <v>0</v>
      </c>
    </row>
    <row r="142" spans="1:16" ht="31.5" hidden="1" outlineLevel="1">
      <c r="A142" s="693">
        <f t="shared" si="51"/>
        <v>2</v>
      </c>
      <c r="B142" s="595" t="str">
        <f t="shared" si="51"/>
        <v>Dismantling and assembly of Unit-2 stator and other allied works at Ghatghar HPS</v>
      </c>
      <c r="C142" s="58">
        <f t="shared" si="51"/>
        <v>0</v>
      </c>
      <c r="D142" s="384" t="str">
        <f t="shared" si="51"/>
        <v>-</v>
      </c>
      <c r="E142" s="59">
        <f t="shared" si="51"/>
        <v>0</v>
      </c>
      <c r="F142" s="156">
        <f t="shared" si="48"/>
        <v>0</v>
      </c>
      <c r="G142" s="156">
        <f t="shared" si="49"/>
        <v>0</v>
      </c>
      <c r="H142" s="156">
        <f t="shared" si="29"/>
        <v>0</v>
      </c>
      <c r="I142" s="155">
        <f>'F4.2 SHPC Nashik'!V44</f>
        <v>0</v>
      </c>
      <c r="J142" s="155">
        <f>'F4.2 SHPC Nashik'!AS44</f>
        <v>0</v>
      </c>
      <c r="K142" s="156"/>
      <c r="L142" s="156"/>
      <c r="M142" s="156">
        <f t="shared" si="30"/>
        <v>0</v>
      </c>
      <c r="N142" s="156">
        <f t="shared" si="31"/>
        <v>0</v>
      </c>
    </row>
    <row r="143" spans="1:16" ht="47.25" hidden="1" outlineLevel="1">
      <c r="A143" s="693">
        <f t="shared" si="51"/>
        <v>3</v>
      </c>
      <c r="B143" s="595" t="str">
        <f t="shared" si="51"/>
        <v>Urgent restoration and Life Enhancement of Unit-2, 125MW M/s Fuji make Hydro Generator for prolonged efficient operation at Ghatghar HPS</v>
      </c>
      <c r="C143" s="58">
        <f t="shared" si="51"/>
        <v>0</v>
      </c>
      <c r="D143" s="384" t="str">
        <f t="shared" si="51"/>
        <v>-</v>
      </c>
      <c r="E143" s="59">
        <f t="shared" si="51"/>
        <v>0</v>
      </c>
      <c r="F143" s="156">
        <f t="shared" si="48"/>
        <v>0</v>
      </c>
      <c r="G143" s="156">
        <f t="shared" si="49"/>
        <v>0</v>
      </c>
      <c r="H143" s="156">
        <f t="shared" si="29"/>
        <v>0</v>
      </c>
      <c r="I143" s="155">
        <f>'F4.2 SHPC Nashik'!V45</f>
        <v>0</v>
      </c>
      <c r="J143" s="155">
        <f>'F4.2 SHPC Nashik'!AS45</f>
        <v>0</v>
      </c>
      <c r="K143" s="156"/>
      <c r="L143" s="156"/>
      <c r="M143" s="156">
        <f t="shared" si="30"/>
        <v>0</v>
      </c>
      <c r="N143" s="156">
        <f t="shared" si="31"/>
        <v>0</v>
      </c>
    </row>
    <row r="144" spans="1:16" ht="31.5" hidden="1" outlineLevel="1">
      <c r="A144" s="502">
        <f t="shared" si="51"/>
        <v>4</v>
      </c>
      <c r="B144" s="595" t="str">
        <f t="shared" si="51"/>
        <v>Work of unit 2 stator core top lamination replacement work of GHPS</v>
      </c>
      <c r="C144" s="58">
        <f t="shared" si="51"/>
        <v>0</v>
      </c>
      <c r="D144" s="384" t="str">
        <f t="shared" si="51"/>
        <v>-</v>
      </c>
      <c r="E144" s="59">
        <f t="shared" si="51"/>
        <v>0</v>
      </c>
      <c r="F144" s="156">
        <f t="shared" si="48"/>
        <v>0</v>
      </c>
      <c r="G144" s="156">
        <f t="shared" si="49"/>
        <v>0</v>
      </c>
      <c r="H144" s="156">
        <f t="shared" si="29"/>
        <v>0</v>
      </c>
      <c r="I144" s="155">
        <f>'F4.2 SHPC Nashik'!V46</f>
        <v>0</v>
      </c>
      <c r="J144" s="155">
        <f>'F4.2 SHPC Nashik'!AS46</f>
        <v>0</v>
      </c>
      <c r="K144" s="156"/>
      <c r="L144" s="156"/>
      <c r="M144" s="156">
        <f t="shared" si="30"/>
        <v>0</v>
      </c>
      <c r="N144" s="156">
        <f t="shared" si="31"/>
        <v>0</v>
      </c>
    </row>
    <row r="145" spans="1:14" ht="15.75" hidden="1" outlineLevel="1">
      <c r="A145" s="486">
        <f t="shared" si="51"/>
        <v>0</v>
      </c>
      <c r="B145" s="313" t="str">
        <f t="shared" si="51"/>
        <v>(ii) Yet to be submitted to MERC(F Y 2025-26)</v>
      </c>
      <c r="C145" s="58">
        <f t="shared" si="51"/>
        <v>0</v>
      </c>
      <c r="D145" s="384" t="str">
        <f t="shared" si="51"/>
        <v>-</v>
      </c>
      <c r="E145" s="59">
        <f t="shared" si="51"/>
        <v>0</v>
      </c>
      <c r="F145" s="156">
        <f t="shared" si="48"/>
        <v>0</v>
      </c>
      <c r="G145" s="156">
        <f t="shared" si="49"/>
        <v>0</v>
      </c>
      <c r="H145" s="156">
        <f t="shared" si="29"/>
        <v>0</v>
      </c>
      <c r="I145" s="155">
        <f>'F4.2 SHPC Nashik'!V47</f>
        <v>0</v>
      </c>
      <c r="J145" s="155">
        <f>'F4.2 SHPC Nashik'!AS47</f>
        <v>0</v>
      </c>
      <c r="K145" s="156"/>
      <c r="L145" s="156"/>
      <c r="M145" s="156">
        <f t="shared" si="30"/>
        <v>0</v>
      </c>
      <c r="N145" s="156">
        <f t="shared" si="31"/>
        <v>0</v>
      </c>
    </row>
    <row r="146" spans="1:14" ht="15.75" hidden="1" outlineLevel="1">
      <c r="A146" s="486">
        <f t="shared" si="51"/>
        <v>0</v>
      </c>
      <c r="B146" s="313" t="str">
        <f t="shared" si="51"/>
        <v>DPR 1</v>
      </c>
      <c r="C146" s="58">
        <f t="shared" si="51"/>
        <v>0</v>
      </c>
      <c r="D146" s="384" t="str">
        <f t="shared" si="51"/>
        <v>-</v>
      </c>
      <c r="E146" s="59">
        <f t="shared" si="51"/>
        <v>0</v>
      </c>
      <c r="F146" s="156">
        <f t="shared" si="48"/>
        <v>0</v>
      </c>
      <c r="G146" s="156">
        <f t="shared" si="49"/>
        <v>0</v>
      </c>
      <c r="H146" s="156">
        <f t="shared" si="29"/>
        <v>0</v>
      </c>
      <c r="I146" s="155">
        <f>'F4.2 SHPC Nashik'!V48</f>
        <v>0</v>
      </c>
      <c r="J146" s="155">
        <f>'F4.2 SHPC Nashik'!AS48</f>
        <v>0</v>
      </c>
      <c r="K146" s="156"/>
      <c r="L146" s="156"/>
      <c r="M146" s="156">
        <f t="shared" si="30"/>
        <v>0</v>
      </c>
      <c r="N146" s="156">
        <f t="shared" si="31"/>
        <v>0</v>
      </c>
    </row>
    <row r="147" spans="1:14" ht="31.5" hidden="1" outlineLevel="1">
      <c r="A147" s="556">
        <f t="shared" si="51"/>
        <v>1</v>
      </c>
      <c r="B147" s="595" t="str">
        <f t="shared" si="51"/>
        <v xml:space="preserve">Procurement &amp; commissioning of Battery bank, 55 cells of 2V  2035AH YHP39 Exide make at Ghatghar HPS </v>
      </c>
      <c r="C147" s="58">
        <f t="shared" si="51"/>
        <v>0</v>
      </c>
      <c r="D147" s="384" t="str">
        <f t="shared" si="51"/>
        <v>-</v>
      </c>
      <c r="E147" s="59">
        <f t="shared" si="51"/>
        <v>0</v>
      </c>
      <c r="F147" s="156">
        <f t="shared" si="48"/>
        <v>0</v>
      </c>
      <c r="G147" s="156">
        <f t="shared" si="49"/>
        <v>0</v>
      </c>
      <c r="H147" s="156">
        <f t="shared" si="29"/>
        <v>0</v>
      </c>
      <c r="I147" s="155">
        <f>'F4.2 SHPC Nashik'!V49</f>
        <v>0</v>
      </c>
      <c r="J147" s="155">
        <f>'F4.2 SHPC Nashik'!AS49</f>
        <v>0</v>
      </c>
      <c r="K147" s="156"/>
      <c r="L147" s="156"/>
      <c r="M147" s="156">
        <f t="shared" si="30"/>
        <v>0</v>
      </c>
      <c r="N147" s="156">
        <f t="shared" si="31"/>
        <v>0</v>
      </c>
    </row>
    <row r="148" spans="1:14" ht="31.5" hidden="1" outlineLevel="1">
      <c r="A148" s="556">
        <f t="shared" si="51"/>
        <v>2</v>
      </c>
      <c r="B148" s="595" t="str">
        <f t="shared" si="51"/>
        <v xml:space="preserve">Complete refurbishment of Stator frame , core &amp; winding of 01 No generator stator at Ghatghar HPS. </v>
      </c>
      <c r="C148" s="58">
        <f t="shared" si="51"/>
        <v>0</v>
      </c>
      <c r="D148" s="384" t="str">
        <f t="shared" si="51"/>
        <v>-</v>
      </c>
      <c r="E148" s="59">
        <f t="shared" si="51"/>
        <v>0</v>
      </c>
      <c r="F148" s="156">
        <f t="shared" si="48"/>
        <v>0</v>
      </c>
      <c r="G148" s="156">
        <f t="shared" si="49"/>
        <v>0</v>
      </c>
      <c r="H148" s="156">
        <f t="shared" si="29"/>
        <v>0</v>
      </c>
      <c r="I148" s="155">
        <f>'F4.2 SHPC Nashik'!V50</f>
        <v>0</v>
      </c>
      <c r="J148" s="155">
        <f>'F4.2 SHPC Nashik'!AS50</f>
        <v>0</v>
      </c>
      <c r="K148" s="156"/>
      <c r="L148" s="156"/>
      <c r="M148" s="156">
        <f t="shared" si="30"/>
        <v>0</v>
      </c>
      <c r="N148" s="156">
        <f t="shared" si="31"/>
        <v>0</v>
      </c>
    </row>
    <row r="149" spans="1:14" ht="15.75" hidden="1" outlineLevel="1">
      <c r="A149" s="556">
        <f t="shared" si="51"/>
        <v>3</v>
      </c>
      <c r="B149" s="595" t="str">
        <f t="shared" si="51"/>
        <v xml:space="preserve">Generator Circuit breaker Electrical OH at Ghatghar HPS. </v>
      </c>
      <c r="C149" s="58">
        <f t="shared" si="51"/>
        <v>0</v>
      </c>
      <c r="D149" s="383" t="str">
        <f t="shared" si="51"/>
        <v>-</v>
      </c>
      <c r="E149" s="56">
        <f t="shared" si="51"/>
        <v>0</v>
      </c>
      <c r="F149" s="157">
        <f t="shared" si="48"/>
        <v>0</v>
      </c>
      <c r="G149" s="157">
        <f t="shared" si="49"/>
        <v>0</v>
      </c>
      <c r="H149" s="157">
        <f t="shared" si="29"/>
        <v>0</v>
      </c>
      <c r="I149" s="155">
        <f>'F4.2 SHPC Nashik'!V51</f>
        <v>0</v>
      </c>
      <c r="J149" s="155">
        <f>'F4.2 SHPC Nashik'!AS51</f>
        <v>0</v>
      </c>
      <c r="K149" s="157"/>
      <c r="L149" s="157"/>
      <c r="M149" s="157">
        <f t="shared" si="30"/>
        <v>0</v>
      </c>
      <c r="N149" s="157">
        <f t="shared" si="31"/>
        <v>0</v>
      </c>
    </row>
    <row r="150" spans="1:14" ht="15.75" hidden="1" outlineLevel="1">
      <c r="A150" s="556">
        <f t="shared" ref="A150:E150" si="52">A52</f>
        <v>4</v>
      </c>
      <c r="B150" s="595" t="str">
        <f t="shared" si="52"/>
        <v xml:space="preserve">Water filter treatment plant and pipeline at Ghatghar HPS. </v>
      </c>
      <c r="C150" s="58">
        <f t="shared" si="52"/>
        <v>0</v>
      </c>
      <c r="D150" s="384" t="str">
        <f t="shared" si="52"/>
        <v>-</v>
      </c>
      <c r="E150" s="59">
        <f t="shared" si="52"/>
        <v>0</v>
      </c>
      <c r="F150" s="156">
        <f t="shared" si="48"/>
        <v>0</v>
      </c>
      <c r="G150" s="156">
        <f t="shared" si="49"/>
        <v>0</v>
      </c>
      <c r="H150" s="156">
        <f t="shared" si="29"/>
        <v>0</v>
      </c>
      <c r="I150" s="155">
        <f>'F4.2 SHPC Nashik'!V52</f>
        <v>0</v>
      </c>
      <c r="J150" s="155">
        <f>'F4.2 SHPC Nashik'!AS52</f>
        <v>0</v>
      </c>
      <c r="K150" s="156"/>
      <c r="L150" s="156"/>
      <c r="M150" s="156">
        <f t="shared" si="30"/>
        <v>0</v>
      </c>
      <c r="N150" s="156">
        <f t="shared" si="31"/>
        <v>0</v>
      </c>
    </row>
    <row r="151" spans="1:14" ht="15.75" hidden="1" outlineLevel="1">
      <c r="A151" s="556">
        <f t="shared" ref="A151:E151" si="53">A53</f>
        <v>0</v>
      </c>
      <c r="B151" s="313" t="str">
        <f t="shared" si="53"/>
        <v>DPR 2</v>
      </c>
      <c r="C151" s="58">
        <f t="shared" si="53"/>
        <v>0</v>
      </c>
      <c r="D151" s="384" t="str">
        <f t="shared" si="53"/>
        <v>-</v>
      </c>
      <c r="E151" s="59">
        <f t="shared" si="53"/>
        <v>0</v>
      </c>
      <c r="F151" s="156">
        <f t="shared" ref="F151:F195" si="54">F53+I53</f>
        <v>0</v>
      </c>
      <c r="G151" s="156">
        <f t="shared" ref="G151:G195" si="55">G53+M53</f>
        <v>0</v>
      </c>
      <c r="H151" s="156">
        <f t="shared" ref="H151:H195" si="56">F151-G151</f>
        <v>0</v>
      </c>
      <c r="I151" s="155">
        <f>'F4.2 SHPC Nashik'!V53</f>
        <v>0</v>
      </c>
      <c r="J151" s="155">
        <f>'F4.2 SHPC Nashik'!AS53</f>
        <v>0</v>
      </c>
      <c r="K151" s="156"/>
      <c r="L151" s="156"/>
      <c r="M151" s="156">
        <f t="shared" ref="M151:M195" si="57">SUM(J151:L151)</f>
        <v>0</v>
      </c>
      <c r="N151" s="156">
        <f t="shared" ref="N151:N195" si="58">H151+I151-M151</f>
        <v>0</v>
      </c>
    </row>
    <row r="152" spans="1:14" ht="31.5" hidden="1" outlineLevel="1">
      <c r="A152" s="486">
        <f t="shared" ref="A152:E152" si="59">A54</f>
        <v>1</v>
      </c>
      <c r="B152" s="725" t="str">
        <f t="shared" si="59"/>
        <v xml:space="preserve">Design,supply,errection,testing &amp; commissioning of  digital governing system at Paithan HPS.                        </v>
      </c>
      <c r="C152" s="58">
        <f t="shared" si="59"/>
        <v>0</v>
      </c>
      <c r="D152" s="384" t="str">
        <f t="shared" si="59"/>
        <v>-</v>
      </c>
      <c r="E152" s="59">
        <f t="shared" si="59"/>
        <v>0</v>
      </c>
      <c r="F152" s="156">
        <f t="shared" si="54"/>
        <v>0</v>
      </c>
      <c r="G152" s="156">
        <f t="shared" si="55"/>
        <v>0</v>
      </c>
      <c r="H152" s="156">
        <f t="shared" si="56"/>
        <v>0</v>
      </c>
      <c r="I152" s="155">
        <f>'F4.2 SHPC Nashik'!V54</f>
        <v>0</v>
      </c>
      <c r="J152" s="155">
        <f>'F4.2 SHPC Nashik'!AS54</f>
        <v>0</v>
      </c>
      <c r="K152" s="156"/>
      <c r="L152" s="156"/>
      <c r="M152" s="156">
        <f t="shared" si="57"/>
        <v>0</v>
      </c>
      <c r="N152" s="156">
        <f t="shared" si="58"/>
        <v>0</v>
      </c>
    </row>
    <row r="153" spans="1:14" ht="31.5" hidden="1" outlineLevel="1">
      <c r="A153" s="486">
        <f t="shared" ref="A153:E153" si="60">A55</f>
        <v>2</v>
      </c>
      <c r="B153" s="595" t="str">
        <f t="shared" si="60"/>
        <v xml:space="preserve">Design,Supply ,testing ,erection and commissioing of DAVR system at Paithan HPS.                                                     </v>
      </c>
      <c r="C153" s="58">
        <f t="shared" si="60"/>
        <v>0</v>
      </c>
      <c r="D153" s="384" t="str">
        <f t="shared" si="60"/>
        <v>-</v>
      </c>
      <c r="E153" s="59">
        <f t="shared" si="60"/>
        <v>0</v>
      </c>
      <c r="F153" s="156">
        <f t="shared" si="54"/>
        <v>0</v>
      </c>
      <c r="G153" s="156">
        <f t="shared" si="55"/>
        <v>0</v>
      </c>
      <c r="H153" s="156">
        <f t="shared" si="56"/>
        <v>0</v>
      </c>
      <c r="I153" s="155">
        <f>'F4.2 SHPC Nashik'!V55</f>
        <v>0</v>
      </c>
      <c r="J153" s="155">
        <f>'F4.2 SHPC Nashik'!AS55</f>
        <v>0</v>
      </c>
      <c r="K153" s="156"/>
      <c r="L153" s="156"/>
      <c r="M153" s="156">
        <f t="shared" si="57"/>
        <v>0</v>
      </c>
      <c r="N153" s="156">
        <f t="shared" si="58"/>
        <v>0</v>
      </c>
    </row>
    <row r="154" spans="1:14" ht="31.5" hidden="1" outlineLevel="1">
      <c r="A154" s="486">
        <f t="shared" ref="A154:E154" si="61">A56</f>
        <v>3</v>
      </c>
      <c r="B154" s="595" t="str">
        <f t="shared" si="61"/>
        <v xml:space="preserve">Design,supply,testing ,erection and commissioing of DCS control system at Paithan HPS.                                                       </v>
      </c>
      <c r="C154" s="58">
        <f t="shared" si="61"/>
        <v>0</v>
      </c>
      <c r="D154" s="384" t="str">
        <f t="shared" si="61"/>
        <v>-</v>
      </c>
      <c r="E154" s="59">
        <f t="shared" si="61"/>
        <v>0</v>
      </c>
      <c r="F154" s="156">
        <f t="shared" si="54"/>
        <v>0</v>
      </c>
      <c r="G154" s="156">
        <f t="shared" si="55"/>
        <v>0</v>
      </c>
      <c r="H154" s="156">
        <f t="shared" si="56"/>
        <v>0</v>
      </c>
      <c r="I154" s="155">
        <f>'F4.2 SHPC Nashik'!V56</f>
        <v>0</v>
      </c>
      <c r="J154" s="155">
        <f>'F4.2 SHPC Nashik'!AS56</f>
        <v>0</v>
      </c>
      <c r="K154" s="156"/>
      <c r="L154" s="156"/>
      <c r="M154" s="156">
        <f t="shared" si="57"/>
        <v>0</v>
      </c>
      <c r="N154" s="156">
        <f t="shared" si="58"/>
        <v>0</v>
      </c>
    </row>
    <row r="155" spans="1:14" ht="31.5" hidden="1" outlineLevel="1">
      <c r="A155" s="486">
        <f t="shared" ref="A155:E155" si="62">A57</f>
        <v>4</v>
      </c>
      <c r="B155" s="595" t="str">
        <f t="shared" si="62"/>
        <v xml:space="preserve">Design,supply ,testing ,erection and commissioing of Automated Co2 fire extinguishers system  at Paithan HPS.                                         </v>
      </c>
      <c r="C155" s="58">
        <f t="shared" si="62"/>
        <v>0</v>
      </c>
      <c r="D155" s="384" t="str">
        <f t="shared" si="62"/>
        <v>-</v>
      </c>
      <c r="E155" s="59">
        <f t="shared" si="62"/>
        <v>0</v>
      </c>
      <c r="F155" s="156">
        <f t="shared" si="54"/>
        <v>0</v>
      </c>
      <c r="G155" s="156">
        <f t="shared" si="55"/>
        <v>0</v>
      </c>
      <c r="H155" s="156">
        <f t="shared" si="56"/>
        <v>0</v>
      </c>
      <c r="I155" s="155">
        <f>'F4.2 SHPC Nashik'!V57</f>
        <v>0</v>
      </c>
      <c r="J155" s="155">
        <f>'F4.2 SHPC Nashik'!AS57</f>
        <v>0</v>
      </c>
      <c r="K155" s="156"/>
      <c r="L155" s="156"/>
      <c r="M155" s="156">
        <f t="shared" si="57"/>
        <v>0</v>
      </c>
      <c r="N155" s="156">
        <f t="shared" si="58"/>
        <v>0</v>
      </c>
    </row>
    <row r="156" spans="1:14" ht="31.5" hidden="1" outlineLevel="1">
      <c r="A156" s="486">
        <f t="shared" ref="A156:E156" si="63">A58</f>
        <v>5</v>
      </c>
      <c r="B156" s="595" t="str">
        <f t="shared" si="63"/>
        <v xml:space="preserve">Design,Supply ,testing ,erection and commissioing of Numerical protection system at Yeldari HPS.                                        </v>
      </c>
      <c r="C156" s="58">
        <f t="shared" si="63"/>
        <v>0</v>
      </c>
      <c r="D156" s="384" t="str">
        <f t="shared" si="63"/>
        <v>-</v>
      </c>
      <c r="E156" s="59">
        <f t="shared" si="63"/>
        <v>0</v>
      </c>
      <c r="F156" s="156">
        <f t="shared" si="54"/>
        <v>0</v>
      </c>
      <c r="G156" s="156">
        <f t="shared" si="55"/>
        <v>0</v>
      </c>
      <c r="H156" s="156">
        <f t="shared" si="56"/>
        <v>0</v>
      </c>
      <c r="I156" s="155">
        <f>'F4.2 SHPC Nashik'!V58</f>
        <v>0</v>
      </c>
      <c r="J156" s="155">
        <f>'F4.2 SHPC Nashik'!AS58</f>
        <v>0</v>
      </c>
      <c r="K156" s="156"/>
      <c r="L156" s="156"/>
      <c r="M156" s="156">
        <f t="shared" si="57"/>
        <v>0</v>
      </c>
      <c r="N156" s="156">
        <f t="shared" si="58"/>
        <v>0</v>
      </c>
    </row>
    <row r="157" spans="1:14" ht="31.5" hidden="1" outlineLevel="1">
      <c r="A157" s="486">
        <f t="shared" ref="A157:E157" si="64">A59</f>
        <v>6</v>
      </c>
      <c r="B157" s="595" t="str">
        <f t="shared" si="64"/>
        <v xml:space="preserve">Design,Supply ,testing ,erection and commissioing of C&amp;I control &amp; measurement with SCADA at Yeldari HPS.                                                           </v>
      </c>
      <c r="C157" s="58">
        <f t="shared" si="64"/>
        <v>0</v>
      </c>
      <c r="D157" s="384" t="str">
        <f t="shared" si="64"/>
        <v>-</v>
      </c>
      <c r="E157" s="59">
        <f t="shared" si="64"/>
        <v>0</v>
      </c>
      <c r="F157" s="156">
        <f t="shared" si="54"/>
        <v>0</v>
      </c>
      <c r="G157" s="156">
        <f t="shared" si="55"/>
        <v>0</v>
      </c>
      <c r="H157" s="156">
        <f t="shared" si="56"/>
        <v>0</v>
      </c>
      <c r="I157" s="155">
        <f>'F4.2 SHPC Nashik'!V59</f>
        <v>0</v>
      </c>
      <c r="J157" s="155">
        <f>'F4.2 SHPC Nashik'!AS59</f>
        <v>0</v>
      </c>
      <c r="K157" s="156"/>
      <c r="L157" s="156"/>
      <c r="M157" s="156">
        <f t="shared" si="57"/>
        <v>0</v>
      </c>
      <c r="N157" s="156">
        <f t="shared" si="58"/>
        <v>0</v>
      </c>
    </row>
    <row r="158" spans="1:14" ht="31.5" hidden="1" outlineLevel="1">
      <c r="A158" s="486">
        <f t="shared" ref="A158:E158" si="65">A60</f>
        <v>7</v>
      </c>
      <c r="B158" s="595" t="str">
        <f t="shared" si="65"/>
        <v xml:space="preserve">Design,Supply ,testing ,erection and commissioing of DAVR system at Yeldari HPS                                                        </v>
      </c>
      <c r="C158" s="58">
        <f t="shared" si="65"/>
        <v>0</v>
      </c>
      <c r="D158" s="384" t="str">
        <f t="shared" si="65"/>
        <v>-</v>
      </c>
      <c r="E158" s="59">
        <f t="shared" si="65"/>
        <v>0</v>
      </c>
      <c r="F158" s="156">
        <f t="shared" si="54"/>
        <v>0</v>
      </c>
      <c r="G158" s="156">
        <f t="shared" si="55"/>
        <v>0</v>
      </c>
      <c r="H158" s="156">
        <f t="shared" si="56"/>
        <v>0</v>
      </c>
      <c r="I158" s="155">
        <f>'F4.2 SHPC Nashik'!V60</f>
        <v>0</v>
      </c>
      <c r="J158" s="155">
        <f>'F4.2 SHPC Nashik'!AS60</f>
        <v>0</v>
      </c>
      <c r="K158" s="156"/>
      <c r="L158" s="156"/>
      <c r="M158" s="156">
        <f t="shared" si="57"/>
        <v>0</v>
      </c>
      <c r="N158" s="156">
        <f t="shared" si="58"/>
        <v>0</v>
      </c>
    </row>
    <row r="159" spans="1:14" ht="31.5" hidden="1" outlineLevel="1">
      <c r="A159" s="486">
        <f t="shared" ref="A159:E159" si="66">A61</f>
        <v>8</v>
      </c>
      <c r="B159" s="595" t="str">
        <f t="shared" si="66"/>
        <v xml:space="preserve">Design,supply,errection,testing &amp; commissioning of  digital governing system at Yeldari HPS.                                           </v>
      </c>
      <c r="C159" s="58">
        <f t="shared" si="66"/>
        <v>0</v>
      </c>
      <c r="D159" s="384" t="str">
        <f t="shared" si="66"/>
        <v>-</v>
      </c>
      <c r="E159" s="59">
        <f t="shared" si="66"/>
        <v>0</v>
      </c>
      <c r="F159" s="156">
        <f t="shared" si="54"/>
        <v>0</v>
      </c>
      <c r="G159" s="156">
        <f t="shared" si="55"/>
        <v>0</v>
      </c>
      <c r="H159" s="156">
        <f t="shared" si="56"/>
        <v>0</v>
      </c>
      <c r="I159" s="155">
        <f>'F4.2 SHPC Nashik'!V61</f>
        <v>0</v>
      </c>
      <c r="J159" s="155">
        <f>'F4.2 SHPC Nashik'!AS61</f>
        <v>0</v>
      </c>
      <c r="K159" s="156"/>
      <c r="L159" s="156"/>
      <c r="M159" s="156">
        <f t="shared" si="57"/>
        <v>0</v>
      </c>
      <c r="N159" s="156">
        <f t="shared" si="58"/>
        <v>0</v>
      </c>
    </row>
    <row r="160" spans="1:14" ht="15.75" hidden="1" outlineLevel="1">
      <c r="A160" s="502">
        <f t="shared" ref="A160:E160" si="67">A62</f>
        <v>0</v>
      </c>
      <c r="B160" s="313" t="str">
        <f t="shared" si="67"/>
        <v>DPR 3 (CIVIL)</v>
      </c>
      <c r="C160" s="58">
        <f t="shared" si="67"/>
        <v>0</v>
      </c>
      <c r="D160" s="384" t="str">
        <f t="shared" si="67"/>
        <v>-</v>
      </c>
      <c r="E160" s="59">
        <f t="shared" si="67"/>
        <v>0</v>
      </c>
      <c r="F160" s="156">
        <f t="shared" si="54"/>
        <v>0</v>
      </c>
      <c r="G160" s="156">
        <f t="shared" si="55"/>
        <v>0</v>
      </c>
      <c r="H160" s="156">
        <f t="shared" si="56"/>
        <v>0</v>
      </c>
      <c r="I160" s="155">
        <f>'F4.2 SHPC Nashik'!V62</f>
        <v>0</v>
      </c>
      <c r="J160" s="155">
        <f>'F4.2 SHPC Nashik'!AS62</f>
        <v>0</v>
      </c>
      <c r="K160" s="156"/>
      <c r="L160" s="156"/>
      <c r="M160" s="156">
        <f t="shared" si="57"/>
        <v>0</v>
      </c>
      <c r="N160" s="156">
        <f t="shared" si="58"/>
        <v>0</v>
      </c>
    </row>
    <row r="161" spans="1:14" ht="47.25" hidden="1" outlineLevel="1">
      <c r="A161" s="486">
        <f t="shared" ref="A161:E161" si="68">A63</f>
        <v>1</v>
      </c>
      <c r="B161" s="595" t="str">
        <f t="shared" si="68"/>
        <v>Fortification and Rock fall protection Measures in Vaitarna Hydro Electric Power Project  Premises ,Tal- Igatpuri , Dist-Nashik.</v>
      </c>
      <c r="C161" s="58">
        <f t="shared" si="68"/>
        <v>0</v>
      </c>
      <c r="D161" s="384" t="str">
        <f t="shared" si="68"/>
        <v>-</v>
      </c>
      <c r="E161" s="59">
        <f t="shared" si="68"/>
        <v>0</v>
      </c>
      <c r="F161" s="156">
        <f t="shared" si="54"/>
        <v>0</v>
      </c>
      <c r="G161" s="156">
        <f t="shared" si="55"/>
        <v>0</v>
      </c>
      <c r="H161" s="156">
        <f t="shared" si="56"/>
        <v>0</v>
      </c>
      <c r="I161" s="155">
        <f>'F4.2 SHPC Nashik'!V63</f>
        <v>0</v>
      </c>
      <c r="J161" s="155">
        <f>'F4.2 SHPC Nashik'!AS63</f>
        <v>0</v>
      </c>
      <c r="K161" s="156"/>
      <c r="L161" s="156"/>
      <c r="M161" s="156">
        <f t="shared" si="57"/>
        <v>0</v>
      </c>
      <c r="N161" s="156">
        <f t="shared" si="58"/>
        <v>0</v>
      </c>
    </row>
    <row r="162" spans="1:14" ht="31.5" hidden="1" outlineLevel="1">
      <c r="A162" s="486">
        <f t="shared" ref="A162:E162" si="69">A64</f>
        <v>2</v>
      </c>
      <c r="B162" s="595" t="str">
        <f t="shared" si="69"/>
        <v>Work of construction of Bituminous approach road to Portal Switchyard at Vaitarna HPS.</v>
      </c>
      <c r="C162" s="58">
        <f t="shared" si="69"/>
        <v>0</v>
      </c>
      <c r="D162" s="384" t="str">
        <f t="shared" si="69"/>
        <v>-</v>
      </c>
      <c r="E162" s="59">
        <f t="shared" si="69"/>
        <v>0</v>
      </c>
      <c r="F162" s="156">
        <f t="shared" si="54"/>
        <v>0</v>
      </c>
      <c r="G162" s="156">
        <f t="shared" si="55"/>
        <v>0</v>
      </c>
      <c r="H162" s="156">
        <f t="shared" si="56"/>
        <v>0</v>
      </c>
      <c r="I162" s="155">
        <f>'F4.2 SHPC Nashik'!V64</f>
        <v>0</v>
      </c>
      <c r="J162" s="155">
        <f>'F4.2 SHPC Nashik'!AS64</f>
        <v>0</v>
      </c>
      <c r="K162" s="156"/>
      <c r="L162" s="156"/>
      <c r="M162" s="156">
        <f t="shared" si="57"/>
        <v>0</v>
      </c>
      <c r="N162" s="156">
        <f t="shared" si="58"/>
        <v>0</v>
      </c>
    </row>
    <row r="163" spans="1:14" ht="31.5" hidden="1" outlineLevel="1">
      <c r="A163" s="486">
        <f t="shared" ref="A163:E163" si="70">A65</f>
        <v>3</v>
      </c>
      <c r="B163" s="595" t="str">
        <f t="shared" si="70"/>
        <v>Work of construction of Gabion wall structure on down stream of nallah near Tunnel  at Vaitarna HPS.</v>
      </c>
      <c r="C163" s="58">
        <f t="shared" si="70"/>
        <v>0</v>
      </c>
      <c r="D163" s="384" t="str">
        <f t="shared" si="70"/>
        <v>-</v>
      </c>
      <c r="E163" s="59">
        <f t="shared" si="70"/>
        <v>0</v>
      </c>
      <c r="F163" s="156">
        <f t="shared" si="54"/>
        <v>0</v>
      </c>
      <c r="G163" s="156">
        <f t="shared" si="55"/>
        <v>0</v>
      </c>
      <c r="H163" s="156">
        <f t="shared" si="56"/>
        <v>0</v>
      </c>
      <c r="I163" s="155">
        <f>'F4.2 SHPC Nashik'!V65</f>
        <v>0</v>
      </c>
      <c r="J163" s="155">
        <f>'F4.2 SHPC Nashik'!AS65</f>
        <v>0</v>
      </c>
      <c r="K163" s="156"/>
      <c r="L163" s="156"/>
      <c r="M163" s="156">
        <f t="shared" si="57"/>
        <v>0</v>
      </c>
      <c r="N163" s="156">
        <f t="shared" si="58"/>
        <v>0</v>
      </c>
    </row>
    <row r="164" spans="1:14" ht="15.75" hidden="1" outlineLevel="1">
      <c r="A164" s="705">
        <f t="shared" ref="A164:E164" si="71">A66</f>
        <v>0</v>
      </c>
      <c r="B164" s="313" t="str">
        <f t="shared" si="71"/>
        <v>(ii) Yet to be submitted to MERC(F Y 2026-27)</v>
      </c>
      <c r="C164" s="58">
        <f t="shared" si="71"/>
        <v>0</v>
      </c>
      <c r="D164" s="384" t="str">
        <f t="shared" si="71"/>
        <v>-</v>
      </c>
      <c r="E164" s="59">
        <f t="shared" si="71"/>
        <v>0</v>
      </c>
      <c r="F164" s="156">
        <f t="shared" si="54"/>
        <v>0</v>
      </c>
      <c r="G164" s="156">
        <f t="shared" si="55"/>
        <v>0</v>
      </c>
      <c r="H164" s="156">
        <f t="shared" si="56"/>
        <v>0</v>
      </c>
      <c r="I164" s="155">
        <f>'F4.2 SHPC Nashik'!V66</f>
        <v>0</v>
      </c>
      <c r="J164" s="155">
        <f>'F4.2 SHPC Nashik'!AS66</f>
        <v>0</v>
      </c>
      <c r="K164" s="156"/>
      <c r="L164" s="156"/>
      <c r="M164" s="156">
        <f t="shared" si="57"/>
        <v>0</v>
      </c>
      <c r="N164" s="156">
        <f t="shared" si="58"/>
        <v>0</v>
      </c>
    </row>
    <row r="165" spans="1:14" ht="15.75" hidden="1" outlineLevel="1">
      <c r="A165" s="502">
        <f t="shared" ref="A165:E165" si="72">A67</f>
        <v>0</v>
      </c>
      <c r="B165" s="313" t="str">
        <f t="shared" si="72"/>
        <v>DPR 4</v>
      </c>
      <c r="C165" s="58">
        <f t="shared" si="72"/>
        <v>0</v>
      </c>
      <c r="D165" s="384" t="str">
        <f t="shared" si="72"/>
        <v>-</v>
      </c>
      <c r="E165" s="59">
        <f t="shared" si="72"/>
        <v>0</v>
      </c>
      <c r="F165" s="156">
        <f t="shared" si="54"/>
        <v>0</v>
      </c>
      <c r="G165" s="156">
        <f t="shared" si="55"/>
        <v>0</v>
      </c>
      <c r="H165" s="156">
        <f t="shared" si="56"/>
        <v>0</v>
      </c>
      <c r="I165" s="155">
        <f>'F4.2 SHPC Nashik'!V67</f>
        <v>0</v>
      </c>
      <c r="J165" s="155">
        <f>'F4.2 SHPC Nashik'!AS67</f>
        <v>0</v>
      </c>
      <c r="K165" s="156"/>
      <c r="L165" s="156"/>
      <c r="M165" s="156">
        <f t="shared" si="57"/>
        <v>0</v>
      </c>
      <c r="N165" s="156">
        <f t="shared" si="58"/>
        <v>0</v>
      </c>
    </row>
    <row r="166" spans="1:14" ht="63" hidden="1" outlineLevel="1">
      <c r="A166" s="486">
        <f t="shared" ref="A166:E166" si="73">A68</f>
        <v>1</v>
      </c>
      <c r="B166" s="595" t="str">
        <f t="shared" si="73"/>
        <v xml:space="preserve">Comprehensive work of redesign,manufacture, supply erection, testing &amp; commissioning of Digital Governing, Protection  and control system Consisting of SCADA on single point responsibility at 60 MW Vaitarna HPS.                                                                 </v>
      </c>
      <c r="C166" s="58">
        <f t="shared" si="73"/>
        <v>0</v>
      </c>
      <c r="D166" s="384" t="str">
        <f t="shared" si="73"/>
        <v>-</v>
      </c>
      <c r="E166" s="59">
        <f t="shared" si="73"/>
        <v>0</v>
      </c>
      <c r="F166" s="156">
        <f t="shared" si="54"/>
        <v>0</v>
      </c>
      <c r="G166" s="156">
        <f t="shared" si="55"/>
        <v>0</v>
      </c>
      <c r="H166" s="156">
        <f t="shared" si="56"/>
        <v>0</v>
      </c>
      <c r="I166" s="155">
        <f>'F4.2 SHPC Nashik'!V68</f>
        <v>0</v>
      </c>
      <c r="J166" s="155">
        <f>'F4.2 SHPC Nashik'!AS68</f>
        <v>0</v>
      </c>
      <c r="K166" s="156"/>
      <c r="L166" s="156"/>
      <c r="M166" s="156">
        <f t="shared" si="57"/>
        <v>0</v>
      </c>
      <c r="N166" s="156">
        <f t="shared" si="58"/>
        <v>0</v>
      </c>
    </row>
    <row r="167" spans="1:14" ht="47.25" hidden="1" outlineLevel="1">
      <c r="A167" s="486">
        <f t="shared" ref="A167:E167" si="74">A69</f>
        <v>2</v>
      </c>
      <c r="B167" s="595" t="str">
        <f t="shared" si="74"/>
        <v xml:space="preserve">Comprehensive work of Replacement, Modification,upgradation of cooling water system along with replacement of pipeline,pumps,panel etc at 60 MW Vaitarna HPS.                                           </v>
      </c>
      <c r="C167" s="58">
        <f t="shared" si="74"/>
        <v>0</v>
      </c>
      <c r="D167" s="384" t="str">
        <f t="shared" si="74"/>
        <v>-</v>
      </c>
      <c r="E167" s="59">
        <f t="shared" si="74"/>
        <v>0</v>
      </c>
      <c r="F167" s="156">
        <f t="shared" si="54"/>
        <v>0</v>
      </c>
      <c r="G167" s="156">
        <f t="shared" si="55"/>
        <v>0</v>
      </c>
      <c r="H167" s="156">
        <f t="shared" si="56"/>
        <v>0</v>
      </c>
      <c r="I167" s="155">
        <f>'F4.2 SHPC Nashik'!V69</f>
        <v>0</v>
      </c>
      <c r="J167" s="155">
        <f>'F4.2 SHPC Nashik'!AS69</f>
        <v>0</v>
      </c>
      <c r="K167" s="156"/>
      <c r="L167" s="156"/>
      <c r="M167" s="156">
        <f t="shared" si="57"/>
        <v>0</v>
      </c>
      <c r="N167" s="156">
        <f t="shared" si="58"/>
        <v>0</v>
      </c>
    </row>
    <row r="168" spans="1:14" ht="31.5" hidden="1" outlineLevel="1">
      <c r="A168" s="486">
        <f t="shared" ref="A168:E168" si="75">A70</f>
        <v>3</v>
      </c>
      <c r="B168" s="595" t="str">
        <f t="shared" si="75"/>
        <v xml:space="preserve"> Design, Manufacture, Supply, Erection, Testing and commissioning of 1000 KVA UAT &amp; EAT at 60MW Vaitarna HPS.                                                                  </v>
      </c>
      <c r="C168" s="58">
        <f t="shared" si="75"/>
        <v>0</v>
      </c>
      <c r="D168" s="384" t="str">
        <f t="shared" si="75"/>
        <v>-</v>
      </c>
      <c r="E168" s="59">
        <f t="shared" si="75"/>
        <v>0</v>
      </c>
      <c r="F168" s="156">
        <f t="shared" si="54"/>
        <v>0</v>
      </c>
      <c r="G168" s="156">
        <f t="shared" si="55"/>
        <v>0</v>
      </c>
      <c r="H168" s="156">
        <f t="shared" si="56"/>
        <v>0</v>
      </c>
      <c r="I168" s="155">
        <f>'F4.2 SHPC Nashik'!V70</f>
        <v>0</v>
      </c>
      <c r="J168" s="155">
        <f>'F4.2 SHPC Nashik'!AS70</f>
        <v>0</v>
      </c>
      <c r="K168" s="156"/>
      <c r="L168" s="156"/>
      <c r="M168" s="156">
        <f t="shared" si="57"/>
        <v>0</v>
      </c>
      <c r="N168" s="156">
        <f t="shared" si="58"/>
        <v>0</v>
      </c>
    </row>
    <row r="169" spans="1:14" ht="47.25" hidden="1" outlineLevel="1">
      <c r="A169" s="486">
        <f t="shared" ref="A169:E169" si="76">A71</f>
        <v>4</v>
      </c>
      <c r="B169" s="595" t="str">
        <f t="shared" si="76"/>
        <v xml:space="preserve">Supply, Erection, Testing &amp; Commissioning of 500 KVA DG set along with cable and changeover system at 60 MW Vaitarna HPS                                          </v>
      </c>
      <c r="C169" s="58">
        <f t="shared" si="76"/>
        <v>0</v>
      </c>
      <c r="D169" s="384" t="str">
        <f t="shared" si="76"/>
        <v>-</v>
      </c>
      <c r="E169" s="59">
        <f t="shared" si="76"/>
        <v>0</v>
      </c>
      <c r="F169" s="156">
        <f t="shared" si="54"/>
        <v>0</v>
      </c>
      <c r="G169" s="156">
        <f t="shared" si="55"/>
        <v>0</v>
      </c>
      <c r="H169" s="156">
        <f t="shared" si="56"/>
        <v>0</v>
      </c>
      <c r="I169" s="155">
        <f>'F4.2 SHPC Nashik'!V71</f>
        <v>0</v>
      </c>
      <c r="J169" s="155">
        <f>'F4.2 SHPC Nashik'!AS71</f>
        <v>0</v>
      </c>
      <c r="K169" s="156"/>
      <c r="L169" s="156"/>
      <c r="M169" s="156">
        <f t="shared" si="57"/>
        <v>0</v>
      </c>
      <c r="N169" s="156">
        <f t="shared" si="58"/>
        <v>0</v>
      </c>
    </row>
    <row r="170" spans="1:14" ht="78.75" hidden="1" outlineLevel="1">
      <c r="A170" s="486">
        <f t="shared" ref="A170:E170" si="77">A72</f>
        <v>5</v>
      </c>
      <c r="B170" s="595" t="str">
        <f t="shared" si="77"/>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170" s="58">
        <f t="shared" si="77"/>
        <v>0</v>
      </c>
      <c r="D170" s="384" t="str">
        <f t="shared" si="77"/>
        <v>-</v>
      </c>
      <c r="E170" s="59">
        <f t="shared" si="77"/>
        <v>0</v>
      </c>
      <c r="F170" s="156">
        <f t="shared" si="54"/>
        <v>0</v>
      </c>
      <c r="G170" s="156">
        <f t="shared" si="55"/>
        <v>0</v>
      </c>
      <c r="H170" s="156">
        <f t="shared" si="56"/>
        <v>0</v>
      </c>
      <c r="I170" s="155">
        <f>'F4.2 SHPC Nashik'!V72</f>
        <v>0</v>
      </c>
      <c r="J170" s="155">
        <f>'F4.2 SHPC Nashik'!AS72</f>
        <v>0</v>
      </c>
      <c r="K170" s="156"/>
      <c r="L170" s="156"/>
      <c r="M170" s="156">
        <f t="shared" si="57"/>
        <v>0</v>
      </c>
      <c r="N170" s="156">
        <f t="shared" si="58"/>
        <v>0</v>
      </c>
    </row>
    <row r="171" spans="1:14" ht="15.75" hidden="1" outlineLevel="1">
      <c r="A171" s="486">
        <f t="shared" ref="A171:E171" si="78">A73</f>
        <v>0</v>
      </c>
      <c r="B171" s="313" t="str">
        <f t="shared" si="78"/>
        <v>DPR 5</v>
      </c>
      <c r="C171" s="58">
        <f t="shared" si="78"/>
        <v>0</v>
      </c>
      <c r="D171" s="384" t="str">
        <f t="shared" si="78"/>
        <v>-</v>
      </c>
      <c r="E171" s="59">
        <f t="shared" si="78"/>
        <v>0</v>
      </c>
      <c r="F171" s="156">
        <f t="shared" si="54"/>
        <v>0</v>
      </c>
      <c r="G171" s="156">
        <f t="shared" si="55"/>
        <v>0</v>
      </c>
      <c r="H171" s="156">
        <f t="shared" si="56"/>
        <v>0</v>
      </c>
      <c r="I171" s="155">
        <f>'F4.2 SHPC Nashik'!V73</f>
        <v>0</v>
      </c>
      <c r="J171" s="155">
        <f>'F4.2 SHPC Nashik'!AS73</f>
        <v>0</v>
      </c>
      <c r="K171" s="156"/>
      <c r="L171" s="156"/>
      <c r="M171" s="156">
        <f t="shared" si="57"/>
        <v>0</v>
      </c>
      <c r="N171" s="156">
        <f t="shared" si="58"/>
        <v>0</v>
      </c>
    </row>
    <row r="172" spans="1:14" ht="15.75" hidden="1" outlineLevel="1">
      <c r="A172" s="486">
        <f t="shared" ref="A172:E172" si="79">A74</f>
        <v>1</v>
      </c>
      <c r="B172" s="595" t="str">
        <f t="shared" si="79"/>
        <v xml:space="preserve">Upgradation of Insulation class Yeldari HPS                                                       </v>
      </c>
      <c r="C172" s="58">
        <f t="shared" si="79"/>
        <v>0</v>
      </c>
      <c r="D172" s="384" t="str">
        <f t="shared" si="79"/>
        <v>-</v>
      </c>
      <c r="E172" s="59">
        <f t="shared" si="79"/>
        <v>0</v>
      </c>
      <c r="F172" s="156">
        <f t="shared" si="54"/>
        <v>0</v>
      </c>
      <c r="G172" s="156">
        <f t="shared" si="55"/>
        <v>0</v>
      </c>
      <c r="H172" s="156">
        <f t="shared" si="56"/>
        <v>0</v>
      </c>
      <c r="I172" s="155">
        <f>'F4.2 SHPC Nashik'!V74</f>
        <v>0</v>
      </c>
      <c r="J172" s="155">
        <f>'F4.2 SHPC Nashik'!AS74</f>
        <v>0</v>
      </c>
      <c r="K172" s="156"/>
      <c r="L172" s="156"/>
      <c r="M172" s="156">
        <f t="shared" si="57"/>
        <v>0</v>
      </c>
      <c r="N172" s="156">
        <f t="shared" si="58"/>
        <v>0</v>
      </c>
    </row>
    <row r="173" spans="1:14" ht="78.75" hidden="1" outlineLevel="1">
      <c r="A173" s="486">
        <f t="shared" ref="A173:E173" si="80">A75</f>
        <v>2</v>
      </c>
      <c r="B173" s="595" t="str">
        <f t="shared" si="80"/>
        <v xml:space="preserve">Design,Supply ,testing ,erection and commissioing of  with modification of HT power circuit from 66KV to 132 KV by providing 03 Nos GT of 6.6/132 KV capcity 10 MVA with allied compatible aux. equipments  &amp; 01 Aux X`mer  2MVA of 132/11 KV at Yeldari HPS                                                         </v>
      </c>
      <c r="C173" s="58">
        <f t="shared" si="80"/>
        <v>0</v>
      </c>
      <c r="D173" s="384" t="str">
        <f t="shared" si="80"/>
        <v>-</v>
      </c>
      <c r="E173" s="59">
        <f t="shared" si="80"/>
        <v>0</v>
      </c>
      <c r="F173" s="156">
        <f t="shared" si="54"/>
        <v>0</v>
      </c>
      <c r="G173" s="156">
        <f t="shared" si="55"/>
        <v>0</v>
      </c>
      <c r="H173" s="156">
        <f t="shared" si="56"/>
        <v>0</v>
      </c>
      <c r="I173" s="155">
        <f>'F4.2 SHPC Nashik'!V75</f>
        <v>0</v>
      </c>
      <c r="J173" s="155">
        <f>'F4.2 SHPC Nashik'!AS75</f>
        <v>0</v>
      </c>
      <c r="K173" s="156"/>
      <c r="L173" s="156"/>
      <c r="M173" s="156">
        <f t="shared" si="57"/>
        <v>0</v>
      </c>
      <c r="N173" s="156">
        <f t="shared" si="58"/>
        <v>0</v>
      </c>
    </row>
    <row r="174" spans="1:14" ht="63" hidden="1" outlineLevel="1">
      <c r="A174" s="486">
        <f t="shared" ref="A174:E174" si="81">A76</f>
        <v>3</v>
      </c>
      <c r="B174" s="595" t="str">
        <f t="shared" si="81"/>
        <v xml:space="preserve">Design,supply ,testing ,erection and commissioing of Automated Co2 fire extinguishers system including supply of Co2 cylinder banks,detectors accessories and associated work at Yeldari HPS                                          </v>
      </c>
      <c r="C174" s="58">
        <f t="shared" si="81"/>
        <v>0</v>
      </c>
      <c r="D174" s="384" t="str">
        <f t="shared" si="81"/>
        <v>-</v>
      </c>
      <c r="E174" s="59">
        <f t="shared" si="81"/>
        <v>0</v>
      </c>
      <c r="F174" s="156">
        <f t="shared" si="54"/>
        <v>0</v>
      </c>
      <c r="G174" s="156">
        <f t="shared" si="55"/>
        <v>0</v>
      </c>
      <c r="H174" s="156">
        <f t="shared" si="56"/>
        <v>0</v>
      </c>
      <c r="I174" s="155">
        <f>'F4.2 SHPC Nashik'!V76</f>
        <v>0</v>
      </c>
      <c r="J174" s="155">
        <f>'F4.2 SHPC Nashik'!AS76</f>
        <v>0</v>
      </c>
      <c r="K174" s="156"/>
      <c r="L174" s="156"/>
      <c r="M174" s="156">
        <f t="shared" si="57"/>
        <v>0</v>
      </c>
      <c r="N174" s="156">
        <f t="shared" si="58"/>
        <v>0</v>
      </c>
    </row>
    <row r="175" spans="1:14" ht="47.25" hidden="1" outlineLevel="1">
      <c r="A175" s="486">
        <f t="shared" ref="A175:E175" si="82">A77</f>
        <v>4</v>
      </c>
      <c r="B175" s="595" t="str">
        <f t="shared" si="82"/>
        <v xml:space="preserve"> Design,supply ,testing ,erection and commissioing of UAT capacity 250 KVA ration 6.6KV/415V with ACDB, DCDB , auto change over system                                </v>
      </c>
      <c r="C175" s="58">
        <f t="shared" si="82"/>
        <v>0</v>
      </c>
      <c r="D175" s="384" t="str">
        <f t="shared" si="82"/>
        <v>-</v>
      </c>
      <c r="E175" s="59">
        <f t="shared" si="82"/>
        <v>0</v>
      </c>
      <c r="F175" s="156">
        <f t="shared" si="54"/>
        <v>0</v>
      </c>
      <c r="G175" s="156">
        <f t="shared" si="55"/>
        <v>0</v>
      </c>
      <c r="H175" s="156">
        <f t="shared" si="56"/>
        <v>0</v>
      </c>
      <c r="I175" s="155">
        <f>'F4.2 SHPC Nashik'!V77</f>
        <v>0</v>
      </c>
      <c r="J175" s="155">
        <f>'F4.2 SHPC Nashik'!AS77</f>
        <v>0</v>
      </c>
      <c r="K175" s="156"/>
      <c r="L175" s="156"/>
      <c r="M175" s="156">
        <f t="shared" si="57"/>
        <v>0</v>
      </c>
      <c r="N175" s="156">
        <f t="shared" si="58"/>
        <v>0</v>
      </c>
    </row>
    <row r="176" spans="1:14" ht="31.5" hidden="1" outlineLevel="1">
      <c r="A176" s="486">
        <f t="shared" ref="A176:E176" si="83">A78</f>
        <v>5</v>
      </c>
      <c r="B176" s="595" t="str">
        <f t="shared" si="83"/>
        <v xml:space="preserve">Design,supply ,testing ,erection and commissioing of  Power cables for GT and control cables at Yeldari HPS                                            </v>
      </c>
      <c r="C176" s="58">
        <f t="shared" si="83"/>
        <v>0</v>
      </c>
      <c r="D176" s="384" t="str">
        <f t="shared" si="83"/>
        <v>-</v>
      </c>
      <c r="E176" s="59">
        <f t="shared" si="83"/>
        <v>0</v>
      </c>
      <c r="F176" s="156">
        <f t="shared" si="54"/>
        <v>0</v>
      </c>
      <c r="G176" s="156">
        <f t="shared" si="55"/>
        <v>0</v>
      </c>
      <c r="H176" s="156">
        <f t="shared" si="56"/>
        <v>0</v>
      </c>
      <c r="I176" s="155">
        <f>'F4.2 SHPC Nashik'!V78</f>
        <v>0</v>
      </c>
      <c r="J176" s="155">
        <f>'F4.2 SHPC Nashik'!AS78</f>
        <v>0</v>
      </c>
      <c r="K176" s="156"/>
      <c r="L176" s="156"/>
      <c r="M176" s="156">
        <f t="shared" si="57"/>
        <v>0</v>
      </c>
      <c r="N176" s="156">
        <f t="shared" si="58"/>
        <v>0</v>
      </c>
    </row>
    <row r="177" spans="1:14" ht="31.5" hidden="1" outlineLevel="1">
      <c r="A177" s="486">
        <f t="shared" ref="A177:E177" si="84">A79</f>
        <v>6</v>
      </c>
      <c r="B177" s="595" t="str">
        <f t="shared" si="84"/>
        <v xml:space="preserve">Design,supply ,testing ,erection and commissioing of  Power cables for GT and control cables at Yeldari HPS                                              </v>
      </c>
      <c r="C177" s="58">
        <f t="shared" si="84"/>
        <v>0</v>
      </c>
      <c r="D177" s="384" t="str">
        <f t="shared" si="84"/>
        <v>-</v>
      </c>
      <c r="E177" s="59">
        <f t="shared" si="84"/>
        <v>0</v>
      </c>
      <c r="F177" s="156">
        <f t="shared" si="54"/>
        <v>0</v>
      </c>
      <c r="G177" s="156">
        <f t="shared" si="55"/>
        <v>0</v>
      </c>
      <c r="H177" s="156">
        <f t="shared" si="56"/>
        <v>0</v>
      </c>
      <c r="I177" s="155">
        <f>'F4.2 SHPC Nashik'!V79</f>
        <v>0</v>
      </c>
      <c r="J177" s="155">
        <f>'F4.2 SHPC Nashik'!AS79</f>
        <v>0</v>
      </c>
      <c r="K177" s="156"/>
      <c r="L177" s="156"/>
      <c r="M177" s="156">
        <f t="shared" si="57"/>
        <v>0</v>
      </c>
      <c r="N177" s="156">
        <f t="shared" si="58"/>
        <v>0</v>
      </c>
    </row>
    <row r="178" spans="1:14" ht="15.75" hidden="1" outlineLevel="1">
      <c r="A178" s="502">
        <f t="shared" ref="A178:E178" si="85">A80</f>
        <v>0</v>
      </c>
      <c r="B178" s="726" t="str">
        <f t="shared" si="85"/>
        <v>DPR 6(CIVIL)</v>
      </c>
      <c r="C178" s="58">
        <f t="shared" si="85"/>
        <v>0</v>
      </c>
      <c r="D178" s="384" t="str">
        <f t="shared" si="85"/>
        <v>-</v>
      </c>
      <c r="E178" s="59">
        <f t="shared" si="85"/>
        <v>0</v>
      </c>
      <c r="F178" s="156">
        <f t="shared" si="54"/>
        <v>0</v>
      </c>
      <c r="G178" s="156">
        <f t="shared" si="55"/>
        <v>0</v>
      </c>
      <c r="H178" s="156">
        <f t="shared" si="56"/>
        <v>0</v>
      </c>
      <c r="I178" s="155">
        <f>'F4.2 SHPC Nashik'!V80</f>
        <v>0</v>
      </c>
      <c r="J178" s="155">
        <f>'F4.2 SHPC Nashik'!AS80</f>
        <v>0</v>
      </c>
      <c r="K178" s="156"/>
      <c r="L178" s="156"/>
      <c r="M178" s="156">
        <f t="shared" si="57"/>
        <v>0</v>
      </c>
      <c r="N178" s="156">
        <f t="shared" si="58"/>
        <v>0</v>
      </c>
    </row>
    <row r="179" spans="1:14" ht="15.75" hidden="1" outlineLevel="1">
      <c r="A179" s="486">
        <f t="shared" ref="A179:E179" si="86">A81</f>
        <v>1</v>
      </c>
      <c r="B179" s="595" t="str">
        <f t="shared" si="86"/>
        <v>Package shade roof change at Ghatghar HPS</v>
      </c>
      <c r="C179" s="58">
        <f t="shared" si="86"/>
        <v>0</v>
      </c>
      <c r="D179" s="384" t="str">
        <f t="shared" si="86"/>
        <v>-</v>
      </c>
      <c r="E179" s="59">
        <f t="shared" si="86"/>
        <v>0</v>
      </c>
      <c r="F179" s="156">
        <f t="shared" si="54"/>
        <v>0</v>
      </c>
      <c r="G179" s="156">
        <f t="shared" si="55"/>
        <v>0</v>
      </c>
      <c r="H179" s="156">
        <f t="shared" si="56"/>
        <v>0</v>
      </c>
      <c r="I179" s="155">
        <f>'F4.2 SHPC Nashik'!V81</f>
        <v>0</v>
      </c>
      <c r="J179" s="155">
        <f>'F4.2 SHPC Nashik'!AS81</f>
        <v>0</v>
      </c>
      <c r="K179" s="156"/>
      <c r="L179" s="156"/>
      <c r="M179" s="156">
        <f t="shared" si="57"/>
        <v>0</v>
      </c>
      <c r="N179" s="156">
        <f t="shared" si="58"/>
        <v>0</v>
      </c>
    </row>
    <row r="180" spans="1:14" ht="31.5" hidden="1" outlineLevel="1">
      <c r="A180" s="486">
        <f t="shared" ref="A180:E180" si="87">A82</f>
        <v>2</v>
      </c>
      <c r="B180" s="595" t="str">
        <f t="shared" si="87"/>
        <v>PROCUREMENT OF MOBILE RACKS FOR STORES atGhatghar HPS</v>
      </c>
      <c r="C180" s="58">
        <f t="shared" si="87"/>
        <v>0</v>
      </c>
      <c r="D180" s="384" t="str">
        <f t="shared" si="87"/>
        <v>-</v>
      </c>
      <c r="E180" s="59">
        <f t="shared" si="87"/>
        <v>0</v>
      </c>
      <c r="F180" s="156">
        <f t="shared" si="54"/>
        <v>0</v>
      </c>
      <c r="G180" s="156">
        <f t="shared" si="55"/>
        <v>0</v>
      </c>
      <c r="H180" s="156">
        <f t="shared" si="56"/>
        <v>0</v>
      </c>
      <c r="I180" s="155">
        <f>'F4.2 SHPC Nashik'!V82</f>
        <v>0</v>
      </c>
      <c r="J180" s="155">
        <f>'F4.2 SHPC Nashik'!AS82</f>
        <v>0</v>
      </c>
      <c r="K180" s="156"/>
      <c r="L180" s="156"/>
      <c r="M180" s="156">
        <f t="shared" si="57"/>
        <v>0</v>
      </c>
      <c r="N180" s="156">
        <f t="shared" si="58"/>
        <v>0</v>
      </c>
    </row>
    <row r="181" spans="1:14" ht="31.5" hidden="1" outlineLevel="1">
      <c r="A181" s="486">
        <f t="shared" ref="A181:E181" si="88">A83</f>
        <v>3</v>
      </c>
      <c r="B181" s="595" t="str">
        <f t="shared" si="88"/>
        <v>Wall compound Rising of height and Wire fence on wall at package shade  at Ghatghar HPS</v>
      </c>
      <c r="C181" s="58">
        <f t="shared" si="88"/>
        <v>0</v>
      </c>
      <c r="D181" s="384" t="str">
        <f t="shared" si="88"/>
        <v>-</v>
      </c>
      <c r="E181" s="59">
        <f t="shared" si="88"/>
        <v>0</v>
      </c>
      <c r="F181" s="156">
        <f t="shared" si="54"/>
        <v>0</v>
      </c>
      <c r="G181" s="156">
        <f t="shared" si="55"/>
        <v>0</v>
      </c>
      <c r="H181" s="156">
        <f t="shared" si="56"/>
        <v>0</v>
      </c>
      <c r="I181" s="155">
        <f>'F4.2 SHPC Nashik'!V83</f>
        <v>0</v>
      </c>
      <c r="J181" s="155">
        <f>'F4.2 SHPC Nashik'!AS83</f>
        <v>0</v>
      </c>
      <c r="K181" s="156"/>
      <c r="L181" s="156"/>
      <c r="M181" s="156">
        <f t="shared" si="57"/>
        <v>0</v>
      </c>
      <c r="N181" s="156">
        <f t="shared" si="58"/>
        <v>0</v>
      </c>
    </row>
    <row r="182" spans="1:14" ht="15.75" hidden="1" outlineLevel="1">
      <c r="A182" s="486">
        <f t="shared" ref="A182:E182" si="89">A84</f>
        <v>4</v>
      </c>
      <c r="B182" s="595" t="str">
        <f t="shared" si="89"/>
        <v>Wall compound colony UCR at Ghatghar HPS</v>
      </c>
      <c r="C182" s="58">
        <f t="shared" si="89"/>
        <v>0</v>
      </c>
      <c r="D182" s="384" t="str">
        <f t="shared" si="89"/>
        <v>-</v>
      </c>
      <c r="E182" s="59">
        <f t="shared" si="89"/>
        <v>0</v>
      </c>
      <c r="F182" s="156">
        <f t="shared" si="54"/>
        <v>0</v>
      </c>
      <c r="G182" s="156">
        <f t="shared" si="55"/>
        <v>0</v>
      </c>
      <c r="H182" s="156">
        <f t="shared" si="56"/>
        <v>0</v>
      </c>
      <c r="I182" s="155">
        <f>'F4.2 SHPC Nashik'!V84</f>
        <v>0</v>
      </c>
      <c r="J182" s="155">
        <f>'F4.2 SHPC Nashik'!AS84</f>
        <v>0</v>
      </c>
      <c r="K182" s="156"/>
      <c r="L182" s="156"/>
      <c r="M182" s="156">
        <f t="shared" si="57"/>
        <v>0</v>
      </c>
      <c r="N182" s="156">
        <f t="shared" si="58"/>
        <v>0</v>
      </c>
    </row>
    <row r="183" spans="1:14" ht="15.75" hidden="1" outlineLevel="1">
      <c r="A183" s="486">
        <f t="shared" ref="A183:E183" si="90">A85</f>
        <v>5</v>
      </c>
      <c r="B183" s="595" t="str">
        <f t="shared" si="90"/>
        <v>Colony and office Road asphalting at Ghatghar HPS</v>
      </c>
      <c r="C183" s="58">
        <f t="shared" si="90"/>
        <v>0</v>
      </c>
      <c r="D183" s="384" t="str">
        <f t="shared" si="90"/>
        <v>-</v>
      </c>
      <c r="E183" s="59">
        <f t="shared" si="90"/>
        <v>0</v>
      </c>
      <c r="F183" s="156">
        <f t="shared" si="54"/>
        <v>0</v>
      </c>
      <c r="G183" s="156">
        <f t="shared" si="55"/>
        <v>0</v>
      </c>
      <c r="H183" s="156">
        <f t="shared" si="56"/>
        <v>0</v>
      </c>
      <c r="I183" s="155">
        <f>'F4.2 SHPC Nashik'!V85</f>
        <v>0</v>
      </c>
      <c r="J183" s="155">
        <f>'F4.2 SHPC Nashik'!AS85</f>
        <v>0</v>
      </c>
      <c r="K183" s="156"/>
      <c r="L183" s="156"/>
      <c r="M183" s="156">
        <f t="shared" si="57"/>
        <v>0</v>
      </c>
      <c r="N183" s="156">
        <f t="shared" si="58"/>
        <v>0</v>
      </c>
    </row>
    <row r="184" spans="1:14" ht="15.75" hidden="1" outlineLevel="1">
      <c r="A184" s="486">
        <f t="shared" ref="A184:E184" si="91">A86</f>
        <v>6</v>
      </c>
      <c r="B184" s="595" t="str">
        <f t="shared" si="91"/>
        <v xml:space="preserve"> Road colony to power house at Ghatghar HPS</v>
      </c>
      <c r="C184" s="58">
        <f t="shared" si="91"/>
        <v>0</v>
      </c>
      <c r="D184" s="384" t="str">
        <f t="shared" si="91"/>
        <v>-</v>
      </c>
      <c r="E184" s="59">
        <f t="shared" si="91"/>
        <v>0</v>
      </c>
      <c r="F184" s="156">
        <f t="shared" si="54"/>
        <v>0</v>
      </c>
      <c r="G184" s="156">
        <f t="shared" si="55"/>
        <v>0</v>
      </c>
      <c r="H184" s="156">
        <f t="shared" si="56"/>
        <v>0</v>
      </c>
      <c r="I184" s="155">
        <f>'F4.2 SHPC Nashik'!V86</f>
        <v>0</v>
      </c>
      <c r="J184" s="155">
        <f>'F4.2 SHPC Nashik'!AS86</f>
        <v>0</v>
      </c>
      <c r="K184" s="156"/>
      <c r="L184" s="156"/>
      <c r="M184" s="156">
        <f t="shared" si="57"/>
        <v>0</v>
      </c>
      <c r="N184" s="156">
        <f t="shared" si="58"/>
        <v>0</v>
      </c>
    </row>
    <row r="185" spans="1:14" ht="15.75" hidden="1" outlineLevel="1">
      <c r="A185" s="502">
        <f t="shared" ref="A185:E185" si="92">A87</f>
        <v>0</v>
      </c>
      <c r="B185" s="297">
        <f t="shared" si="92"/>
        <v>0</v>
      </c>
      <c r="C185" s="58">
        <f t="shared" si="92"/>
        <v>0</v>
      </c>
      <c r="D185" s="384" t="str">
        <f t="shared" si="92"/>
        <v>-</v>
      </c>
      <c r="E185" s="59">
        <f t="shared" si="92"/>
        <v>0</v>
      </c>
      <c r="F185" s="156">
        <f t="shared" si="54"/>
        <v>0</v>
      </c>
      <c r="G185" s="156">
        <f t="shared" si="55"/>
        <v>0</v>
      </c>
      <c r="H185" s="156">
        <f t="shared" si="56"/>
        <v>0</v>
      </c>
      <c r="I185" s="155">
        <f>'F4.2 SHPC Nashik'!V87</f>
        <v>0</v>
      </c>
      <c r="J185" s="155">
        <f>'F4.2 SHPC Nashik'!AS87</f>
        <v>0</v>
      </c>
      <c r="K185" s="156"/>
      <c r="L185" s="156"/>
      <c r="M185" s="156">
        <f t="shared" si="57"/>
        <v>0</v>
      </c>
      <c r="N185" s="156">
        <f t="shared" si="58"/>
        <v>0</v>
      </c>
    </row>
    <row r="186" spans="1:14" ht="15.75" hidden="1" outlineLevel="1">
      <c r="A186" s="502">
        <f t="shared" ref="A186:E186" si="93">A88</f>
        <v>0</v>
      </c>
      <c r="B186" s="313" t="str">
        <f t="shared" si="93"/>
        <v>(ii) Yet to be submitted to MERC(F Y 2027-28)</v>
      </c>
      <c r="C186" s="58">
        <f t="shared" si="93"/>
        <v>0</v>
      </c>
      <c r="D186" s="384" t="str">
        <f t="shared" si="93"/>
        <v>-</v>
      </c>
      <c r="E186" s="59">
        <f t="shared" si="93"/>
        <v>0</v>
      </c>
      <c r="F186" s="156">
        <f t="shared" si="54"/>
        <v>0</v>
      </c>
      <c r="G186" s="156">
        <f t="shared" si="55"/>
        <v>0</v>
      </c>
      <c r="H186" s="156">
        <f t="shared" si="56"/>
        <v>0</v>
      </c>
      <c r="I186" s="155">
        <f>'F4.2 SHPC Nashik'!V88</f>
        <v>0</v>
      </c>
      <c r="J186" s="155">
        <f>'F4.2 SHPC Nashik'!AS88</f>
        <v>0</v>
      </c>
      <c r="K186" s="156"/>
      <c r="L186" s="156"/>
      <c r="M186" s="156">
        <f t="shared" si="57"/>
        <v>0</v>
      </c>
      <c r="N186" s="156">
        <f t="shared" si="58"/>
        <v>0</v>
      </c>
    </row>
    <row r="187" spans="1:14" ht="15.75" hidden="1" outlineLevel="1">
      <c r="A187" s="502">
        <f t="shared" ref="A187:E187" si="94">A89</f>
        <v>0</v>
      </c>
      <c r="B187" s="313" t="str">
        <f t="shared" si="94"/>
        <v>DPR 7</v>
      </c>
      <c r="C187" s="58">
        <f t="shared" si="94"/>
        <v>0</v>
      </c>
      <c r="D187" s="384" t="str">
        <f t="shared" si="94"/>
        <v>-</v>
      </c>
      <c r="E187" s="59">
        <f t="shared" si="94"/>
        <v>0</v>
      </c>
      <c r="F187" s="156">
        <f t="shared" si="54"/>
        <v>0</v>
      </c>
      <c r="G187" s="156">
        <f t="shared" si="55"/>
        <v>0</v>
      </c>
      <c r="H187" s="156">
        <f t="shared" si="56"/>
        <v>0</v>
      </c>
      <c r="I187" s="155">
        <f>'F4.2 SHPC Nashik'!V89</f>
        <v>0</v>
      </c>
      <c r="J187" s="155">
        <f>'F4.2 SHPC Nashik'!AS89</f>
        <v>0</v>
      </c>
      <c r="K187" s="156"/>
      <c r="L187" s="156"/>
      <c r="M187" s="156">
        <f t="shared" si="57"/>
        <v>0</v>
      </c>
      <c r="N187" s="156">
        <f t="shared" si="58"/>
        <v>0</v>
      </c>
    </row>
    <row r="188" spans="1:14" ht="15.75" hidden="1" outlineLevel="1">
      <c r="A188" s="486">
        <f t="shared" ref="A188:E188" si="95">A90</f>
        <v>1</v>
      </c>
      <c r="B188" s="595" t="str">
        <f t="shared" si="95"/>
        <v>UPGRADATION OF SFC &amp; DDC PANEL at Ghatghar HPS</v>
      </c>
      <c r="C188" s="58">
        <f t="shared" si="95"/>
        <v>0</v>
      </c>
      <c r="D188" s="384" t="str">
        <f t="shared" si="95"/>
        <v>-</v>
      </c>
      <c r="E188" s="59">
        <f t="shared" si="95"/>
        <v>0</v>
      </c>
      <c r="F188" s="156">
        <f t="shared" si="54"/>
        <v>0</v>
      </c>
      <c r="G188" s="156">
        <f t="shared" si="55"/>
        <v>0</v>
      </c>
      <c r="H188" s="156">
        <f t="shared" si="56"/>
        <v>0</v>
      </c>
      <c r="I188" s="155">
        <f>'F4.2 SHPC Nashik'!V90</f>
        <v>0</v>
      </c>
      <c r="J188" s="155">
        <f>'F4.2 SHPC Nashik'!AS90</f>
        <v>0</v>
      </c>
      <c r="K188" s="156"/>
      <c r="L188" s="156"/>
      <c r="M188" s="156">
        <f t="shared" si="57"/>
        <v>0</v>
      </c>
      <c r="N188" s="156">
        <f t="shared" si="58"/>
        <v>0</v>
      </c>
    </row>
    <row r="189" spans="1:14" ht="15.75" hidden="1" outlineLevel="1">
      <c r="A189" s="486">
        <f t="shared" ref="A189:E189" si="96">A91</f>
        <v>2</v>
      </c>
      <c r="B189" s="595" t="str">
        <f t="shared" si="96"/>
        <v>BATTERY CHARGER PROCUREMENT at Ghatghar HPS</v>
      </c>
      <c r="C189" s="58">
        <f t="shared" si="96"/>
        <v>0</v>
      </c>
      <c r="D189" s="384" t="str">
        <f t="shared" si="96"/>
        <v>-</v>
      </c>
      <c r="E189" s="59">
        <f t="shared" si="96"/>
        <v>0</v>
      </c>
      <c r="F189" s="156">
        <f t="shared" si="54"/>
        <v>0</v>
      </c>
      <c r="G189" s="156">
        <f t="shared" si="55"/>
        <v>0</v>
      </c>
      <c r="H189" s="156">
        <f t="shared" si="56"/>
        <v>0</v>
      </c>
      <c r="I189" s="155">
        <f>'F4.2 SHPC Nashik'!V91</f>
        <v>0</v>
      </c>
      <c r="J189" s="155">
        <f>'F4.2 SHPC Nashik'!AS91</f>
        <v>0</v>
      </c>
      <c r="K189" s="156"/>
      <c r="L189" s="156"/>
      <c r="M189" s="156">
        <f t="shared" si="57"/>
        <v>0</v>
      </c>
      <c r="N189" s="156">
        <f t="shared" si="58"/>
        <v>0</v>
      </c>
    </row>
    <row r="190" spans="1:14" ht="15.75" hidden="1" outlineLevel="1">
      <c r="A190" s="486">
        <f t="shared" ref="A190:E190" si="97">A92</f>
        <v>3</v>
      </c>
      <c r="B190" s="595" t="str">
        <f t="shared" si="97"/>
        <v xml:space="preserve"> PHASE REVERSAL SWITCH PROCUREMENT at Ghatghar HPS</v>
      </c>
      <c r="C190" s="58">
        <f t="shared" si="97"/>
        <v>0</v>
      </c>
      <c r="D190" s="384" t="str">
        <f t="shared" si="97"/>
        <v>-</v>
      </c>
      <c r="E190" s="59">
        <f t="shared" si="97"/>
        <v>0</v>
      </c>
      <c r="F190" s="156">
        <f t="shared" si="54"/>
        <v>0</v>
      </c>
      <c r="G190" s="156">
        <f t="shared" si="55"/>
        <v>0</v>
      </c>
      <c r="H190" s="156">
        <f t="shared" si="56"/>
        <v>0</v>
      </c>
      <c r="I190" s="155">
        <f>'F4.2 SHPC Nashik'!V92</f>
        <v>0</v>
      </c>
      <c r="J190" s="155">
        <f>'F4.2 SHPC Nashik'!AS92</f>
        <v>0</v>
      </c>
      <c r="K190" s="156"/>
      <c r="L190" s="156"/>
      <c r="M190" s="156">
        <f t="shared" si="57"/>
        <v>0</v>
      </c>
      <c r="N190" s="156">
        <f t="shared" si="58"/>
        <v>0</v>
      </c>
    </row>
    <row r="191" spans="1:14" ht="15.75" hidden="1" outlineLevel="1">
      <c r="A191" s="486">
        <f t="shared" ref="A191:E191" si="98">A93</f>
        <v>4</v>
      </c>
      <c r="B191" s="595" t="str">
        <f t="shared" si="98"/>
        <v xml:space="preserve"> PROCUREMENT OF SPARES FOR 220kV GIS at Ghatghar HPS</v>
      </c>
      <c r="C191" s="58">
        <f t="shared" si="98"/>
        <v>0</v>
      </c>
      <c r="D191" s="384" t="str">
        <f t="shared" si="98"/>
        <v>-</v>
      </c>
      <c r="E191" s="59">
        <f t="shared" si="98"/>
        <v>0</v>
      </c>
      <c r="F191" s="156">
        <f t="shared" si="54"/>
        <v>0</v>
      </c>
      <c r="G191" s="156">
        <f t="shared" si="55"/>
        <v>0</v>
      </c>
      <c r="H191" s="156">
        <f t="shared" si="56"/>
        <v>0</v>
      </c>
      <c r="I191" s="155">
        <f>'F4.2 SHPC Nashik'!V93</f>
        <v>0</v>
      </c>
      <c r="J191" s="155">
        <f>'F4.2 SHPC Nashik'!AS93</f>
        <v>0</v>
      </c>
      <c r="K191" s="156"/>
      <c r="L191" s="156"/>
      <c r="M191" s="156">
        <f t="shared" si="57"/>
        <v>0</v>
      </c>
      <c r="N191" s="156">
        <f t="shared" si="58"/>
        <v>0</v>
      </c>
    </row>
    <row r="192" spans="1:14" ht="15.75" hidden="1" outlineLevel="1">
      <c r="A192" s="486">
        <f t="shared" ref="A192:E192" si="99">A94</f>
        <v>5</v>
      </c>
      <c r="B192" s="595" t="str">
        <f t="shared" si="99"/>
        <v xml:space="preserve"> PROCUREMENT OF RBDV at Ghatghar HPS</v>
      </c>
      <c r="C192" s="58">
        <f t="shared" si="99"/>
        <v>0</v>
      </c>
      <c r="D192" s="384" t="str">
        <f t="shared" si="99"/>
        <v>-</v>
      </c>
      <c r="E192" s="59">
        <f t="shared" si="99"/>
        <v>0</v>
      </c>
      <c r="F192" s="156">
        <f t="shared" si="54"/>
        <v>0</v>
      </c>
      <c r="G192" s="156">
        <f t="shared" si="55"/>
        <v>0</v>
      </c>
      <c r="H192" s="156">
        <f t="shared" si="56"/>
        <v>0</v>
      </c>
      <c r="I192" s="155">
        <f>'F4.2 SHPC Nashik'!V94</f>
        <v>0</v>
      </c>
      <c r="J192" s="155">
        <f>'F4.2 SHPC Nashik'!AS94</f>
        <v>0</v>
      </c>
      <c r="K192" s="156"/>
      <c r="L192" s="156"/>
      <c r="M192" s="156">
        <f t="shared" si="57"/>
        <v>0</v>
      </c>
      <c r="N192" s="156">
        <f t="shared" si="58"/>
        <v>0</v>
      </c>
    </row>
    <row r="193" spans="1:16" ht="15.75" hidden="1" outlineLevel="1">
      <c r="A193" s="693">
        <f t="shared" ref="A193:E193" si="100">A95</f>
        <v>0</v>
      </c>
      <c r="B193" s="697">
        <f t="shared" si="100"/>
        <v>0</v>
      </c>
      <c r="C193" s="58">
        <f t="shared" si="100"/>
        <v>0</v>
      </c>
      <c r="D193" s="384" t="str">
        <f t="shared" si="100"/>
        <v>-</v>
      </c>
      <c r="E193" s="59">
        <f t="shared" si="100"/>
        <v>0</v>
      </c>
      <c r="F193" s="156">
        <f t="shared" si="54"/>
        <v>0</v>
      </c>
      <c r="G193" s="156">
        <f t="shared" si="55"/>
        <v>0</v>
      </c>
      <c r="H193" s="156">
        <f t="shared" si="56"/>
        <v>0</v>
      </c>
      <c r="I193" s="155">
        <f>'F4.2 SHPC Nashik'!V95</f>
        <v>0</v>
      </c>
      <c r="J193" s="155">
        <f>'F4.2 SHPC Nashik'!AS95</f>
        <v>0</v>
      </c>
      <c r="K193" s="156"/>
      <c r="L193" s="156"/>
      <c r="M193" s="156">
        <f t="shared" si="57"/>
        <v>0</v>
      </c>
      <c r="N193" s="156">
        <f t="shared" si="58"/>
        <v>0</v>
      </c>
    </row>
    <row r="194" spans="1:16" ht="15.75" hidden="1" outlineLevel="1">
      <c r="A194" s="502">
        <f t="shared" ref="A194:E194" si="101">A96</f>
        <v>0</v>
      </c>
      <c r="B194" s="726" t="str">
        <f t="shared" si="101"/>
        <v>DPR 8</v>
      </c>
      <c r="C194" s="58">
        <f t="shared" si="101"/>
        <v>0</v>
      </c>
      <c r="D194" s="384" t="str">
        <f t="shared" si="101"/>
        <v>-</v>
      </c>
      <c r="E194" s="59">
        <f t="shared" si="101"/>
        <v>0</v>
      </c>
      <c r="F194" s="156">
        <f t="shared" si="54"/>
        <v>0</v>
      </c>
      <c r="G194" s="156">
        <f t="shared" si="55"/>
        <v>0</v>
      </c>
      <c r="H194" s="156">
        <f t="shared" si="56"/>
        <v>0</v>
      </c>
      <c r="I194" s="155">
        <f>'F4.2 SHPC Nashik'!V96</f>
        <v>0</v>
      </c>
      <c r="J194" s="155">
        <f>'F4.2 SHPC Nashik'!AS96</f>
        <v>0</v>
      </c>
      <c r="K194" s="156"/>
      <c r="L194" s="156"/>
      <c r="M194" s="156">
        <f t="shared" si="57"/>
        <v>0</v>
      </c>
      <c r="N194" s="156">
        <f t="shared" si="58"/>
        <v>0</v>
      </c>
    </row>
    <row r="195" spans="1:16" ht="63" hidden="1" outlineLevel="1">
      <c r="A195" s="486">
        <f t="shared" ref="A195:E195" si="102">A97</f>
        <v>1</v>
      </c>
      <c r="B195" s="595" t="str">
        <f t="shared" si="102"/>
        <v xml:space="preserve">Comprehensive work of Renovation, Modification, Design, Manufacture, Supply, Erection, Testing &amp; Commissioning of new Generator  on single point responsibility at 60 MW Vaitarna HPS.                          </v>
      </c>
      <c r="C195" s="58">
        <f t="shared" si="102"/>
        <v>0</v>
      </c>
      <c r="D195" s="384" t="str">
        <f t="shared" si="102"/>
        <v>-</v>
      </c>
      <c r="E195" s="59">
        <f t="shared" si="102"/>
        <v>0</v>
      </c>
      <c r="F195" s="156">
        <f t="shared" si="54"/>
        <v>0</v>
      </c>
      <c r="G195" s="156">
        <f t="shared" si="55"/>
        <v>0</v>
      </c>
      <c r="H195" s="156">
        <f t="shared" si="56"/>
        <v>0</v>
      </c>
      <c r="I195" s="155">
        <f>'F4.2 SHPC Nashik'!V97</f>
        <v>0</v>
      </c>
      <c r="J195" s="155">
        <f>'F4.2 SHPC Nashik'!AS97</f>
        <v>0</v>
      </c>
      <c r="K195" s="156"/>
      <c r="L195" s="156"/>
      <c r="M195" s="156">
        <f t="shared" si="57"/>
        <v>0</v>
      </c>
      <c r="N195" s="156">
        <f t="shared" si="58"/>
        <v>0</v>
      </c>
    </row>
    <row r="196" spans="1:16" ht="15.75" hidden="1" outlineLevel="1">
      <c r="A196" s="536">
        <f t="shared" ref="A196:E200" si="103">A98</f>
        <v>0</v>
      </c>
      <c r="B196" s="488" t="str">
        <f t="shared" si="103"/>
        <v>B) Non-DPR Schemes</v>
      </c>
      <c r="C196" s="58">
        <f t="shared" si="103"/>
        <v>0</v>
      </c>
      <c r="D196" s="384" t="str">
        <f t="shared" si="103"/>
        <v>-</v>
      </c>
      <c r="E196" s="59">
        <f t="shared" si="103"/>
        <v>0</v>
      </c>
      <c r="F196" s="156">
        <f>F98+I98</f>
        <v>0</v>
      </c>
      <c r="G196" s="156">
        <f>G98+M98</f>
        <v>0</v>
      </c>
      <c r="H196" s="156">
        <f t="shared" si="29"/>
        <v>0</v>
      </c>
      <c r="I196" s="155">
        <f>'F4.2 SHPC Nashik'!V98</f>
        <v>0</v>
      </c>
      <c r="J196" s="155">
        <f>'F4.2 SHPC Nashik'!AS98</f>
        <v>0</v>
      </c>
      <c r="K196" s="156"/>
      <c r="L196" s="156"/>
      <c r="M196" s="156">
        <f t="shared" si="30"/>
        <v>0</v>
      </c>
      <c r="N196" s="156">
        <f t="shared" si="31"/>
        <v>0</v>
      </c>
    </row>
    <row r="197" spans="1:16" ht="15.75" hidden="1" outlineLevel="1">
      <c r="A197" s="556">
        <f t="shared" si="103"/>
        <v>1</v>
      </c>
      <c r="B197" s="593" t="str">
        <f t="shared" si="103"/>
        <v>Office Equipment</v>
      </c>
      <c r="C197" s="58">
        <f t="shared" si="103"/>
        <v>0</v>
      </c>
      <c r="D197" s="384" t="str">
        <f t="shared" si="103"/>
        <v>-</v>
      </c>
      <c r="E197" s="59">
        <f t="shared" si="103"/>
        <v>0</v>
      </c>
      <c r="F197" s="156">
        <f>F99+I99</f>
        <v>0.56044345600000001</v>
      </c>
      <c r="G197" s="156">
        <f>G99+M99</f>
        <v>0.57044345600000002</v>
      </c>
      <c r="H197" s="156">
        <f t="shared" si="29"/>
        <v>-1.0000000000000009E-2</v>
      </c>
      <c r="I197" s="155">
        <f>'F4.2 SHPC Nashik'!V99</f>
        <v>0.10329479899999999</v>
      </c>
      <c r="J197" s="155">
        <f>'F4.2 SHPC Nashik'!AS99</f>
        <v>0.13</v>
      </c>
      <c r="K197" s="156"/>
      <c r="L197" s="156"/>
      <c r="M197" s="156">
        <f t="shared" si="30"/>
        <v>0.13</v>
      </c>
      <c r="N197" s="156">
        <f t="shared" si="31"/>
        <v>-3.6705201000000021E-2</v>
      </c>
    </row>
    <row r="198" spans="1:16" ht="15.75" hidden="1" outlineLevel="1">
      <c r="A198" s="556">
        <f t="shared" si="103"/>
        <v>2</v>
      </c>
      <c r="B198" s="594" t="str">
        <f t="shared" si="103"/>
        <v>Furniture &amp; Fixtures</v>
      </c>
      <c r="C198" s="58">
        <f t="shared" si="103"/>
        <v>0</v>
      </c>
      <c r="D198" s="384" t="str">
        <f t="shared" si="103"/>
        <v>-</v>
      </c>
      <c r="E198" s="59">
        <f t="shared" si="103"/>
        <v>0</v>
      </c>
      <c r="F198" s="156">
        <f>F100+I100</f>
        <v>5.7560400000000005E-3</v>
      </c>
      <c r="G198" s="156">
        <f>G100+M100</f>
        <v>5.7560400000000005E-3</v>
      </c>
      <c r="H198" s="156">
        <f t="shared" si="29"/>
        <v>0</v>
      </c>
      <c r="I198" s="155">
        <f>'F4.2 SHPC Nashik'!V100</f>
        <v>2.9992059999999997E-2</v>
      </c>
      <c r="J198" s="155">
        <f>'F4.2 SHPC Nashik'!AS100</f>
        <v>2.9992059999999997E-2</v>
      </c>
      <c r="K198" s="156"/>
      <c r="L198" s="156"/>
      <c r="M198" s="156">
        <f t="shared" si="30"/>
        <v>2.9992059999999997E-2</v>
      </c>
      <c r="N198" s="156">
        <f t="shared" si="31"/>
        <v>0</v>
      </c>
    </row>
    <row r="199" spans="1:16" ht="63" hidden="1" outlineLevel="1">
      <c r="A199" s="556">
        <f t="shared" si="103"/>
        <v>3</v>
      </c>
      <c r="B199" s="595" t="str">
        <f t="shared" si="103"/>
        <v xml:space="preserve">Replacement of existing 300AH/220VDC &amp; 200AH/220VDC Battery Set with new Lead acid Tubular Battery Set along with Design, manufacture, supply, installation, commissioning &amp; testing at Yeldari &amp; Paithan HPS </v>
      </c>
      <c r="C199" s="58">
        <f t="shared" si="103"/>
        <v>0</v>
      </c>
      <c r="D199" s="384" t="str">
        <f t="shared" si="103"/>
        <v>-</v>
      </c>
      <c r="E199" s="59">
        <f t="shared" si="103"/>
        <v>0</v>
      </c>
      <c r="F199" s="156">
        <f>F101+I101</f>
        <v>0</v>
      </c>
      <c r="G199" s="156">
        <f>G101+M101</f>
        <v>0</v>
      </c>
      <c r="H199" s="156">
        <f t="shared" si="29"/>
        <v>0</v>
      </c>
      <c r="I199" s="155">
        <f>'F4.2 SHPC Nashik'!V101</f>
        <v>0.22830016</v>
      </c>
      <c r="J199" s="155">
        <f>'F4.2 SHPC Nashik'!AS101</f>
        <v>0.22830016</v>
      </c>
      <c r="K199" s="156"/>
      <c r="L199" s="156"/>
      <c r="M199" s="156">
        <f t="shared" si="30"/>
        <v>0.22830016</v>
      </c>
      <c r="N199" s="156">
        <f t="shared" si="31"/>
        <v>0</v>
      </c>
    </row>
    <row r="200" spans="1:16" ht="16.5" hidden="1" outlineLevel="1" thickBot="1">
      <c r="A200" s="556">
        <f t="shared" si="103"/>
        <v>4</v>
      </c>
      <c r="B200" s="595" t="str">
        <f t="shared" si="103"/>
        <v>Vehicle (Fire Tender )</v>
      </c>
      <c r="C200" s="58">
        <f t="shared" si="103"/>
        <v>0</v>
      </c>
      <c r="D200" s="384" t="str">
        <f t="shared" si="103"/>
        <v>-</v>
      </c>
      <c r="E200" s="59">
        <f t="shared" si="103"/>
        <v>0</v>
      </c>
      <c r="F200" s="156">
        <f>F102+I102</f>
        <v>4.0077621479999994</v>
      </c>
      <c r="G200" s="156">
        <f>G102+M102</f>
        <v>4.0077621479999994</v>
      </c>
      <c r="H200" s="156">
        <f t="shared" si="29"/>
        <v>0</v>
      </c>
      <c r="I200" s="155">
        <f>'F4.2 SHPC Nashik'!V102</f>
        <v>0</v>
      </c>
      <c r="J200" s="155">
        <f>'F4.2 SHPC Nashik'!AS102</f>
        <v>0</v>
      </c>
      <c r="K200" s="156"/>
      <c r="L200" s="156"/>
      <c r="M200" s="156">
        <f t="shared" si="30"/>
        <v>0</v>
      </c>
      <c r="N200" s="156">
        <f t="shared" si="31"/>
        <v>0</v>
      </c>
    </row>
    <row r="201" spans="1:16" ht="15.75" collapsed="1" thickBot="1">
      <c r="A201" s="385"/>
      <c r="B201" s="386" t="str">
        <f>B103</f>
        <v>Total</v>
      </c>
      <c r="C201" s="387"/>
      <c r="D201" s="388"/>
      <c r="E201" s="389"/>
      <c r="F201" s="390">
        <f t="shared" ref="F201:N201" si="104">SUM(F108:F200)</f>
        <v>12.824979646999997</v>
      </c>
      <c r="G201" s="390">
        <f t="shared" si="104"/>
        <v>13.324979646999999</v>
      </c>
      <c r="H201" s="390">
        <f t="shared" si="104"/>
        <v>-0.50000000000000022</v>
      </c>
      <c r="I201" s="390">
        <f t="shared" si="104"/>
        <v>3.4897814380000001</v>
      </c>
      <c r="J201" s="390">
        <f t="shared" si="104"/>
        <v>3.62318052</v>
      </c>
      <c r="K201" s="390">
        <f t="shared" si="104"/>
        <v>0</v>
      </c>
      <c r="L201" s="390">
        <f t="shared" si="104"/>
        <v>0</v>
      </c>
      <c r="M201" s="390">
        <f t="shared" si="104"/>
        <v>3.62318052</v>
      </c>
      <c r="N201" s="390">
        <f t="shared" si="104"/>
        <v>-0.63339908200000017</v>
      </c>
    </row>
    <row r="202" spans="1:16">
      <c r="F202" s="158"/>
      <c r="G202" s="158"/>
      <c r="H202" s="158"/>
      <c r="I202" s="158"/>
      <c r="J202" s="158"/>
      <c r="K202" s="158"/>
      <c r="L202" s="158"/>
      <c r="M202" s="158"/>
      <c r="N202" s="158"/>
    </row>
    <row r="203" spans="1:16" s="208" customFormat="1" ht="15.75" thickBot="1">
      <c r="A203" s="378"/>
      <c r="B203" s="41" t="s">
        <v>11</v>
      </c>
      <c r="C203" s="379"/>
      <c r="D203" s="380"/>
      <c r="E203" s="44"/>
      <c r="F203" s="95"/>
      <c r="G203" s="95"/>
      <c r="H203" s="95"/>
      <c r="I203" s="95"/>
      <c r="J203" s="95"/>
      <c r="K203" s="95"/>
      <c r="L203" s="95"/>
      <c r="M203" s="95"/>
      <c r="N203" s="95"/>
    </row>
    <row r="204" spans="1:16" ht="15.75" hidden="1" outlineLevel="1">
      <c r="A204" s="535"/>
      <c r="B204" s="488" t="str">
        <f t="shared" ref="B204:B211" si="105">B106</f>
        <v>a) DPR Schemes</v>
      </c>
      <c r="C204" s="379"/>
      <c r="D204" s="380"/>
      <c r="E204" s="44"/>
      <c r="F204" s="95"/>
      <c r="G204" s="95"/>
      <c r="H204" s="95"/>
      <c r="I204" s="95"/>
      <c r="J204" s="95"/>
      <c r="K204" s="95"/>
      <c r="L204" s="95"/>
      <c r="M204" s="95"/>
      <c r="N204" s="95"/>
    </row>
    <row r="205" spans="1:16" ht="15.75" hidden="1" outlineLevel="1">
      <c r="A205" s="535"/>
      <c r="B205" s="313" t="str">
        <f t="shared" si="105"/>
        <v>(i) Submitted to MERC</v>
      </c>
      <c r="C205" s="381"/>
      <c r="D205" s="382"/>
      <c r="E205" s="44"/>
      <c r="F205" s="95"/>
      <c r="G205" s="95"/>
      <c r="H205" s="95"/>
      <c r="I205" s="95"/>
      <c r="J205" s="95"/>
      <c r="K205" s="95"/>
      <c r="L205" s="95"/>
      <c r="M205" s="95"/>
      <c r="N205" s="95"/>
    </row>
    <row r="206" spans="1:16" s="337" customFormat="1" ht="31.5" hidden="1" outlineLevel="1">
      <c r="A206" s="544">
        <f t="shared" ref="A206:A211" si="106">A108</f>
        <v>2</v>
      </c>
      <c r="B206" s="545" t="str">
        <f t="shared" si="105"/>
        <v>Various schemes of Hydro Power Stations at HPC Pune &amp; HPC Nasik</v>
      </c>
      <c r="C206" s="53" t="str">
        <f t="shared" ref="C206:E211" si="107">C108</f>
        <v>MERC/TECH 12/CAPEX/20142015/00876</v>
      </c>
      <c r="D206" s="383">
        <f t="shared" si="107"/>
        <v>41871</v>
      </c>
      <c r="E206" s="56">
        <f t="shared" si="107"/>
        <v>0.73120000000000007</v>
      </c>
      <c r="F206" s="155">
        <f t="shared" ref="F206:F211" si="108">F108+I108</f>
        <v>0</v>
      </c>
      <c r="G206" s="155">
        <f t="shared" ref="G206:G211" si="109">G108+M108</f>
        <v>0</v>
      </c>
      <c r="H206" s="155">
        <f>F206-G206</f>
        <v>0</v>
      </c>
      <c r="I206" s="155">
        <f>'F4.2 SHPC Nashik'!W10</f>
        <v>0</v>
      </c>
      <c r="J206" s="155">
        <f>'F4.2 SHPC Nashik'!AT10</f>
        <v>0</v>
      </c>
      <c r="K206" s="155"/>
      <c r="L206" s="155"/>
      <c r="M206" s="155">
        <f>SUM(J206:L206)</f>
        <v>0</v>
      </c>
      <c r="N206" s="155">
        <f>H206+I206-M206</f>
        <v>0</v>
      </c>
      <c r="O206" s="209">
        <f t="shared" ref="O206:O211" si="110">MAX(0,IF(M206=0,0,IF(G206+M206&lt;E206,M206,E206-G206)))</f>
        <v>0</v>
      </c>
      <c r="P206" s="210">
        <f t="shared" ref="P206:P211" si="111">M206-O206</f>
        <v>0</v>
      </c>
    </row>
    <row r="207" spans="1:16" ht="47.25" hidden="1" outlineLevel="1">
      <c r="A207" s="556">
        <f t="shared" si="106"/>
        <v>2.6</v>
      </c>
      <c r="B207" s="557" t="str">
        <f t="shared" si="105"/>
        <v>Supply, testing, installation and commissioning of Exide make 300 AH 220 V Lead acid stationary Plante type station battery set for Vaitarna HPS</v>
      </c>
      <c r="C207" s="58" t="str">
        <f t="shared" si="107"/>
        <v>MERC/TECH 12/CAPEX/20142015/00876</v>
      </c>
      <c r="D207" s="384">
        <f t="shared" si="107"/>
        <v>41871</v>
      </c>
      <c r="E207" s="59">
        <f t="shared" si="107"/>
        <v>0.2</v>
      </c>
      <c r="F207" s="156">
        <f t="shared" si="108"/>
        <v>0.1988615</v>
      </c>
      <c r="G207" s="156">
        <f t="shared" si="109"/>
        <v>0.1988615</v>
      </c>
      <c r="H207" s="156">
        <f t="shared" ref="H207:H298" si="112">F207-G207</f>
        <v>0</v>
      </c>
      <c r="I207" s="155">
        <f>'F4.2 SHPC Nashik'!W11</f>
        <v>0</v>
      </c>
      <c r="J207" s="155">
        <f>'F4.2 SHPC Nashik'!AT11</f>
        <v>0</v>
      </c>
      <c r="K207" s="156"/>
      <c r="L207" s="156"/>
      <c r="M207" s="156">
        <f t="shared" ref="M207:M298" si="113">SUM(J207:L207)</f>
        <v>0</v>
      </c>
      <c r="N207" s="156">
        <f t="shared" ref="N207:N298" si="114">H207+I207-M207</f>
        <v>0</v>
      </c>
      <c r="O207" s="209">
        <f t="shared" si="110"/>
        <v>0</v>
      </c>
      <c r="P207" s="210">
        <f t="shared" si="111"/>
        <v>0</v>
      </c>
    </row>
    <row r="208" spans="1:16" ht="47.25" hidden="1" outlineLevel="1">
      <c r="A208" s="556">
        <f t="shared" si="106"/>
        <v>2.7</v>
      </c>
      <c r="B208" s="557" t="str">
        <f t="shared" si="105"/>
        <v>Supply, testing, installation and commissioning of Exide make 300 AH 220 V Lead acid stationary Plante type station battery set for Bhatsa HPS</v>
      </c>
      <c r="C208" s="58" t="str">
        <f t="shared" si="107"/>
        <v>MERC/TECH 12/CAPEX/20142015/00876</v>
      </c>
      <c r="D208" s="384">
        <f t="shared" si="107"/>
        <v>41871</v>
      </c>
      <c r="E208" s="59">
        <f t="shared" si="107"/>
        <v>0.2</v>
      </c>
      <c r="F208" s="156">
        <f t="shared" si="108"/>
        <v>0.1988615</v>
      </c>
      <c r="G208" s="156">
        <f t="shared" si="109"/>
        <v>0.1988615</v>
      </c>
      <c r="H208" s="156">
        <f t="shared" si="112"/>
        <v>0</v>
      </c>
      <c r="I208" s="155">
        <f>'F4.2 SHPC Nashik'!W12</f>
        <v>0</v>
      </c>
      <c r="J208" s="155">
        <f>'F4.2 SHPC Nashik'!AT12</f>
        <v>0</v>
      </c>
      <c r="K208" s="156"/>
      <c r="L208" s="156"/>
      <c r="M208" s="156">
        <f t="shared" si="113"/>
        <v>0</v>
      </c>
      <c r="N208" s="156">
        <f t="shared" si="114"/>
        <v>0</v>
      </c>
      <c r="O208" s="209">
        <f t="shared" si="110"/>
        <v>0</v>
      </c>
      <c r="P208" s="210">
        <f t="shared" si="111"/>
        <v>0</v>
      </c>
    </row>
    <row r="209" spans="1:16" ht="30" hidden="1" outlineLevel="1">
      <c r="A209" s="556">
        <f t="shared" si="106"/>
        <v>0</v>
      </c>
      <c r="B209" s="557" t="str">
        <f t="shared" si="105"/>
        <v>IDC</v>
      </c>
      <c r="C209" s="58" t="str">
        <f t="shared" si="107"/>
        <v>MERC/TECH 12/CAPEX/20142015/00876</v>
      </c>
      <c r="D209" s="384">
        <f t="shared" si="107"/>
        <v>41871</v>
      </c>
      <c r="E209" s="59">
        <f t="shared" si="107"/>
        <v>0.33119999999999999</v>
      </c>
      <c r="F209" s="156">
        <f t="shared" si="108"/>
        <v>0</v>
      </c>
      <c r="G209" s="156">
        <f t="shared" si="109"/>
        <v>0</v>
      </c>
      <c r="H209" s="156">
        <f t="shared" si="112"/>
        <v>0</v>
      </c>
      <c r="I209" s="155">
        <f>'F4.2 SHPC Nashik'!W13</f>
        <v>0</v>
      </c>
      <c r="J209" s="155">
        <f>'F4.2 SHPC Nashik'!AT13</f>
        <v>0</v>
      </c>
      <c r="K209" s="156"/>
      <c r="L209" s="156"/>
      <c r="M209" s="156">
        <f t="shared" si="113"/>
        <v>0</v>
      </c>
      <c r="N209" s="156">
        <f t="shared" si="114"/>
        <v>0</v>
      </c>
      <c r="O209" s="209">
        <f t="shared" si="110"/>
        <v>0</v>
      </c>
      <c r="P209" s="210">
        <f t="shared" si="111"/>
        <v>0</v>
      </c>
    </row>
    <row r="210" spans="1:16" s="337" customFormat="1" ht="31.5" hidden="1" outlineLevel="1">
      <c r="A210" s="544">
        <f t="shared" si="106"/>
        <v>6</v>
      </c>
      <c r="B210" s="545" t="str">
        <f t="shared" si="105"/>
        <v>Upgradation of Protection Systems at Ghatghar (2x125MW) and Bhatsa (1x15MW) HPS under HPC Nasik</v>
      </c>
      <c r="C210" s="53" t="str">
        <f t="shared" si="107"/>
        <v>MERC/CAPEX/20172018/04220</v>
      </c>
      <c r="D210" s="383">
        <f t="shared" si="107"/>
        <v>42997</v>
      </c>
      <c r="E210" s="56">
        <f t="shared" si="107"/>
        <v>15.104000000000001</v>
      </c>
      <c r="F210" s="155">
        <f t="shared" si="108"/>
        <v>0</v>
      </c>
      <c r="G210" s="155">
        <f t="shared" si="109"/>
        <v>0</v>
      </c>
      <c r="H210" s="155">
        <f t="shared" si="112"/>
        <v>0</v>
      </c>
      <c r="I210" s="155">
        <f>'F4.2 SHPC Nashik'!W14</f>
        <v>0</v>
      </c>
      <c r="J210" s="155">
        <f>'F4.2 SHPC Nashik'!AT14</f>
        <v>0</v>
      </c>
      <c r="K210" s="155"/>
      <c r="L210" s="155"/>
      <c r="M210" s="155">
        <f t="shared" si="113"/>
        <v>0</v>
      </c>
      <c r="N210" s="155">
        <f t="shared" si="114"/>
        <v>0</v>
      </c>
      <c r="O210" s="209">
        <f t="shared" si="110"/>
        <v>0</v>
      </c>
      <c r="P210" s="210">
        <f t="shared" si="111"/>
        <v>0</v>
      </c>
    </row>
    <row r="211" spans="1:16" ht="31.5" hidden="1" outlineLevel="1">
      <c r="A211" s="556">
        <f t="shared" si="106"/>
        <v>6.1</v>
      </c>
      <c r="B211" s="557" t="str">
        <f t="shared" si="105"/>
        <v>Up gradation of Protection System &amp;unitrol excitation system at Ghatghar Hydro Power Station.</v>
      </c>
      <c r="C211" s="58" t="str">
        <f t="shared" si="107"/>
        <v>MERC/CAPEX/20172018/04220</v>
      </c>
      <c r="D211" s="384">
        <f t="shared" si="107"/>
        <v>42997</v>
      </c>
      <c r="E211" s="59">
        <f t="shared" si="107"/>
        <v>9.6780000000000008</v>
      </c>
      <c r="F211" s="156">
        <f t="shared" si="108"/>
        <v>0</v>
      </c>
      <c r="G211" s="156">
        <f t="shared" si="109"/>
        <v>0</v>
      </c>
      <c r="H211" s="156">
        <f t="shared" si="112"/>
        <v>0</v>
      </c>
      <c r="I211" s="155">
        <f>'F4.2 SHPC Nashik'!W15</f>
        <v>0</v>
      </c>
      <c r="J211" s="155">
        <f>'F4.2 SHPC Nashik'!AT15</f>
        <v>0</v>
      </c>
      <c r="K211" s="156"/>
      <c r="L211" s="156"/>
      <c r="M211" s="156">
        <f t="shared" si="113"/>
        <v>0</v>
      </c>
      <c r="N211" s="156">
        <f t="shared" si="114"/>
        <v>0</v>
      </c>
      <c r="O211" s="209">
        <f t="shared" si="110"/>
        <v>0</v>
      </c>
      <c r="P211" s="210">
        <f t="shared" si="111"/>
        <v>0</v>
      </c>
    </row>
    <row r="212" spans="1:16" ht="31.5" hidden="1" outlineLevel="1">
      <c r="A212" s="556">
        <f t="shared" ref="A212:E212" si="115">A114</f>
        <v>0</v>
      </c>
      <c r="B212" s="557" t="str">
        <f t="shared" si="115"/>
        <v>Part A : upgradation of unitrol excitation system for both units at GHPS</v>
      </c>
      <c r="C212" s="58">
        <f t="shared" si="115"/>
        <v>0</v>
      </c>
      <c r="D212" s="384" t="str">
        <f t="shared" si="115"/>
        <v>-</v>
      </c>
      <c r="E212" s="59">
        <f t="shared" si="115"/>
        <v>0</v>
      </c>
      <c r="F212" s="156">
        <f t="shared" ref="F212:F213" si="116">F114+I114</f>
        <v>0</v>
      </c>
      <c r="G212" s="156">
        <f t="shared" ref="G212:G213" si="117">G114+M114</f>
        <v>0</v>
      </c>
      <c r="H212" s="156">
        <f t="shared" si="112"/>
        <v>0</v>
      </c>
      <c r="I212" s="155">
        <f>'F4.2 SHPC Nashik'!W16</f>
        <v>3.4190499999999999</v>
      </c>
      <c r="J212" s="155">
        <f>'F4.2 SHPC Nashik'!AT16</f>
        <v>3.4190499999999999</v>
      </c>
      <c r="K212" s="156"/>
      <c r="L212" s="156"/>
      <c r="M212" s="156">
        <f t="shared" si="113"/>
        <v>3.4190499999999999</v>
      </c>
      <c r="N212" s="156">
        <f t="shared" si="114"/>
        <v>0</v>
      </c>
      <c r="O212" s="209"/>
      <c r="P212" s="210"/>
    </row>
    <row r="213" spans="1:16" ht="31.5" hidden="1" outlineLevel="1">
      <c r="A213" s="556">
        <f t="shared" ref="A213:E213" si="118">A115</f>
        <v>0</v>
      </c>
      <c r="B213" s="557" t="str">
        <f t="shared" si="118"/>
        <v>Part B : upgradation of Protection system for both units at GHPS</v>
      </c>
      <c r="C213" s="58">
        <f t="shared" si="118"/>
        <v>0</v>
      </c>
      <c r="D213" s="384" t="str">
        <f t="shared" si="118"/>
        <v>-</v>
      </c>
      <c r="E213" s="59">
        <f t="shared" si="118"/>
        <v>0</v>
      </c>
      <c r="F213" s="156">
        <f t="shared" si="116"/>
        <v>0</v>
      </c>
      <c r="G213" s="156">
        <f t="shared" si="117"/>
        <v>0</v>
      </c>
      <c r="H213" s="156">
        <f t="shared" si="112"/>
        <v>0</v>
      </c>
      <c r="I213" s="155">
        <f>'F4.2 SHPC Nashik'!W17</f>
        <v>2.9146000000000001</v>
      </c>
      <c r="J213" s="155">
        <f>'F4.2 SHPC Nashik'!AT17</f>
        <v>2.9146000000000001</v>
      </c>
      <c r="K213" s="156"/>
      <c r="L213" s="156"/>
      <c r="M213" s="156">
        <f t="shared" si="113"/>
        <v>2.9146000000000001</v>
      </c>
      <c r="N213" s="156">
        <f t="shared" si="114"/>
        <v>0</v>
      </c>
      <c r="O213" s="209"/>
      <c r="P213" s="210"/>
    </row>
    <row r="214" spans="1:16" ht="47.25" hidden="1" outlineLevel="1">
      <c r="A214" s="556">
        <f>A116</f>
        <v>6.2</v>
      </c>
      <c r="B214" s="557" t="str">
        <f>B116</f>
        <v>Up gradation of ABB Make Protection System &amp; Automatic Voltage Regulator, Relay Based Unit &amp; Auxiliary control for Bhatsa Hydro Power Station(1 X 15MW).</v>
      </c>
      <c r="C214" s="58" t="str">
        <f>C116</f>
        <v>MERC/CAPEX/20172018/04220</v>
      </c>
      <c r="D214" s="384">
        <f>D116</f>
        <v>42997</v>
      </c>
      <c r="E214" s="59">
        <f>E116</f>
        <v>5.4260000000000002</v>
      </c>
      <c r="F214" s="156">
        <f>F116+I116</f>
        <v>0</v>
      </c>
      <c r="G214" s="156">
        <f>G116+M116</f>
        <v>0</v>
      </c>
      <c r="H214" s="156">
        <f t="shared" si="112"/>
        <v>0</v>
      </c>
      <c r="I214" s="155">
        <f>'F4.2 SHPC Nashik'!W18</f>
        <v>0</v>
      </c>
      <c r="J214" s="155">
        <f>'F4.2 SHPC Nashik'!AT18</f>
        <v>0</v>
      </c>
      <c r="K214" s="156"/>
      <c r="L214" s="156"/>
      <c r="M214" s="156">
        <f t="shared" si="113"/>
        <v>0</v>
      </c>
      <c r="N214" s="156">
        <f t="shared" si="114"/>
        <v>0</v>
      </c>
      <c r="O214" s="209">
        <f t="shared" ref="O214" si="119">MAX(0,IF(M214=0,0,IF(G214+M214&lt;E214,M214,E214-G214)))</f>
        <v>0</v>
      </c>
      <c r="P214" s="210">
        <f t="shared" ref="P214" si="120">M214-O214</f>
        <v>0</v>
      </c>
    </row>
    <row r="215" spans="1:16" ht="63" hidden="1" outlineLevel="1">
      <c r="A215" s="556">
        <f t="shared" ref="A215:E215" si="121">A117</f>
        <v>0</v>
      </c>
      <c r="B215" s="557" t="str">
        <f t="shared" si="121"/>
        <v xml:space="preserve"> Protection system Part A:- Restoration and up-gradation of electromechanical and static relays with numerical relays along with installation, testing, commissioning, and misc. allied works </v>
      </c>
      <c r="C215" s="58">
        <f t="shared" si="121"/>
        <v>0</v>
      </c>
      <c r="D215" s="384" t="str">
        <f t="shared" si="121"/>
        <v>-</v>
      </c>
      <c r="E215" s="59">
        <f t="shared" si="121"/>
        <v>0</v>
      </c>
      <c r="F215" s="156">
        <f t="shared" ref="F215:F217" si="122">F117+I117</f>
        <v>0</v>
      </c>
      <c r="G215" s="156">
        <f t="shared" ref="G215:G217" si="123">G117+M117</f>
        <v>0.45666000000000001</v>
      </c>
      <c r="H215" s="156">
        <f t="shared" si="112"/>
        <v>-0.45666000000000001</v>
      </c>
      <c r="I215" s="155">
        <f>'F4.2 SHPC Nashik'!W19</f>
        <v>0</v>
      </c>
      <c r="J215" s="155">
        <f>'F4.2 SHPC Nashik'!AT19</f>
        <v>0</v>
      </c>
      <c r="K215" s="156"/>
      <c r="L215" s="156"/>
      <c r="M215" s="156">
        <f t="shared" si="113"/>
        <v>0</v>
      </c>
      <c r="N215" s="156">
        <f t="shared" si="114"/>
        <v>-0.45666000000000001</v>
      </c>
      <c r="O215" s="209"/>
      <c r="P215" s="210"/>
    </row>
    <row r="216" spans="1:16" ht="31.5" hidden="1" outlineLevel="1">
      <c r="A216" s="556">
        <f t="shared" ref="A216:E216" si="124">A118</f>
        <v>0</v>
      </c>
      <c r="B216" s="557" t="str">
        <f t="shared" si="124"/>
        <v>Protection system Part B:- Procure of redundant &amp; spare Numerical relays for Generator and G T Protection system.</v>
      </c>
      <c r="C216" s="58">
        <f t="shared" si="124"/>
        <v>0</v>
      </c>
      <c r="D216" s="384" t="str">
        <f t="shared" si="124"/>
        <v>-</v>
      </c>
      <c r="E216" s="59">
        <f t="shared" si="124"/>
        <v>0</v>
      </c>
      <c r="F216" s="156">
        <f t="shared" si="122"/>
        <v>0</v>
      </c>
      <c r="G216" s="156">
        <f t="shared" si="123"/>
        <v>0</v>
      </c>
      <c r="H216" s="156">
        <f t="shared" si="112"/>
        <v>0</v>
      </c>
      <c r="I216" s="155">
        <f>'F4.2 SHPC Nashik'!W20</f>
        <v>0.65</v>
      </c>
      <c r="J216" s="155">
        <f>'F4.2 SHPC Nashik'!AT20</f>
        <v>0.65</v>
      </c>
      <c r="K216" s="156"/>
      <c r="L216" s="156"/>
      <c r="M216" s="156">
        <f t="shared" si="113"/>
        <v>0.65</v>
      </c>
      <c r="N216" s="156">
        <f t="shared" si="114"/>
        <v>0</v>
      </c>
      <c r="O216" s="209"/>
      <c r="P216" s="210"/>
    </row>
    <row r="217" spans="1:16" ht="63" hidden="1" outlineLevel="1">
      <c r="A217" s="556">
        <f t="shared" ref="A217:E217" si="125">A119</f>
        <v>0</v>
      </c>
      <c r="B217" s="557" t="str">
        <f t="shared" si="125"/>
        <v>C- Supply erection, testing and Commissioning and supervision of dismantling and erection of static excitation system and control system along with field instrumentation at Bhatsa HPS</v>
      </c>
      <c r="C217" s="58">
        <f t="shared" si="125"/>
        <v>0</v>
      </c>
      <c r="D217" s="384" t="str">
        <f t="shared" si="125"/>
        <v>-</v>
      </c>
      <c r="E217" s="59">
        <f t="shared" si="125"/>
        <v>0</v>
      </c>
      <c r="F217" s="156">
        <f t="shared" si="122"/>
        <v>0</v>
      </c>
      <c r="G217" s="156">
        <f t="shared" si="123"/>
        <v>0</v>
      </c>
      <c r="H217" s="156">
        <f t="shared" si="112"/>
        <v>0</v>
      </c>
      <c r="I217" s="155">
        <f>'F4.2 SHPC Nashik'!W21</f>
        <v>3.8231999999999999</v>
      </c>
      <c r="J217" s="155">
        <f>'F4.2 SHPC Nashik'!AT21</f>
        <v>3.8231999999999999</v>
      </c>
      <c r="K217" s="156"/>
      <c r="L217" s="156"/>
      <c r="M217" s="156">
        <f t="shared" si="113"/>
        <v>3.8231999999999999</v>
      </c>
      <c r="N217" s="156">
        <f t="shared" si="114"/>
        <v>0</v>
      </c>
      <c r="O217" s="209"/>
      <c r="P217" s="210"/>
    </row>
    <row r="218" spans="1:16" s="337" customFormat="1" ht="31.5" hidden="1" outlineLevel="1">
      <c r="A218" s="544">
        <f t="shared" ref="A218:E227" si="126">A120</f>
        <v>9</v>
      </c>
      <c r="B218" s="545" t="str">
        <f t="shared" si="126"/>
        <v>Various Civil schemes for Modernisations of colonies at Various Locations under Nasik HPC</v>
      </c>
      <c r="C218" s="53" t="str">
        <f t="shared" si="126"/>
        <v>MERC/CAPEX/20162017/04757</v>
      </c>
      <c r="D218" s="383">
        <f t="shared" si="126"/>
        <v>43061</v>
      </c>
      <c r="E218" s="56">
        <f t="shared" si="126"/>
        <v>14.566664273199997</v>
      </c>
      <c r="F218" s="155">
        <f t="shared" ref="F218:F248" si="127">F120+I120</f>
        <v>0</v>
      </c>
      <c r="G218" s="155">
        <f t="shared" ref="G218:G248" si="128">G120+M120</f>
        <v>0</v>
      </c>
      <c r="H218" s="155">
        <f t="shared" si="112"/>
        <v>0</v>
      </c>
      <c r="I218" s="155">
        <f>'F4.2 SHPC Nashik'!W22</f>
        <v>0</v>
      </c>
      <c r="J218" s="155">
        <f>'F4.2 SHPC Nashik'!AT22</f>
        <v>0</v>
      </c>
      <c r="K218" s="155"/>
      <c r="L218" s="155"/>
      <c r="M218" s="155">
        <f t="shared" si="113"/>
        <v>0</v>
      </c>
      <c r="N218" s="155">
        <f t="shared" si="114"/>
        <v>0</v>
      </c>
      <c r="O218" s="209">
        <f t="shared" ref="O218:O237" si="129">MAX(0,IF(M218=0,0,IF(G218+M218&lt;E218,M218,E218-G218)))</f>
        <v>0</v>
      </c>
      <c r="P218" s="210">
        <f t="shared" ref="P218:P237" si="130">M218-O218</f>
        <v>0</v>
      </c>
    </row>
    <row r="219" spans="1:16" ht="47.25" hidden="1" outlineLevel="1">
      <c r="A219" s="556">
        <f t="shared" si="126"/>
        <v>9.1</v>
      </c>
      <c r="B219" s="557" t="str">
        <f t="shared" si="126"/>
        <v>Part A: Refurbishment of quarters in colony, administartive buidings club building, guest house at various HPS under Nashik HPS</v>
      </c>
      <c r="C219" s="58" t="str">
        <f t="shared" si="126"/>
        <v>MERC/CAPEX/20162017/04757</v>
      </c>
      <c r="D219" s="384">
        <f t="shared" si="126"/>
        <v>43061</v>
      </c>
      <c r="E219" s="59">
        <f t="shared" si="126"/>
        <v>3.7363539351999999</v>
      </c>
      <c r="F219" s="156">
        <f t="shared" si="127"/>
        <v>3.6419878699999999</v>
      </c>
      <c r="G219" s="156">
        <f t="shared" si="128"/>
        <v>4.2510011510000005</v>
      </c>
      <c r="H219" s="156">
        <f t="shared" si="112"/>
        <v>-0.60901328100000063</v>
      </c>
      <c r="I219" s="155">
        <f>'F4.2 SHPC Nashik'!W23</f>
        <v>0</v>
      </c>
      <c r="J219" s="155">
        <f>'F4.2 SHPC Nashik'!AT23</f>
        <v>0</v>
      </c>
      <c r="K219" s="156"/>
      <c r="L219" s="156"/>
      <c r="M219" s="156">
        <f t="shared" si="113"/>
        <v>0</v>
      </c>
      <c r="N219" s="156">
        <f t="shared" si="114"/>
        <v>-0.60901328100000063</v>
      </c>
      <c r="O219" s="209">
        <f t="shared" si="129"/>
        <v>0</v>
      </c>
      <c r="P219" s="210">
        <f t="shared" si="130"/>
        <v>0</v>
      </c>
    </row>
    <row r="220" spans="1:16" ht="31.5" hidden="1" outlineLevel="1">
      <c r="A220" s="556">
        <f t="shared" si="126"/>
        <v>9.1999999999999993</v>
      </c>
      <c r="B220" s="557" t="str">
        <f t="shared" si="126"/>
        <v>Part B: Providing and laying water supply lines within colony and power house area at various HPS under Nashik HPS</v>
      </c>
      <c r="C220" s="58" t="str">
        <f t="shared" si="126"/>
        <v>MERC/CAPEX/20162017/04757</v>
      </c>
      <c r="D220" s="384">
        <f t="shared" si="126"/>
        <v>43061</v>
      </c>
      <c r="E220" s="59">
        <f t="shared" si="126"/>
        <v>0.50088049999999995</v>
      </c>
      <c r="F220" s="156">
        <f t="shared" si="127"/>
        <v>0.11901328100000001</v>
      </c>
      <c r="G220" s="156">
        <f t="shared" si="128"/>
        <v>0.11901328100000001</v>
      </c>
      <c r="H220" s="156">
        <f t="shared" si="112"/>
        <v>0</v>
      </c>
      <c r="I220" s="155">
        <f>'F4.2 SHPC Nashik'!W24</f>
        <v>0</v>
      </c>
      <c r="J220" s="155">
        <f>'F4.2 SHPC Nashik'!AT24</f>
        <v>0</v>
      </c>
      <c r="K220" s="156"/>
      <c r="L220" s="156"/>
      <c r="M220" s="156">
        <f t="shared" si="113"/>
        <v>0</v>
      </c>
      <c r="N220" s="156">
        <f t="shared" si="114"/>
        <v>0</v>
      </c>
      <c r="O220" s="209">
        <f t="shared" si="129"/>
        <v>0</v>
      </c>
      <c r="P220" s="210">
        <f t="shared" si="130"/>
        <v>0</v>
      </c>
    </row>
    <row r="221" spans="1:16" ht="47.25" hidden="1" outlineLevel="1">
      <c r="A221" s="556">
        <f t="shared" si="126"/>
        <v>9.3000000000000007</v>
      </c>
      <c r="B221" s="557" t="str">
        <f t="shared" si="126"/>
        <v>Part C: Construction of compund wall/chainlink fencing around colony and power house area at various HPS under Nashik HPS.</v>
      </c>
      <c r="C221" s="58" t="str">
        <f t="shared" si="126"/>
        <v>MERC/CAPEX/20162017/04757</v>
      </c>
      <c r="D221" s="384">
        <f t="shared" si="126"/>
        <v>43061</v>
      </c>
      <c r="E221" s="59">
        <f t="shared" si="126"/>
        <v>0.74832697199999998</v>
      </c>
      <c r="F221" s="156">
        <f t="shared" si="127"/>
        <v>0.17</v>
      </c>
      <c r="G221" s="156">
        <f t="shared" si="128"/>
        <v>0.17</v>
      </c>
      <c r="H221" s="156">
        <f t="shared" si="112"/>
        <v>0</v>
      </c>
      <c r="I221" s="155">
        <f>'F4.2 SHPC Nashik'!W25</f>
        <v>0</v>
      </c>
      <c r="J221" s="155">
        <f>'F4.2 SHPC Nashik'!AT25</f>
        <v>0</v>
      </c>
      <c r="K221" s="156"/>
      <c r="L221" s="156"/>
      <c r="M221" s="156">
        <f t="shared" si="113"/>
        <v>0</v>
      </c>
      <c r="N221" s="156">
        <f t="shared" si="114"/>
        <v>0</v>
      </c>
      <c r="O221" s="209">
        <f t="shared" si="129"/>
        <v>0</v>
      </c>
      <c r="P221" s="210">
        <f t="shared" si="130"/>
        <v>0</v>
      </c>
    </row>
    <row r="222" spans="1:16" ht="63" hidden="1" outlineLevel="1">
      <c r="A222" s="556">
        <f t="shared" si="126"/>
        <v>9.4</v>
      </c>
      <c r="B222" s="557" t="str">
        <f t="shared" si="126"/>
        <v>Part D: Providing &amp; relaying of existing internal roads within colony area and approach roads to power house &amp; construction of storm water gutter along road at various HPS under HPC Nashik</v>
      </c>
      <c r="C222" s="58" t="str">
        <f t="shared" si="126"/>
        <v>MERC/CAPEX/20162017/04757</v>
      </c>
      <c r="D222" s="384">
        <f t="shared" si="126"/>
        <v>43061</v>
      </c>
      <c r="E222" s="59">
        <f t="shared" si="126"/>
        <v>9.5811028659999984</v>
      </c>
      <c r="F222" s="156">
        <f t="shared" si="127"/>
        <v>4.0537161709999996</v>
      </c>
      <c r="G222" s="156">
        <f t="shared" si="128"/>
        <v>4.0537161709999996</v>
      </c>
      <c r="H222" s="156">
        <f t="shared" si="112"/>
        <v>0</v>
      </c>
      <c r="I222" s="155">
        <f>'F4.2 SHPC Nashik'!W26</f>
        <v>0</v>
      </c>
      <c r="J222" s="155">
        <f>'F4.2 SHPC Nashik'!AT26</f>
        <v>0</v>
      </c>
      <c r="K222" s="156"/>
      <c r="L222" s="156"/>
      <c r="M222" s="156">
        <f t="shared" si="113"/>
        <v>0</v>
      </c>
      <c r="N222" s="156">
        <f t="shared" si="114"/>
        <v>0</v>
      </c>
      <c r="O222" s="209">
        <f t="shared" si="129"/>
        <v>0</v>
      </c>
      <c r="P222" s="210">
        <f t="shared" si="130"/>
        <v>0</v>
      </c>
    </row>
    <row r="223" spans="1:16" s="337" customFormat="1" ht="47.25" hidden="1" outlineLevel="1">
      <c r="A223" s="544">
        <f t="shared" si="126"/>
        <v>10</v>
      </c>
      <c r="B223" s="545" t="str">
        <f t="shared" si="126"/>
        <v>Upgradation of existing PLC system to latest symphony plus SCADA &amp; DCS system of Ghatghar HPS (2x125 MW) under HPS Nasik</v>
      </c>
      <c r="C223" s="53" t="str">
        <f t="shared" si="126"/>
        <v>MERC/CAPEX/20172018/0198</v>
      </c>
      <c r="D223" s="383">
        <f t="shared" si="126"/>
        <v>43137</v>
      </c>
      <c r="E223" s="56">
        <f t="shared" si="126"/>
        <v>13.345000000000001</v>
      </c>
      <c r="F223" s="155">
        <f t="shared" si="127"/>
        <v>0</v>
      </c>
      <c r="G223" s="155">
        <f t="shared" si="128"/>
        <v>0</v>
      </c>
      <c r="H223" s="155">
        <f t="shared" si="112"/>
        <v>0</v>
      </c>
      <c r="I223" s="155">
        <f>'F4.2 SHPC Nashik'!W27</f>
        <v>0</v>
      </c>
      <c r="J223" s="155">
        <f>'F4.2 SHPC Nashik'!AT27</f>
        <v>0</v>
      </c>
      <c r="K223" s="155"/>
      <c r="L223" s="155"/>
      <c r="M223" s="155">
        <f t="shared" si="113"/>
        <v>0</v>
      </c>
      <c r="N223" s="155">
        <f t="shared" si="114"/>
        <v>0</v>
      </c>
      <c r="O223" s="209">
        <f t="shared" si="129"/>
        <v>0</v>
      </c>
      <c r="P223" s="210">
        <f t="shared" si="130"/>
        <v>0</v>
      </c>
    </row>
    <row r="224" spans="1:16" ht="47.25" hidden="1" outlineLevel="1">
      <c r="A224" s="556">
        <f t="shared" si="126"/>
        <v>10.1</v>
      </c>
      <c r="B224" s="557" t="str">
        <f t="shared" si="126"/>
        <v>Upgradation of existing PLC system to latest symphony plus SCADA &amp; DCS system of Ghatghar HPS (2x125 MW) under HPS Nasik</v>
      </c>
      <c r="C224" s="58" t="str">
        <f t="shared" si="126"/>
        <v>MERC/CAPEX/20172018/0198</v>
      </c>
      <c r="D224" s="384">
        <f t="shared" si="126"/>
        <v>43137</v>
      </c>
      <c r="E224" s="59">
        <f t="shared" si="126"/>
        <v>13.345000000000001</v>
      </c>
      <c r="F224" s="156">
        <f t="shared" si="127"/>
        <v>0</v>
      </c>
      <c r="G224" s="156">
        <f t="shared" si="128"/>
        <v>0</v>
      </c>
      <c r="H224" s="156">
        <f t="shared" si="112"/>
        <v>0</v>
      </c>
      <c r="I224" s="155">
        <f>'F4.2 SHPC Nashik'!W28</f>
        <v>0</v>
      </c>
      <c r="J224" s="155">
        <f>'F4.2 SHPC Nashik'!AT28</f>
        <v>0</v>
      </c>
      <c r="K224" s="156"/>
      <c r="L224" s="156"/>
      <c r="M224" s="156">
        <f t="shared" si="113"/>
        <v>0</v>
      </c>
      <c r="N224" s="156">
        <f t="shared" si="114"/>
        <v>0</v>
      </c>
      <c r="O224" s="209">
        <f t="shared" si="129"/>
        <v>0</v>
      </c>
      <c r="P224" s="210">
        <f t="shared" si="130"/>
        <v>0</v>
      </c>
    </row>
    <row r="225" spans="1:16" s="337" customFormat="1" ht="31.5" hidden="1" outlineLevel="1">
      <c r="A225" s="544">
        <f t="shared" si="126"/>
        <v>14</v>
      </c>
      <c r="B225" s="545" t="str">
        <f t="shared" si="126"/>
        <v>Various 14 Nos. of schemes for Hydro Power Stations under Renewable Energy Circle, Pune &amp; Nasik</v>
      </c>
      <c r="C225" s="53" t="str">
        <f t="shared" si="126"/>
        <v>MERC/CAPEX/2020-21/WFH/SBR/ 19</v>
      </c>
      <c r="D225" s="383">
        <f t="shared" si="126"/>
        <v>44029</v>
      </c>
      <c r="E225" s="56">
        <f t="shared" si="126"/>
        <v>8.9129999999999985</v>
      </c>
      <c r="F225" s="155">
        <f t="shared" si="127"/>
        <v>0</v>
      </c>
      <c r="G225" s="155">
        <f t="shared" si="128"/>
        <v>0</v>
      </c>
      <c r="H225" s="155">
        <f t="shared" si="112"/>
        <v>0</v>
      </c>
      <c r="I225" s="155">
        <f>'F4.2 SHPC Nashik'!W29</f>
        <v>0</v>
      </c>
      <c r="J225" s="155">
        <f>'F4.2 SHPC Nashik'!AT29</f>
        <v>0</v>
      </c>
      <c r="K225" s="155"/>
      <c r="L225" s="155"/>
      <c r="M225" s="155">
        <f t="shared" si="113"/>
        <v>0</v>
      </c>
      <c r="N225" s="155">
        <f t="shared" si="114"/>
        <v>0</v>
      </c>
      <c r="O225" s="209">
        <f t="shared" si="129"/>
        <v>0</v>
      </c>
      <c r="P225" s="210">
        <f t="shared" si="130"/>
        <v>0</v>
      </c>
    </row>
    <row r="226" spans="1:16" ht="31.5" hidden="1" outlineLevel="1">
      <c r="A226" s="578">
        <f t="shared" si="126"/>
        <v>14.1</v>
      </c>
      <c r="B226" s="557" t="str">
        <f t="shared" si="126"/>
        <v>Schme-C :Replacement of existing Energy meters by 0.2S Class Energy meters at various HPS.</v>
      </c>
      <c r="C226" s="58" t="str">
        <f t="shared" si="126"/>
        <v>MERC/CAPEX/2020-21/WFH/SBR/ 19</v>
      </c>
      <c r="D226" s="384">
        <f t="shared" si="126"/>
        <v>44029</v>
      </c>
      <c r="E226" s="59">
        <f t="shared" si="126"/>
        <v>0.10199999999999999</v>
      </c>
      <c r="F226" s="156">
        <f t="shared" si="127"/>
        <v>0</v>
      </c>
      <c r="G226" s="156">
        <f t="shared" si="128"/>
        <v>0</v>
      </c>
      <c r="H226" s="156">
        <f t="shared" si="112"/>
        <v>0</v>
      </c>
      <c r="I226" s="155">
        <f>'F4.2 SHPC Nashik'!W30</f>
        <v>0</v>
      </c>
      <c r="J226" s="155">
        <f>'F4.2 SHPC Nashik'!AT30</f>
        <v>0</v>
      </c>
      <c r="K226" s="156"/>
      <c r="L226" s="156"/>
      <c r="M226" s="156">
        <f t="shared" si="113"/>
        <v>0</v>
      </c>
      <c r="N226" s="156">
        <f t="shared" si="114"/>
        <v>0</v>
      </c>
      <c r="O226" s="209">
        <f t="shared" si="129"/>
        <v>0</v>
      </c>
      <c r="P226" s="210">
        <f t="shared" si="130"/>
        <v>0</v>
      </c>
    </row>
    <row r="227" spans="1:16" ht="31.5" hidden="1" outlineLevel="1">
      <c r="A227" s="578">
        <f t="shared" si="126"/>
        <v>14.2</v>
      </c>
      <c r="B227" s="557" t="str">
        <f t="shared" si="126"/>
        <v>Schme-F: Replacement of 220V / 300AH Float cum boost charger with integrated DCDB for Bhatsa Hydro Power Stn.</v>
      </c>
      <c r="C227" s="58" t="str">
        <f t="shared" si="126"/>
        <v>MERC/CAPEX/2020-21/WFH/SBR/ 19</v>
      </c>
      <c r="D227" s="384">
        <f t="shared" si="126"/>
        <v>44029</v>
      </c>
      <c r="E227" s="59">
        <f t="shared" si="126"/>
        <v>0.17299999999999999</v>
      </c>
      <c r="F227" s="156">
        <f t="shared" si="127"/>
        <v>0.11446000000000001</v>
      </c>
      <c r="G227" s="156">
        <f t="shared" si="128"/>
        <v>0.11446000000000001</v>
      </c>
      <c r="H227" s="156">
        <f t="shared" si="112"/>
        <v>0</v>
      </c>
      <c r="I227" s="155">
        <f>'F4.2 SHPC Nashik'!W31</f>
        <v>0</v>
      </c>
      <c r="J227" s="155">
        <f>'F4.2 SHPC Nashik'!AT31</f>
        <v>0</v>
      </c>
      <c r="K227" s="156"/>
      <c r="L227" s="156"/>
      <c r="M227" s="156">
        <f t="shared" si="113"/>
        <v>0</v>
      </c>
      <c r="N227" s="156">
        <f t="shared" si="114"/>
        <v>0</v>
      </c>
      <c r="O227" s="209">
        <f t="shared" si="129"/>
        <v>0</v>
      </c>
      <c r="P227" s="210">
        <f t="shared" si="130"/>
        <v>0</v>
      </c>
    </row>
    <row r="228" spans="1:16" ht="31.5" hidden="1" outlineLevel="1">
      <c r="A228" s="578">
        <f t="shared" ref="A228:E237" si="131">A130</f>
        <v>14.3</v>
      </c>
      <c r="B228" s="557" t="str">
        <f t="shared" si="131"/>
        <v>Schme-G: Replacement of 220V / 300AH Float cum boost charger with integrated DCDB for Surya Hydro Power Stn.</v>
      </c>
      <c r="C228" s="58" t="str">
        <f t="shared" si="131"/>
        <v>MERC/CAPEX/2020-21/WFH/SBR/ 19</v>
      </c>
      <c r="D228" s="384">
        <f t="shared" si="131"/>
        <v>44029</v>
      </c>
      <c r="E228" s="59">
        <f t="shared" si="131"/>
        <v>0.17299999999999999</v>
      </c>
      <c r="F228" s="156">
        <f t="shared" si="127"/>
        <v>0.11446000000000001</v>
      </c>
      <c r="G228" s="156">
        <f t="shared" si="128"/>
        <v>0.11446000000000001</v>
      </c>
      <c r="H228" s="156">
        <f t="shared" si="112"/>
        <v>0</v>
      </c>
      <c r="I228" s="155">
        <f>'F4.2 SHPC Nashik'!W32</f>
        <v>0</v>
      </c>
      <c r="J228" s="155">
        <f>'F4.2 SHPC Nashik'!AT32</f>
        <v>0</v>
      </c>
      <c r="K228" s="156"/>
      <c r="L228" s="156"/>
      <c r="M228" s="156">
        <f t="shared" si="113"/>
        <v>0</v>
      </c>
      <c r="N228" s="156">
        <f t="shared" si="114"/>
        <v>0</v>
      </c>
      <c r="O228" s="209">
        <f t="shared" si="129"/>
        <v>0</v>
      </c>
      <c r="P228" s="210">
        <f t="shared" si="130"/>
        <v>0</v>
      </c>
    </row>
    <row r="229" spans="1:16" ht="30" hidden="1" outlineLevel="1">
      <c r="A229" s="578">
        <f t="shared" si="131"/>
        <v>14.4</v>
      </c>
      <c r="B229" s="557" t="str">
        <f t="shared" si="131"/>
        <v>Schme-H: Supply 24 point Chartless recorder for Bhatsa HPS.</v>
      </c>
      <c r="C229" s="58" t="str">
        <f t="shared" si="131"/>
        <v>MERC/CAPEX/2020-21/WFH/SBR/ 19</v>
      </c>
      <c r="D229" s="384">
        <f t="shared" si="131"/>
        <v>44029</v>
      </c>
      <c r="E229" s="59">
        <f t="shared" si="131"/>
        <v>5.8999999999999997E-2</v>
      </c>
      <c r="F229" s="156">
        <f t="shared" si="127"/>
        <v>2.02455E-2</v>
      </c>
      <c r="G229" s="156">
        <f t="shared" si="128"/>
        <v>2.02455E-2</v>
      </c>
      <c r="H229" s="156">
        <f t="shared" si="112"/>
        <v>0</v>
      </c>
      <c r="I229" s="155">
        <f>'F4.2 SHPC Nashik'!W33</f>
        <v>0</v>
      </c>
      <c r="J229" s="155">
        <f>'F4.2 SHPC Nashik'!AT33</f>
        <v>0</v>
      </c>
      <c r="K229" s="156"/>
      <c r="L229" s="156"/>
      <c r="M229" s="156">
        <f t="shared" si="113"/>
        <v>0</v>
      </c>
      <c r="N229" s="156">
        <f t="shared" si="114"/>
        <v>0</v>
      </c>
      <c r="O229" s="209">
        <f t="shared" si="129"/>
        <v>0</v>
      </c>
      <c r="P229" s="210">
        <f t="shared" si="130"/>
        <v>0</v>
      </c>
    </row>
    <row r="230" spans="1:16" ht="31.5" hidden="1" outlineLevel="1">
      <c r="A230" s="578">
        <f t="shared" si="131"/>
        <v>14.5</v>
      </c>
      <c r="B230" s="557" t="str">
        <f t="shared" si="131"/>
        <v>Schme-I: Supply Erection, testing &amp; commissioning of Digital governing system for 06MW Surya HPS.</v>
      </c>
      <c r="C230" s="58" t="str">
        <f t="shared" si="131"/>
        <v>MERC/CAPEX/2020-21/WFH/SBR/ 19</v>
      </c>
      <c r="D230" s="384">
        <f t="shared" si="131"/>
        <v>44029</v>
      </c>
      <c r="E230" s="59">
        <f t="shared" si="131"/>
        <v>1.954</v>
      </c>
      <c r="F230" s="156">
        <f t="shared" si="127"/>
        <v>0</v>
      </c>
      <c r="G230" s="156">
        <f t="shared" si="128"/>
        <v>0</v>
      </c>
      <c r="H230" s="156">
        <f t="shared" si="112"/>
        <v>0</v>
      </c>
      <c r="I230" s="155">
        <f>'F4.2 SHPC Nashik'!W34</f>
        <v>1.954</v>
      </c>
      <c r="J230" s="155">
        <f>'F4.2 SHPC Nashik'!AT34</f>
        <v>1.954</v>
      </c>
      <c r="K230" s="156"/>
      <c r="L230" s="156"/>
      <c r="M230" s="156">
        <f t="shared" si="113"/>
        <v>1.954</v>
      </c>
      <c r="N230" s="156">
        <f t="shared" si="114"/>
        <v>0</v>
      </c>
      <c r="O230" s="209">
        <f t="shared" si="129"/>
        <v>1.954</v>
      </c>
      <c r="P230" s="210">
        <f t="shared" si="130"/>
        <v>0</v>
      </c>
    </row>
    <row r="231" spans="1:16" ht="47.25" hidden="1" outlineLevel="1">
      <c r="A231" s="578">
        <f t="shared" si="131"/>
        <v>14.6</v>
      </c>
      <c r="B231" s="557" t="str">
        <f t="shared" si="131"/>
        <v>Schme-J: Supply, Erection, testing &amp; commissioning of Digital governing system and Hydraulic oil pressure unit for 15 MW Bhatsa HPS.</v>
      </c>
      <c r="C231" s="58" t="str">
        <f t="shared" si="131"/>
        <v>MERC/CAPEX/2020-21/WFH/SBR/ 19</v>
      </c>
      <c r="D231" s="384">
        <f t="shared" si="131"/>
        <v>44029</v>
      </c>
      <c r="E231" s="59">
        <f t="shared" si="131"/>
        <v>2.0270000000000001</v>
      </c>
      <c r="F231" s="156">
        <f t="shared" si="127"/>
        <v>2.0502972000000002</v>
      </c>
      <c r="G231" s="156">
        <f t="shared" si="128"/>
        <v>1.5936372000000001</v>
      </c>
      <c r="H231" s="156">
        <f t="shared" si="112"/>
        <v>0.45666000000000007</v>
      </c>
      <c r="I231" s="155">
        <f>'F4.2 SHPC Nashik'!W35</f>
        <v>0</v>
      </c>
      <c r="J231" s="155">
        <f>'F4.2 SHPC Nashik'!AT35</f>
        <v>0</v>
      </c>
      <c r="K231" s="156"/>
      <c r="L231" s="156"/>
      <c r="M231" s="156">
        <f t="shared" si="113"/>
        <v>0</v>
      </c>
      <c r="N231" s="156">
        <f t="shared" si="114"/>
        <v>0.45666000000000007</v>
      </c>
      <c r="O231" s="209">
        <f t="shared" si="129"/>
        <v>0</v>
      </c>
      <c r="P231" s="210">
        <f t="shared" si="130"/>
        <v>0</v>
      </c>
    </row>
    <row r="232" spans="1:16" ht="31.5" hidden="1" outlineLevel="1">
      <c r="A232" s="578">
        <f t="shared" si="131"/>
        <v>14.7</v>
      </c>
      <c r="B232" s="557" t="str">
        <f t="shared" si="131"/>
        <v>Schme-K: Supply, Retrofitting, up gradation, Commissioning of Generator protection system at Paithan HPS.</v>
      </c>
      <c r="C232" s="58" t="str">
        <f t="shared" si="131"/>
        <v>MERC/CAPEX/2020-21/WFH/SBR/ 19</v>
      </c>
      <c r="D232" s="384">
        <f t="shared" si="131"/>
        <v>44029</v>
      </c>
      <c r="E232" s="59">
        <f t="shared" si="131"/>
        <v>0.87</v>
      </c>
      <c r="F232" s="156">
        <f t="shared" si="127"/>
        <v>0</v>
      </c>
      <c r="G232" s="156">
        <f t="shared" si="128"/>
        <v>0</v>
      </c>
      <c r="H232" s="156">
        <f t="shared" si="112"/>
        <v>0</v>
      </c>
      <c r="I232" s="155">
        <f>'F4.2 SHPC Nashik'!W36</f>
        <v>0.87</v>
      </c>
      <c r="J232" s="155">
        <f>'F4.2 SHPC Nashik'!AT36</f>
        <v>0.87</v>
      </c>
      <c r="K232" s="156"/>
      <c r="L232" s="156"/>
      <c r="M232" s="156">
        <f t="shared" si="113"/>
        <v>0.87</v>
      </c>
      <c r="N232" s="156">
        <f t="shared" si="114"/>
        <v>0</v>
      </c>
      <c r="O232" s="209">
        <f t="shared" si="129"/>
        <v>0.87</v>
      </c>
      <c r="P232" s="210">
        <f t="shared" si="130"/>
        <v>0</v>
      </c>
    </row>
    <row r="233" spans="1:16" ht="31.5" hidden="1" outlineLevel="1">
      <c r="A233" s="578">
        <f t="shared" si="131"/>
        <v>14.8</v>
      </c>
      <c r="B233" s="557" t="str">
        <f t="shared" si="131"/>
        <v>Schme-L: Replacement of existing compressor with new compressor (1 Nos.) at Paithan HPS</v>
      </c>
      <c r="C233" s="58" t="str">
        <f t="shared" si="131"/>
        <v>MERC/CAPEX/2020-21/WFH/SBR/ 19</v>
      </c>
      <c r="D233" s="384">
        <f t="shared" si="131"/>
        <v>44029</v>
      </c>
      <c r="E233" s="59">
        <f t="shared" si="131"/>
        <v>0.46700000000000003</v>
      </c>
      <c r="F233" s="156">
        <f t="shared" si="127"/>
        <v>0</v>
      </c>
      <c r="G233" s="156">
        <f t="shared" si="128"/>
        <v>0</v>
      </c>
      <c r="H233" s="156">
        <f t="shared" si="112"/>
        <v>0</v>
      </c>
      <c r="I233" s="155">
        <f>'F4.2 SHPC Nashik'!W37</f>
        <v>0.46700000000000003</v>
      </c>
      <c r="J233" s="155">
        <f>'F4.2 SHPC Nashik'!AT37</f>
        <v>0.46700000000000003</v>
      </c>
      <c r="K233" s="156"/>
      <c r="L233" s="156"/>
      <c r="M233" s="156">
        <f t="shared" si="113"/>
        <v>0.46700000000000003</v>
      </c>
      <c r="N233" s="156">
        <f t="shared" si="114"/>
        <v>0</v>
      </c>
      <c r="O233" s="209">
        <f t="shared" si="129"/>
        <v>0.46700000000000003</v>
      </c>
      <c r="P233" s="210">
        <f t="shared" si="130"/>
        <v>0</v>
      </c>
    </row>
    <row r="234" spans="1:16" ht="47.25" hidden="1" outlineLevel="1">
      <c r="A234" s="578">
        <f t="shared" si="131"/>
        <v>14.9</v>
      </c>
      <c r="B234" s="557" t="str">
        <f t="shared" si="131"/>
        <v>Schme-M: Retrofitting, up gradation &amp; Commissioning of Protection System for Generator, Transformer and Line at Surya Hydro Power Station</v>
      </c>
      <c r="C234" s="58" t="str">
        <f t="shared" si="131"/>
        <v>MERC/CAPEX/2020-21/WFH/SBR/ 19</v>
      </c>
      <c r="D234" s="384">
        <f t="shared" si="131"/>
        <v>44029</v>
      </c>
      <c r="E234" s="59">
        <f t="shared" si="131"/>
        <v>0.69100000000000006</v>
      </c>
      <c r="F234" s="156">
        <f t="shared" si="127"/>
        <v>0.69730939999999997</v>
      </c>
      <c r="G234" s="156">
        <f t="shared" si="128"/>
        <v>0.68498999999999999</v>
      </c>
      <c r="H234" s="156">
        <f t="shared" si="112"/>
        <v>1.231939999999998E-2</v>
      </c>
      <c r="I234" s="155">
        <f>'F4.2 SHPC Nashik'!W38</f>
        <v>0</v>
      </c>
      <c r="J234" s="155">
        <f>'F4.2 SHPC Nashik'!AT38</f>
        <v>0</v>
      </c>
      <c r="K234" s="156"/>
      <c r="L234" s="156"/>
      <c r="M234" s="156">
        <f t="shared" si="113"/>
        <v>0</v>
      </c>
      <c r="N234" s="156">
        <f t="shared" si="114"/>
        <v>1.231939999999998E-2</v>
      </c>
      <c r="O234" s="209">
        <f t="shared" si="129"/>
        <v>0</v>
      </c>
      <c r="P234" s="210">
        <f t="shared" si="130"/>
        <v>0</v>
      </c>
    </row>
    <row r="235" spans="1:16" ht="31.5" hidden="1" outlineLevel="1">
      <c r="A235" s="581">
        <f t="shared" si="131"/>
        <v>14.1</v>
      </c>
      <c r="B235" s="557" t="str">
        <f t="shared" si="131"/>
        <v>Schme-N: Procurement of Static excitation system at Surya Hydro Power Station.</v>
      </c>
      <c r="C235" s="58" t="str">
        <f t="shared" si="131"/>
        <v>MERC/CAPEX/2020-21/WFH/SBR/ 19</v>
      </c>
      <c r="D235" s="384">
        <f t="shared" si="131"/>
        <v>44029</v>
      </c>
      <c r="E235" s="59">
        <f t="shared" si="131"/>
        <v>1.5469999999999999</v>
      </c>
      <c r="F235" s="156">
        <f t="shared" si="127"/>
        <v>0</v>
      </c>
      <c r="G235" s="156">
        <f t="shared" si="128"/>
        <v>0</v>
      </c>
      <c r="H235" s="156">
        <f t="shared" si="112"/>
        <v>0</v>
      </c>
      <c r="I235" s="155">
        <f>'F4.2 SHPC Nashik'!W39</f>
        <v>1.5469999999999999</v>
      </c>
      <c r="J235" s="155">
        <f>'F4.2 SHPC Nashik'!AT39</f>
        <v>1.5469999999999999</v>
      </c>
      <c r="K235" s="156"/>
      <c r="L235" s="156"/>
      <c r="M235" s="156">
        <f t="shared" si="113"/>
        <v>1.5469999999999999</v>
      </c>
      <c r="N235" s="156">
        <f t="shared" si="114"/>
        <v>0</v>
      </c>
      <c r="O235" s="209">
        <f t="shared" si="129"/>
        <v>1.5469999999999999</v>
      </c>
      <c r="P235" s="210">
        <f t="shared" si="130"/>
        <v>0</v>
      </c>
    </row>
    <row r="236" spans="1:16" ht="30" hidden="1" outlineLevel="1">
      <c r="A236" s="556">
        <f t="shared" si="131"/>
        <v>0</v>
      </c>
      <c r="B236" s="557" t="str">
        <f t="shared" si="131"/>
        <v>IDC</v>
      </c>
      <c r="C236" s="58" t="str">
        <f t="shared" si="131"/>
        <v>MERC/CAPEX/2020-21/WFH/SBR/ 19</v>
      </c>
      <c r="D236" s="384">
        <f t="shared" si="131"/>
        <v>44029</v>
      </c>
      <c r="E236" s="59">
        <f t="shared" si="131"/>
        <v>0.85</v>
      </c>
      <c r="F236" s="156">
        <f t="shared" si="127"/>
        <v>0</v>
      </c>
      <c r="G236" s="156">
        <f t="shared" si="128"/>
        <v>0</v>
      </c>
      <c r="H236" s="156">
        <f t="shared" si="112"/>
        <v>0</v>
      </c>
      <c r="I236" s="155">
        <f>'F4.2 SHPC Nashik'!W40</f>
        <v>0</v>
      </c>
      <c r="J236" s="155">
        <f>'F4.2 SHPC Nashik'!AT40</f>
        <v>0</v>
      </c>
      <c r="K236" s="156"/>
      <c r="L236" s="156"/>
      <c r="M236" s="156">
        <f t="shared" si="113"/>
        <v>0</v>
      </c>
      <c r="N236" s="156">
        <f t="shared" si="114"/>
        <v>0</v>
      </c>
      <c r="O236" s="209">
        <f t="shared" si="129"/>
        <v>0</v>
      </c>
      <c r="P236" s="210">
        <f t="shared" si="130"/>
        <v>0</v>
      </c>
    </row>
    <row r="237" spans="1:16" ht="15.75" hidden="1" outlineLevel="1">
      <c r="A237" s="556">
        <f t="shared" si="131"/>
        <v>0</v>
      </c>
      <c r="B237" s="557">
        <f t="shared" si="131"/>
        <v>0</v>
      </c>
      <c r="C237" s="87">
        <f t="shared" si="131"/>
        <v>0</v>
      </c>
      <c r="D237" s="141" t="str">
        <f t="shared" si="131"/>
        <v>-</v>
      </c>
      <c r="E237" s="159">
        <f t="shared" si="131"/>
        <v>0</v>
      </c>
      <c r="F237" s="121">
        <f t="shared" si="127"/>
        <v>0</v>
      </c>
      <c r="G237" s="121">
        <f t="shared" si="128"/>
        <v>0</v>
      </c>
      <c r="H237" s="121">
        <f t="shared" si="112"/>
        <v>0</v>
      </c>
      <c r="I237" s="155">
        <f>'F4.2 SHPC Nashik'!W41</f>
        <v>0</v>
      </c>
      <c r="J237" s="155">
        <f>'F4.2 SHPC Nashik'!AT41</f>
        <v>0</v>
      </c>
      <c r="K237" s="121"/>
      <c r="L237" s="121"/>
      <c r="M237" s="121">
        <f t="shared" si="113"/>
        <v>0</v>
      </c>
      <c r="N237" s="121">
        <f t="shared" si="114"/>
        <v>0</v>
      </c>
      <c r="O237" s="209">
        <f t="shared" si="129"/>
        <v>0</v>
      </c>
      <c r="P237" s="210">
        <f t="shared" si="130"/>
        <v>0</v>
      </c>
    </row>
    <row r="238" spans="1:16" ht="15.75" hidden="1" outlineLevel="1">
      <c r="A238" s="683">
        <f t="shared" ref="A238:E247" si="132">A140</f>
        <v>0</v>
      </c>
      <c r="B238" s="313" t="str">
        <f t="shared" si="132"/>
        <v>Yet to be approved by MERC (F Y 2024-25)</v>
      </c>
      <c r="C238" s="87">
        <f t="shared" si="132"/>
        <v>0</v>
      </c>
      <c r="D238" s="141" t="str">
        <f t="shared" si="132"/>
        <v>-</v>
      </c>
      <c r="E238" s="159">
        <f t="shared" si="132"/>
        <v>0</v>
      </c>
      <c r="F238" s="121">
        <f t="shared" si="127"/>
        <v>0</v>
      </c>
      <c r="G238" s="121">
        <f t="shared" si="128"/>
        <v>0</v>
      </c>
      <c r="H238" s="121">
        <f t="shared" si="112"/>
        <v>0</v>
      </c>
      <c r="I238" s="155">
        <f>'F4.2 SHPC Nashik'!W42</f>
        <v>0</v>
      </c>
      <c r="J238" s="155">
        <f>'F4.2 SHPC Nashik'!AT42</f>
        <v>0</v>
      </c>
      <c r="K238" s="121"/>
      <c r="L238" s="121"/>
      <c r="M238" s="121">
        <f t="shared" si="113"/>
        <v>0</v>
      </c>
      <c r="N238" s="121">
        <f t="shared" si="114"/>
        <v>0</v>
      </c>
    </row>
    <row r="239" spans="1:16" ht="47.25" hidden="1" outlineLevel="1">
      <c r="A239" s="693">
        <f t="shared" si="132"/>
        <v>1</v>
      </c>
      <c r="B239" s="595" t="str">
        <f t="shared" si="132"/>
        <v xml:space="preserve">Post-facto DPR for “Urgent restoration and Life Enhancement
of Unit-1, 125MW M/s Fuji make Hydro Generator for
prolonged efficient operation at Ghatghar HPS                                            </v>
      </c>
      <c r="C239" s="53">
        <f t="shared" si="132"/>
        <v>0</v>
      </c>
      <c r="D239" s="383" t="str">
        <f t="shared" si="132"/>
        <v>-</v>
      </c>
      <c r="E239" s="56">
        <f t="shared" si="132"/>
        <v>0</v>
      </c>
      <c r="F239" s="157">
        <f t="shared" si="127"/>
        <v>0</v>
      </c>
      <c r="G239" s="157">
        <f t="shared" si="128"/>
        <v>0</v>
      </c>
      <c r="H239" s="157">
        <f t="shared" si="112"/>
        <v>0</v>
      </c>
      <c r="I239" s="155">
        <f>'F4.2 SHPC Nashik'!W43</f>
        <v>14.34</v>
      </c>
      <c r="J239" s="155">
        <f>'F4.2 SHPC Nashik'!AT43</f>
        <v>14.34</v>
      </c>
      <c r="K239" s="157"/>
      <c r="L239" s="157"/>
      <c r="M239" s="157">
        <f t="shared" si="113"/>
        <v>14.34</v>
      </c>
      <c r="N239" s="157">
        <f t="shared" si="114"/>
        <v>0</v>
      </c>
    </row>
    <row r="240" spans="1:16" ht="31.5" hidden="1" outlineLevel="1">
      <c r="A240" s="693">
        <f t="shared" si="132"/>
        <v>2</v>
      </c>
      <c r="B240" s="595" t="str">
        <f t="shared" si="132"/>
        <v>Dismantling and assembly of Unit-2 stator and other allied works at Ghatghar HPS</v>
      </c>
      <c r="C240" s="58">
        <f t="shared" si="132"/>
        <v>0</v>
      </c>
      <c r="D240" s="384" t="str">
        <f t="shared" si="132"/>
        <v>-</v>
      </c>
      <c r="E240" s="59">
        <f t="shared" si="132"/>
        <v>0</v>
      </c>
      <c r="F240" s="156">
        <f t="shared" si="127"/>
        <v>0</v>
      </c>
      <c r="G240" s="156">
        <f t="shared" si="128"/>
        <v>0</v>
      </c>
      <c r="H240" s="156">
        <f t="shared" si="112"/>
        <v>0</v>
      </c>
      <c r="I240" s="155">
        <f>'F4.2 SHPC Nashik'!W44</f>
        <v>0.92</v>
      </c>
      <c r="J240" s="155">
        <f>'F4.2 SHPC Nashik'!AT44</f>
        <v>0.92</v>
      </c>
      <c r="K240" s="156"/>
      <c r="L240" s="156"/>
      <c r="M240" s="156">
        <f t="shared" si="113"/>
        <v>0.92</v>
      </c>
      <c r="N240" s="156">
        <f t="shared" si="114"/>
        <v>0</v>
      </c>
    </row>
    <row r="241" spans="1:14" ht="47.25" hidden="1" outlineLevel="1">
      <c r="A241" s="693">
        <f t="shared" si="132"/>
        <v>3</v>
      </c>
      <c r="B241" s="595" t="str">
        <f t="shared" si="132"/>
        <v>Urgent restoration and Life Enhancement of Unit-2, 125MW M/s Fuji make Hydro Generator for prolonged efficient operation at Ghatghar HPS</v>
      </c>
      <c r="C241" s="58">
        <f t="shared" si="132"/>
        <v>0</v>
      </c>
      <c r="D241" s="384" t="str">
        <f t="shared" si="132"/>
        <v>-</v>
      </c>
      <c r="E241" s="59">
        <f t="shared" si="132"/>
        <v>0</v>
      </c>
      <c r="F241" s="156">
        <f t="shared" si="127"/>
        <v>0</v>
      </c>
      <c r="G241" s="156">
        <f t="shared" si="128"/>
        <v>0</v>
      </c>
      <c r="H241" s="156">
        <f t="shared" si="112"/>
        <v>0</v>
      </c>
      <c r="I241" s="155">
        <f>'F4.2 SHPC Nashik'!W45</f>
        <v>12.69</v>
      </c>
      <c r="J241" s="155">
        <f>'F4.2 SHPC Nashik'!AT45</f>
        <v>12.69</v>
      </c>
      <c r="K241" s="156"/>
      <c r="L241" s="156"/>
      <c r="M241" s="156">
        <f t="shared" si="113"/>
        <v>12.69</v>
      </c>
      <c r="N241" s="156">
        <f t="shared" si="114"/>
        <v>0</v>
      </c>
    </row>
    <row r="242" spans="1:14" ht="31.5" hidden="1" outlineLevel="1">
      <c r="A242" s="502">
        <f t="shared" si="132"/>
        <v>4</v>
      </c>
      <c r="B242" s="595" t="str">
        <f t="shared" si="132"/>
        <v>Work of unit 2 stator core top lamination replacement work of GHPS</v>
      </c>
      <c r="C242" s="58">
        <f t="shared" si="132"/>
        <v>0</v>
      </c>
      <c r="D242" s="384" t="str">
        <f t="shared" si="132"/>
        <v>-</v>
      </c>
      <c r="E242" s="59">
        <f t="shared" si="132"/>
        <v>0</v>
      </c>
      <c r="F242" s="156">
        <f t="shared" si="127"/>
        <v>0</v>
      </c>
      <c r="G242" s="156">
        <f t="shared" si="128"/>
        <v>0</v>
      </c>
      <c r="H242" s="156">
        <f t="shared" si="112"/>
        <v>0</v>
      </c>
      <c r="I242" s="155">
        <f>'F4.2 SHPC Nashik'!W46</f>
        <v>1.57</v>
      </c>
      <c r="J242" s="155">
        <f>'F4.2 SHPC Nashik'!AT46</f>
        <v>1.57</v>
      </c>
      <c r="K242" s="156"/>
      <c r="L242" s="156"/>
      <c r="M242" s="156">
        <f t="shared" si="113"/>
        <v>1.57</v>
      </c>
      <c r="N242" s="156">
        <f t="shared" si="114"/>
        <v>0</v>
      </c>
    </row>
    <row r="243" spans="1:14" ht="15.75" hidden="1" outlineLevel="1">
      <c r="A243" s="486">
        <f t="shared" si="132"/>
        <v>0</v>
      </c>
      <c r="B243" s="313" t="str">
        <f t="shared" si="132"/>
        <v>(ii) Yet to be submitted to MERC(F Y 2025-26)</v>
      </c>
      <c r="C243" s="58">
        <f t="shared" si="132"/>
        <v>0</v>
      </c>
      <c r="D243" s="384" t="str">
        <f t="shared" si="132"/>
        <v>-</v>
      </c>
      <c r="E243" s="59">
        <f t="shared" si="132"/>
        <v>0</v>
      </c>
      <c r="F243" s="156">
        <f t="shared" si="127"/>
        <v>0</v>
      </c>
      <c r="G243" s="156">
        <f t="shared" si="128"/>
        <v>0</v>
      </c>
      <c r="H243" s="156">
        <f t="shared" si="112"/>
        <v>0</v>
      </c>
      <c r="I243" s="155">
        <f>'F4.2 SHPC Nashik'!W47</f>
        <v>0</v>
      </c>
      <c r="J243" s="155">
        <f>'F4.2 SHPC Nashik'!AT47</f>
        <v>0</v>
      </c>
      <c r="K243" s="156"/>
      <c r="L243" s="156"/>
      <c r="M243" s="156">
        <f t="shared" si="113"/>
        <v>0</v>
      </c>
      <c r="N243" s="156">
        <f t="shared" si="114"/>
        <v>0</v>
      </c>
    </row>
    <row r="244" spans="1:14" ht="15.75" hidden="1" outlineLevel="1">
      <c r="A244" s="486">
        <f t="shared" si="132"/>
        <v>0</v>
      </c>
      <c r="B244" s="313" t="str">
        <f t="shared" si="132"/>
        <v>DPR 1</v>
      </c>
      <c r="C244" s="58">
        <f t="shared" si="132"/>
        <v>0</v>
      </c>
      <c r="D244" s="384" t="str">
        <f t="shared" si="132"/>
        <v>-</v>
      </c>
      <c r="E244" s="59">
        <f t="shared" si="132"/>
        <v>0</v>
      </c>
      <c r="F244" s="156">
        <f t="shared" si="127"/>
        <v>0</v>
      </c>
      <c r="G244" s="156">
        <f t="shared" si="128"/>
        <v>0</v>
      </c>
      <c r="H244" s="156">
        <f t="shared" si="112"/>
        <v>0</v>
      </c>
      <c r="I244" s="155">
        <f>'F4.2 SHPC Nashik'!W48</f>
        <v>0</v>
      </c>
      <c r="J244" s="155">
        <f>'F4.2 SHPC Nashik'!AT48</f>
        <v>0</v>
      </c>
      <c r="K244" s="156"/>
      <c r="L244" s="156"/>
      <c r="M244" s="156">
        <f t="shared" si="113"/>
        <v>0</v>
      </c>
      <c r="N244" s="156">
        <f t="shared" si="114"/>
        <v>0</v>
      </c>
    </row>
    <row r="245" spans="1:14" ht="31.5" hidden="1" outlineLevel="1">
      <c r="A245" s="556">
        <f t="shared" si="132"/>
        <v>1</v>
      </c>
      <c r="B245" s="595" t="str">
        <f t="shared" si="132"/>
        <v xml:space="preserve">Procurement &amp; commissioning of Battery bank, 55 cells of 2V  2035AH YHP39 Exide make at Ghatghar HPS </v>
      </c>
      <c r="C245" s="58">
        <f t="shared" si="132"/>
        <v>0</v>
      </c>
      <c r="D245" s="384" t="str">
        <f t="shared" si="132"/>
        <v>-</v>
      </c>
      <c r="E245" s="59">
        <f t="shared" si="132"/>
        <v>0</v>
      </c>
      <c r="F245" s="156">
        <f t="shared" si="127"/>
        <v>0</v>
      </c>
      <c r="G245" s="156">
        <f t="shared" si="128"/>
        <v>0</v>
      </c>
      <c r="H245" s="156">
        <f t="shared" si="112"/>
        <v>0</v>
      </c>
      <c r="I245" s="155">
        <f>'F4.2 SHPC Nashik'!W49</f>
        <v>0</v>
      </c>
      <c r="J245" s="155">
        <f>'F4.2 SHPC Nashik'!AT49</f>
        <v>0</v>
      </c>
      <c r="K245" s="156"/>
      <c r="L245" s="156"/>
      <c r="M245" s="156">
        <f t="shared" si="113"/>
        <v>0</v>
      </c>
      <c r="N245" s="156">
        <f t="shared" si="114"/>
        <v>0</v>
      </c>
    </row>
    <row r="246" spans="1:14" ht="31.5" hidden="1" outlineLevel="1">
      <c r="A246" s="556">
        <f t="shared" si="132"/>
        <v>2</v>
      </c>
      <c r="B246" s="595" t="str">
        <f t="shared" si="132"/>
        <v xml:space="preserve">Complete refurbishment of Stator frame , core &amp; winding of 01 No generator stator at Ghatghar HPS. </v>
      </c>
      <c r="C246" s="58">
        <f t="shared" si="132"/>
        <v>0</v>
      </c>
      <c r="D246" s="384" t="str">
        <f t="shared" si="132"/>
        <v>-</v>
      </c>
      <c r="E246" s="59">
        <f t="shared" si="132"/>
        <v>0</v>
      </c>
      <c r="F246" s="156">
        <f t="shared" si="127"/>
        <v>0</v>
      </c>
      <c r="G246" s="156">
        <f t="shared" si="128"/>
        <v>0</v>
      </c>
      <c r="H246" s="156">
        <f t="shared" si="112"/>
        <v>0</v>
      </c>
      <c r="I246" s="155">
        <f>'F4.2 SHPC Nashik'!W50</f>
        <v>0</v>
      </c>
      <c r="J246" s="155">
        <f>'F4.2 SHPC Nashik'!AT50</f>
        <v>0</v>
      </c>
      <c r="K246" s="156"/>
      <c r="L246" s="156"/>
      <c r="M246" s="156">
        <f t="shared" si="113"/>
        <v>0</v>
      </c>
      <c r="N246" s="156">
        <f t="shared" si="114"/>
        <v>0</v>
      </c>
    </row>
    <row r="247" spans="1:14" ht="15.75" hidden="1" outlineLevel="1">
      <c r="A247" s="556">
        <f t="shared" si="132"/>
        <v>3</v>
      </c>
      <c r="B247" s="595" t="str">
        <f t="shared" si="132"/>
        <v xml:space="preserve">Generator Circuit breaker Electrical OH at Ghatghar HPS. </v>
      </c>
      <c r="C247" s="58">
        <f t="shared" si="132"/>
        <v>0</v>
      </c>
      <c r="D247" s="383" t="str">
        <f t="shared" si="132"/>
        <v>-</v>
      </c>
      <c r="E247" s="56">
        <f t="shared" si="132"/>
        <v>0</v>
      </c>
      <c r="F247" s="157">
        <f t="shared" si="127"/>
        <v>0</v>
      </c>
      <c r="G247" s="157">
        <f t="shared" si="128"/>
        <v>0</v>
      </c>
      <c r="H247" s="157">
        <f t="shared" si="112"/>
        <v>0</v>
      </c>
      <c r="I247" s="155">
        <f>'F4.2 SHPC Nashik'!W51</f>
        <v>0</v>
      </c>
      <c r="J247" s="155">
        <f>'F4.2 SHPC Nashik'!AT51</f>
        <v>0</v>
      </c>
      <c r="K247" s="157"/>
      <c r="L247" s="157"/>
      <c r="M247" s="157">
        <f t="shared" si="113"/>
        <v>0</v>
      </c>
      <c r="N247" s="157">
        <f t="shared" si="114"/>
        <v>0</v>
      </c>
    </row>
    <row r="248" spans="1:14" ht="15.75" hidden="1" outlineLevel="1">
      <c r="A248" s="556">
        <f t="shared" ref="A248:E248" si="133">A150</f>
        <v>4</v>
      </c>
      <c r="B248" s="595" t="str">
        <f t="shared" si="133"/>
        <v xml:space="preserve">Water filter treatment plant and pipeline at Ghatghar HPS. </v>
      </c>
      <c r="C248" s="58">
        <f t="shared" si="133"/>
        <v>0</v>
      </c>
      <c r="D248" s="384" t="str">
        <f t="shared" si="133"/>
        <v>-</v>
      </c>
      <c r="E248" s="59">
        <f t="shared" si="133"/>
        <v>0</v>
      </c>
      <c r="F248" s="156">
        <f t="shared" si="127"/>
        <v>0</v>
      </c>
      <c r="G248" s="156">
        <f t="shared" si="128"/>
        <v>0</v>
      </c>
      <c r="H248" s="156">
        <f t="shared" si="112"/>
        <v>0</v>
      </c>
      <c r="I248" s="155">
        <f>'F4.2 SHPC Nashik'!W52</f>
        <v>0</v>
      </c>
      <c r="J248" s="155">
        <f>'F4.2 SHPC Nashik'!AT52</f>
        <v>0</v>
      </c>
      <c r="K248" s="156"/>
      <c r="L248" s="156"/>
      <c r="M248" s="156">
        <f t="shared" si="113"/>
        <v>0</v>
      </c>
      <c r="N248" s="156">
        <f t="shared" si="114"/>
        <v>0</v>
      </c>
    </row>
    <row r="249" spans="1:14" ht="15.75" hidden="1" outlineLevel="1">
      <c r="A249" s="556">
        <f t="shared" ref="A249:E249" si="134">A151</f>
        <v>0</v>
      </c>
      <c r="B249" s="313" t="str">
        <f t="shared" si="134"/>
        <v>DPR 2</v>
      </c>
      <c r="C249" s="58">
        <f t="shared" si="134"/>
        <v>0</v>
      </c>
      <c r="D249" s="384" t="str">
        <f t="shared" si="134"/>
        <v>-</v>
      </c>
      <c r="E249" s="59">
        <f t="shared" si="134"/>
        <v>0</v>
      </c>
      <c r="F249" s="156">
        <f t="shared" ref="F249:F293" si="135">F151+I151</f>
        <v>0</v>
      </c>
      <c r="G249" s="156">
        <f t="shared" ref="G249:G293" si="136">G151+M151</f>
        <v>0</v>
      </c>
      <c r="H249" s="156">
        <f t="shared" si="112"/>
        <v>0</v>
      </c>
      <c r="I249" s="155">
        <f>'F4.2 SHPC Nashik'!W53</f>
        <v>0</v>
      </c>
      <c r="J249" s="155">
        <f>'F4.2 SHPC Nashik'!AT53</f>
        <v>0</v>
      </c>
      <c r="K249" s="156"/>
      <c r="L249" s="156"/>
      <c r="M249" s="156">
        <f t="shared" si="113"/>
        <v>0</v>
      </c>
      <c r="N249" s="156">
        <f t="shared" si="114"/>
        <v>0</v>
      </c>
    </row>
    <row r="250" spans="1:14" ht="31.5" hidden="1" outlineLevel="1">
      <c r="A250" s="486">
        <f t="shared" ref="A250:E250" si="137">A152</f>
        <v>1</v>
      </c>
      <c r="B250" s="725" t="str">
        <f t="shared" si="137"/>
        <v xml:space="preserve">Design,supply,errection,testing &amp; commissioning of  digital governing system at Paithan HPS.                        </v>
      </c>
      <c r="C250" s="58">
        <f t="shared" si="137"/>
        <v>0</v>
      </c>
      <c r="D250" s="384" t="str">
        <f t="shared" si="137"/>
        <v>-</v>
      </c>
      <c r="E250" s="59">
        <f t="shared" si="137"/>
        <v>0</v>
      </c>
      <c r="F250" s="156">
        <f t="shared" si="135"/>
        <v>0</v>
      </c>
      <c r="G250" s="156">
        <f t="shared" si="136"/>
        <v>0</v>
      </c>
      <c r="H250" s="156">
        <f t="shared" si="112"/>
        <v>0</v>
      </c>
      <c r="I250" s="155">
        <f>'F4.2 SHPC Nashik'!W54</f>
        <v>0</v>
      </c>
      <c r="J250" s="155">
        <f>'F4.2 SHPC Nashik'!AT54</f>
        <v>0</v>
      </c>
      <c r="K250" s="156"/>
      <c r="L250" s="156"/>
      <c r="M250" s="156">
        <f t="shared" si="113"/>
        <v>0</v>
      </c>
      <c r="N250" s="156">
        <f t="shared" si="114"/>
        <v>0</v>
      </c>
    </row>
    <row r="251" spans="1:14" ht="31.5" hidden="1" outlineLevel="1">
      <c r="A251" s="486">
        <f t="shared" ref="A251:E251" si="138">A153</f>
        <v>2</v>
      </c>
      <c r="B251" s="595" t="str">
        <f t="shared" si="138"/>
        <v xml:space="preserve">Design,Supply ,testing ,erection and commissioing of DAVR system at Paithan HPS.                                                     </v>
      </c>
      <c r="C251" s="58">
        <f t="shared" si="138"/>
        <v>0</v>
      </c>
      <c r="D251" s="384" t="str">
        <f t="shared" si="138"/>
        <v>-</v>
      </c>
      <c r="E251" s="59">
        <f t="shared" si="138"/>
        <v>0</v>
      </c>
      <c r="F251" s="156">
        <f t="shared" si="135"/>
        <v>0</v>
      </c>
      <c r="G251" s="156">
        <f t="shared" si="136"/>
        <v>0</v>
      </c>
      <c r="H251" s="156">
        <f t="shared" si="112"/>
        <v>0</v>
      </c>
      <c r="I251" s="155">
        <f>'F4.2 SHPC Nashik'!W55</f>
        <v>0</v>
      </c>
      <c r="J251" s="155">
        <f>'F4.2 SHPC Nashik'!AT55</f>
        <v>0</v>
      </c>
      <c r="K251" s="156"/>
      <c r="L251" s="156"/>
      <c r="M251" s="156">
        <f t="shared" si="113"/>
        <v>0</v>
      </c>
      <c r="N251" s="156">
        <f t="shared" si="114"/>
        <v>0</v>
      </c>
    </row>
    <row r="252" spans="1:14" ht="31.5" hidden="1" outlineLevel="1">
      <c r="A252" s="486">
        <f t="shared" ref="A252:E252" si="139">A154</f>
        <v>3</v>
      </c>
      <c r="B252" s="595" t="str">
        <f t="shared" si="139"/>
        <v xml:space="preserve">Design,supply,testing ,erection and commissioing of DCS control system at Paithan HPS.                                                       </v>
      </c>
      <c r="C252" s="58">
        <f t="shared" si="139"/>
        <v>0</v>
      </c>
      <c r="D252" s="384" t="str">
        <f t="shared" si="139"/>
        <v>-</v>
      </c>
      <c r="E252" s="59">
        <f t="shared" si="139"/>
        <v>0</v>
      </c>
      <c r="F252" s="156">
        <f t="shared" si="135"/>
        <v>0</v>
      </c>
      <c r="G252" s="156">
        <f t="shared" si="136"/>
        <v>0</v>
      </c>
      <c r="H252" s="156">
        <f t="shared" si="112"/>
        <v>0</v>
      </c>
      <c r="I252" s="155">
        <f>'F4.2 SHPC Nashik'!W56</f>
        <v>0</v>
      </c>
      <c r="J252" s="155">
        <f>'F4.2 SHPC Nashik'!AT56</f>
        <v>0</v>
      </c>
      <c r="K252" s="156"/>
      <c r="L252" s="156"/>
      <c r="M252" s="156">
        <f t="shared" si="113"/>
        <v>0</v>
      </c>
      <c r="N252" s="156">
        <f t="shared" si="114"/>
        <v>0</v>
      </c>
    </row>
    <row r="253" spans="1:14" ht="31.5" hidden="1" outlineLevel="1">
      <c r="A253" s="486">
        <f t="shared" ref="A253:E253" si="140">A155</f>
        <v>4</v>
      </c>
      <c r="B253" s="595" t="str">
        <f t="shared" si="140"/>
        <v xml:space="preserve">Design,supply ,testing ,erection and commissioing of Automated Co2 fire extinguishers system  at Paithan HPS.                                         </v>
      </c>
      <c r="C253" s="58">
        <f t="shared" si="140"/>
        <v>0</v>
      </c>
      <c r="D253" s="384" t="str">
        <f t="shared" si="140"/>
        <v>-</v>
      </c>
      <c r="E253" s="59">
        <f t="shared" si="140"/>
        <v>0</v>
      </c>
      <c r="F253" s="156">
        <f t="shared" si="135"/>
        <v>0</v>
      </c>
      <c r="G253" s="156">
        <f t="shared" si="136"/>
        <v>0</v>
      </c>
      <c r="H253" s="156">
        <f t="shared" si="112"/>
        <v>0</v>
      </c>
      <c r="I253" s="155">
        <f>'F4.2 SHPC Nashik'!W57</f>
        <v>0</v>
      </c>
      <c r="J253" s="155">
        <f>'F4.2 SHPC Nashik'!AT57</f>
        <v>0</v>
      </c>
      <c r="K253" s="156"/>
      <c r="L253" s="156"/>
      <c r="M253" s="156">
        <f t="shared" si="113"/>
        <v>0</v>
      </c>
      <c r="N253" s="156">
        <f t="shared" si="114"/>
        <v>0</v>
      </c>
    </row>
    <row r="254" spans="1:14" ht="31.5" hidden="1" outlineLevel="1">
      <c r="A254" s="486">
        <f t="shared" ref="A254:E254" si="141">A156</f>
        <v>5</v>
      </c>
      <c r="B254" s="595" t="str">
        <f t="shared" si="141"/>
        <v xml:space="preserve">Design,Supply ,testing ,erection and commissioing of Numerical protection system at Yeldari HPS.                                        </v>
      </c>
      <c r="C254" s="58">
        <f t="shared" si="141"/>
        <v>0</v>
      </c>
      <c r="D254" s="384" t="str">
        <f t="shared" si="141"/>
        <v>-</v>
      </c>
      <c r="E254" s="59">
        <f t="shared" si="141"/>
        <v>0</v>
      </c>
      <c r="F254" s="156">
        <f t="shared" si="135"/>
        <v>0</v>
      </c>
      <c r="G254" s="156">
        <f t="shared" si="136"/>
        <v>0</v>
      </c>
      <c r="H254" s="156">
        <f t="shared" si="112"/>
        <v>0</v>
      </c>
      <c r="I254" s="155">
        <f>'F4.2 SHPC Nashik'!W58</f>
        <v>0</v>
      </c>
      <c r="J254" s="155">
        <f>'F4.2 SHPC Nashik'!AT58</f>
        <v>0</v>
      </c>
      <c r="K254" s="156"/>
      <c r="L254" s="156"/>
      <c r="M254" s="156">
        <f t="shared" si="113"/>
        <v>0</v>
      </c>
      <c r="N254" s="156">
        <f t="shared" si="114"/>
        <v>0</v>
      </c>
    </row>
    <row r="255" spans="1:14" ht="31.5" hidden="1" outlineLevel="1">
      <c r="A255" s="486">
        <f t="shared" ref="A255:E255" si="142">A157</f>
        <v>6</v>
      </c>
      <c r="B255" s="595" t="str">
        <f t="shared" si="142"/>
        <v xml:space="preserve">Design,Supply ,testing ,erection and commissioing of C&amp;I control &amp; measurement with SCADA at Yeldari HPS.                                                           </v>
      </c>
      <c r="C255" s="58">
        <f t="shared" si="142"/>
        <v>0</v>
      </c>
      <c r="D255" s="384" t="str">
        <f t="shared" si="142"/>
        <v>-</v>
      </c>
      <c r="E255" s="59">
        <f t="shared" si="142"/>
        <v>0</v>
      </c>
      <c r="F255" s="156">
        <f t="shared" si="135"/>
        <v>0</v>
      </c>
      <c r="G255" s="156">
        <f t="shared" si="136"/>
        <v>0</v>
      </c>
      <c r="H255" s="156">
        <f t="shared" si="112"/>
        <v>0</v>
      </c>
      <c r="I255" s="155">
        <f>'F4.2 SHPC Nashik'!W59</f>
        <v>0</v>
      </c>
      <c r="J255" s="155">
        <f>'F4.2 SHPC Nashik'!AT59</f>
        <v>0</v>
      </c>
      <c r="K255" s="156"/>
      <c r="L255" s="156"/>
      <c r="M255" s="156">
        <f t="shared" si="113"/>
        <v>0</v>
      </c>
      <c r="N255" s="156">
        <f t="shared" si="114"/>
        <v>0</v>
      </c>
    </row>
    <row r="256" spans="1:14" ht="31.5" hidden="1" outlineLevel="1">
      <c r="A256" s="486">
        <f t="shared" ref="A256:E256" si="143">A158</f>
        <v>7</v>
      </c>
      <c r="B256" s="595" t="str">
        <f t="shared" si="143"/>
        <v xml:space="preserve">Design,Supply ,testing ,erection and commissioing of DAVR system at Yeldari HPS                                                        </v>
      </c>
      <c r="C256" s="58">
        <f t="shared" si="143"/>
        <v>0</v>
      </c>
      <c r="D256" s="384" t="str">
        <f t="shared" si="143"/>
        <v>-</v>
      </c>
      <c r="E256" s="59">
        <f t="shared" si="143"/>
        <v>0</v>
      </c>
      <c r="F256" s="156">
        <f t="shared" si="135"/>
        <v>0</v>
      </c>
      <c r="G256" s="156">
        <f t="shared" si="136"/>
        <v>0</v>
      </c>
      <c r="H256" s="156">
        <f t="shared" si="112"/>
        <v>0</v>
      </c>
      <c r="I256" s="155">
        <f>'F4.2 SHPC Nashik'!W60</f>
        <v>0</v>
      </c>
      <c r="J256" s="155">
        <f>'F4.2 SHPC Nashik'!AT60</f>
        <v>0</v>
      </c>
      <c r="K256" s="156"/>
      <c r="L256" s="156"/>
      <c r="M256" s="156">
        <f t="shared" si="113"/>
        <v>0</v>
      </c>
      <c r="N256" s="156">
        <f t="shared" si="114"/>
        <v>0</v>
      </c>
    </row>
    <row r="257" spans="1:14" ht="31.5" hidden="1" outlineLevel="1">
      <c r="A257" s="486">
        <f t="shared" ref="A257:E257" si="144">A159</f>
        <v>8</v>
      </c>
      <c r="B257" s="595" t="str">
        <f t="shared" si="144"/>
        <v xml:space="preserve">Design,supply,errection,testing &amp; commissioning of  digital governing system at Yeldari HPS.                                           </v>
      </c>
      <c r="C257" s="58">
        <f t="shared" si="144"/>
        <v>0</v>
      </c>
      <c r="D257" s="384" t="str">
        <f t="shared" si="144"/>
        <v>-</v>
      </c>
      <c r="E257" s="59">
        <f t="shared" si="144"/>
        <v>0</v>
      </c>
      <c r="F257" s="156">
        <f t="shared" si="135"/>
        <v>0</v>
      </c>
      <c r="G257" s="156">
        <f t="shared" si="136"/>
        <v>0</v>
      </c>
      <c r="H257" s="156">
        <f t="shared" si="112"/>
        <v>0</v>
      </c>
      <c r="I257" s="155">
        <f>'F4.2 SHPC Nashik'!W61</f>
        <v>0</v>
      </c>
      <c r="J257" s="155">
        <f>'F4.2 SHPC Nashik'!AT61</f>
        <v>0</v>
      </c>
      <c r="K257" s="156"/>
      <c r="L257" s="156"/>
      <c r="M257" s="156">
        <f t="shared" si="113"/>
        <v>0</v>
      </c>
      <c r="N257" s="156">
        <f t="shared" si="114"/>
        <v>0</v>
      </c>
    </row>
    <row r="258" spans="1:14" ht="15.75" hidden="1" outlineLevel="1">
      <c r="A258" s="502">
        <f t="shared" ref="A258:E258" si="145">A160</f>
        <v>0</v>
      </c>
      <c r="B258" s="313" t="str">
        <f t="shared" si="145"/>
        <v>DPR 3 (CIVIL)</v>
      </c>
      <c r="C258" s="58">
        <f t="shared" si="145"/>
        <v>0</v>
      </c>
      <c r="D258" s="384" t="str">
        <f t="shared" si="145"/>
        <v>-</v>
      </c>
      <c r="E258" s="59">
        <f t="shared" si="145"/>
        <v>0</v>
      </c>
      <c r="F258" s="156">
        <f t="shared" si="135"/>
        <v>0</v>
      </c>
      <c r="G258" s="156">
        <f t="shared" si="136"/>
        <v>0</v>
      </c>
      <c r="H258" s="156">
        <f t="shared" si="112"/>
        <v>0</v>
      </c>
      <c r="I258" s="155">
        <f>'F4.2 SHPC Nashik'!W62</f>
        <v>0</v>
      </c>
      <c r="J258" s="155">
        <f>'F4.2 SHPC Nashik'!AT62</f>
        <v>0</v>
      </c>
      <c r="K258" s="156"/>
      <c r="L258" s="156"/>
      <c r="M258" s="156">
        <f t="shared" si="113"/>
        <v>0</v>
      </c>
      <c r="N258" s="156">
        <f t="shared" si="114"/>
        <v>0</v>
      </c>
    </row>
    <row r="259" spans="1:14" ht="47.25" hidden="1" outlineLevel="1">
      <c r="A259" s="486">
        <f t="shared" ref="A259:E259" si="146">A161</f>
        <v>1</v>
      </c>
      <c r="B259" s="595" t="str">
        <f t="shared" si="146"/>
        <v>Fortification and Rock fall protection Measures in Vaitarna Hydro Electric Power Project  Premises ,Tal- Igatpuri , Dist-Nashik.</v>
      </c>
      <c r="C259" s="58">
        <f t="shared" si="146"/>
        <v>0</v>
      </c>
      <c r="D259" s="384" t="str">
        <f t="shared" si="146"/>
        <v>-</v>
      </c>
      <c r="E259" s="59">
        <f t="shared" si="146"/>
        <v>0</v>
      </c>
      <c r="F259" s="156">
        <f t="shared" si="135"/>
        <v>0</v>
      </c>
      <c r="G259" s="156">
        <f t="shared" si="136"/>
        <v>0</v>
      </c>
      <c r="H259" s="156">
        <f t="shared" si="112"/>
        <v>0</v>
      </c>
      <c r="I259" s="155">
        <f>'F4.2 SHPC Nashik'!W63</f>
        <v>0</v>
      </c>
      <c r="J259" s="155">
        <f>'F4.2 SHPC Nashik'!AT63</f>
        <v>0</v>
      </c>
      <c r="K259" s="156"/>
      <c r="L259" s="156"/>
      <c r="M259" s="156">
        <f t="shared" si="113"/>
        <v>0</v>
      </c>
      <c r="N259" s="156">
        <f t="shared" si="114"/>
        <v>0</v>
      </c>
    </row>
    <row r="260" spans="1:14" ht="31.5" hidden="1" outlineLevel="1">
      <c r="A260" s="486">
        <f t="shared" ref="A260:E260" si="147">A162</f>
        <v>2</v>
      </c>
      <c r="B260" s="595" t="str">
        <f t="shared" si="147"/>
        <v>Work of construction of Bituminous approach road to Portal Switchyard at Vaitarna HPS.</v>
      </c>
      <c r="C260" s="58">
        <f t="shared" si="147"/>
        <v>0</v>
      </c>
      <c r="D260" s="384" t="str">
        <f t="shared" si="147"/>
        <v>-</v>
      </c>
      <c r="E260" s="59">
        <f t="shared" si="147"/>
        <v>0</v>
      </c>
      <c r="F260" s="156">
        <f t="shared" si="135"/>
        <v>0</v>
      </c>
      <c r="G260" s="156">
        <f t="shared" si="136"/>
        <v>0</v>
      </c>
      <c r="H260" s="156">
        <f t="shared" si="112"/>
        <v>0</v>
      </c>
      <c r="I260" s="155">
        <f>'F4.2 SHPC Nashik'!W64</f>
        <v>0</v>
      </c>
      <c r="J260" s="155">
        <f>'F4.2 SHPC Nashik'!AT64</f>
        <v>0</v>
      </c>
      <c r="K260" s="156"/>
      <c r="L260" s="156"/>
      <c r="M260" s="156">
        <f t="shared" si="113"/>
        <v>0</v>
      </c>
      <c r="N260" s="156">
        <f t="shared" si="114"/>
        <v>0</v>
      </c>
    </row>
    <row r="261" spans="1:14" ht="31.5" hidden="1" outlineLevel="1">
      <c r="A261" s="486">
        <f t="shared" ref="A261:E261" si="148">A163</f>
        <v>3</v>
      </c>
      <c r="B261" s="595" t="str">
        <f t="shared" si="148"/>
        <v>Work of construction of Gabion wall structure on down stream of nallah near Tunnel  at Vaitarna HPS.</v>
      </c>
      <c r="C261" s="58">
        <f t="shared" si="148"/>
        <v>0</v>
      </c>
      <c r="D261" s="384" t="str">
        <f t="shared" si="148"/>
        <v>-</v>
      </c>
      <c r="E261" s="59">
        <f t="shared" si="148"/>
        <v>0</v>
      </c>
      <c r="F261" s="156">
        <f t="shared" si="135"/>
        <v>0</v>
      </c>
      <c r="G261" s="156">
        <f t="shared" si="136"/>
        <v>0</v>
      </c>
      <c r="H261" s="156">
        <f t="shared" si="112"/>
        <v>0</v>
      </c>
      <c r="I261" s="155">
        <f>'F4.2 SHPC Nashik'!W65</f>
        <v>0</v>
      </c>
      <c r="J261" s="155">
        <f>'F4.2 SHPC Nashik'!AT65</f>
        <v>0</v>
      </c>
      <c r="K261" s="156"/>
      <c r="L261" s="156"/>
      <c r="M261" s="156">
        <f t="shared" si="113"/>
        <v>0</v>
      </c>
      <c r="N261" s="156">
        <f t="shared" si="114"/>
        <v>0</v>
      </c>
    </row>
    <row r="262" spans="1:14" ht="15.75" hidden="1" outlineLevel="1">
      <c r="A262" s="705">
        <f t="shared" ref="A262:E262" si="149">A164</f>
        <v>0</v>
      </c>
      <c r="B262" s="313" t="str">
        <f t="shared" si="149"/>
        <v>(ii) Yet to be submitted to MERC(F Y 2026-27)</v>
      </c>
      <c r="C262" s="58">
        <f t="shared" si="149"/>
        <v>0</v>
      </c>
      <c r="D262" s="384" t="str">
        <f t="shared" si="149"/>
        <v>-</v>
      </c>
      <c r="E262" s="59">
        <f t="shared" si="149"/>
        <v>0</v>
      </c>
      <c r="F262" s="156">
        <f t="shared" si="135"/>
        <v>0</v>
      </c>
      <c r="G262" s="156">
        <f t="shared" si="136"/>
        <v>0</v>
      </c>
      <c r="H262" s="156">
        <f t="shared" si="112"/>
        <v>0</v>
      </c>
      <c r="I262" s="155">
        <f>'F4.2 SHPC Nashik'!W66</f>
        <v>0</v>
      </c>
      <c r="J262" s="155">
        <f>'F4.2 SHPC Nashik'!AT66</f>
        <v>0</v>
      </c>
      <c r="K262" s="156"/>
      <c r="L262" s="156"/>
      <c r="M262" s="156">
        <f t="shared" si="113"/>
        <v>0</v>
      </c>
      <c r="N262" s="156">
        <f t="shared" si="114"/>
        <v>0</v>
      </c>
    </row>
    <row r="263" spans="1:14" ht="15.75" hidden="1" outlineLevel="1">
      <c r="A263" s="502">
        <f t="shared" ref="A263:E263" si="150">A165</f>
        <v>0</v>
      </c>
      <c r="B263" s="313" t="str">
        <f t="shared" si="150"/>
        <v>DPR 4</v>
      </c>
      <c r="C263" s="58">
        <f t="shared" si="150"/>
        <v>0</v>
      </c>
      <c r="D263" s="384" t="str">
        <f t="shared" si="150"/>
        <v>-</v>
      </c>
      <c r="E263" s="59">
        <f t="shared" si="150"/>
        <v>0</v>
      </c>
      <c r="F263" s="156">
        <f t="shared" si="135"/>
        <v>0</v>
      </c>
      <c r="G263" s="156">
        <f t="shared" si="136"/>
        <v>0</v>
      </c>
      <c r="H263" s="156">
        <f t="shared" si="112"/>
        <v>0</v>
      </c>
      <c r="I263" s="155">
        <f>'F4.2 SHPC Nashik'!W67</f>
        <v>0</v>
      </c>
      <c r="J263" s="155">
        <f>'F4.2 SHPC Nashik'!AT67</f>
        <v>0</v>
      </c>
      <c r="K263" s="156"/>
      <c r="L263" s="156"/>
      <c r="M263" s="156">
        <f t="shared" si="113"/>
        <v>0</v>
      </c>
      <c r="N263" s="156">
        <f t="shared" si="114"/>
        <v>0</v>
      </c>
    </row>
    <row r="264" spans="1:14" ht="63" hidden="1" outlineLevel="1">
      <c r="A264" s="486">
        <f t="shared" ref="A264:E264" si="151">A166</f>
        <v>1</v>
      </c>
      <c r="B264" s="595" t="str">
        <f t="shared" si="151"/>
        <v xml:space="preserve">Comprehensive work of redesign,manufacture, supply erection, testing &amp; commissioning of Digital Governing, Protection  and control system Consisting of SCADA on single point responsibility at 60 MW Vaitarna HPS.                                                                 </v>
      </c>
      <c r="C264" s="58">
        <f t="shared" si="151"/>
        <v>0</v>
      </c>
      <c r="D264" s="384" t="str">
        <f t="shared" si="151"/>
        <v>-</v>
      </c>
      <c r="E264" s="59">
        <f t="shared" si="151"/>
        <v>0</v>
      </c>
      <c r="F264" s="156">
        <f t="shared" si="135"/>
        <v>0</v>
      </c>
      <c r="G264" s="156">
        <f t="shared" si="136"/>
        <v>0</v>
      </c>
      <c r="H264" s="156">
        <f t="shared" si="112"/>
        <v>0</v>
      </c>
      <c r="I264" s="155">
        <f>'F4.2 SHPC Nashik'!W68</f>
        <v>0</v>
      </c>
      <c r="J264" s="155">
        <f>'F4.2 SHPC Nashik'!AT68</f>
        <v>0</v>
      </c>
      <c r="K264" s="156"/>
      <c r="L264" s="156"/>
      <c r="M264" s="156">
        <f t="shared" si="113"/>
        <v>0</v>
      </c>
      <c r="N264" s="156">
        <f t="shared" si="114"/>
        <v>0</v>
      </c>
    </row>
    <row r="265" spans="1:14" ht="47.25" hidden="1" outlineLevel="1">
      <c r="A265" s="486">
        <f t="shared" ref="A265:E265" si="152">A167</f>
        <v>2</v>
      </c>
      <c r="B265" s="595" t="str">
        <f t="shared" si="152"/>
        <v xml:space="preserve">Comprehensive work of Replacement, Modification,upgradation of cooling water system along with replacement of pipeline,pumps,panel etc at 60 MW Vaitarna HPS.                                           </v>
      </c>
      <c r="C265" s="58">
        <f t="shared" si="152"/>
        <v>0</v>
      </c>
      <c r="D265" s="384" t="str">
        <f t="shared" si="152"/>
        <v>-</v>
      </c>
      <c r="E265" s="59">
        <f t="shared" si="152"/>
        <v>0</v>
      </c>
      <c r="F265" s="156">
        <f t="shared" si="135"/>
        <v>0</v>
      </c>
      <c r="G265" s="156">
        <f t="shared" si="136"/>
        <v>0</v>
      </c>
      <c r="H265" s="156">
        <f t="shared" si="112"/>
        <v>0</v>
      </c>
      <c r="I265" s="155">
        <f>'F4.2 SHPC Nashik'!W69</f>
        <v>0</v>
      </c>
      <c r="J265" s="155">
        <f>'F4.2 SHPC Nashik'!AT69</f>
        <v>0</v>
      </c>
      <c r="K265" s="156"/>
      <c r="L265" s="156"/>
      <c r="M265" s="156">
        <f t="shared" si="113"/>
        <v>0</v>
      </c>
      <c r="N265" s="156">
        <f t="shared" si="114"/>
        <v>0</v>
      </c>
    </row>
    <row r="266" spans="1:14" ht="31.5" hidden="1" outlineLevel="1">
      <c r="A266" s="486">
        <f t="shared" ref="A266:E266" si="153">A168</f>
        <v>3</v>
      </c>
      <c r="B266" s="595" t="str">
        <f t="shared" si="153"/>
        <v xml:space="preserve"> Design, Manufacture, Supply, Erection, Testing and commissioning of 1000 KVA UAT &amp; EAT at 60MW Vaitarna HPS.                                                                  </v>
      </c>
      <c r="C266" s="58">
        <f t="shared" si="153"/>
        <v>0</v>
      </c>
      <c r="D266" s="384" t="str">
        <f t="shared" si="153"/>
        <v>-</v>
      </c>
      <c r="E266" s="59">
        <f t="shared" si="153"/>
        <v>0</v>
      </c>
      <c r="F266" s="156">
        <f t="shared" si="135"/>
        <v>0</v>
      </c>
      <c r="G266" s="156">
        <f t="shared" si="136"/>
        <v>0</v>
      </c>
      <c r="H266" s="156">
        <f t="shared" si="112"/>
        <v>0</v>
      </c>
      <c r="I266" s="155">
        <f>'F4.2 SHPC Nashik'!W70</f>
        <v>0</v>
      </c>
      <c r="J266" s="155">
        <f>'F4.2 SHPC Nashik'!AT70</f>
        <v>0</v>
      </c>
      <c r="K266" s="156"/>
      <c r="L266" s="156"/>
      <c r="M266" s="156">
        <f t="shared" si="113"/>
        <v>0</v>
      </c>
      <c r="N266" s="156">
        <f t="shared" si="114"/>
        <v>0</v>
      </c>
    </row>
    <row r="267" spans="1:14" ht="47.25" hidden="1" outlineLevel="1">
      <c r="A267" s="486">
        <f t="shared" ref="A267:E267" si="154">A169</f>
        <v>4</v>
      </c>
      <c r="B267" s="595" t="str">
        <f t="shared" si="154"/>
        <v xml:space="preserve">Supply, Erection, Testing &amp; Commissioning of 500 KVA DG set along with cable and changeover system at 60 MW Vaitarna HPS                                          </v>
      </c>
      <c r="C267" s="58">
        <f t="shared" si="154"/>
        <v>0</v>
      </c>
      <c r="D267" s="384" t="str">
        <f t="shared" si="154"/>
        <v>-</v>
      </c>
      <c r="E267" s="59">
        <f t="shared" si="154"/>
        <v>0</v>
      </c>
      <c r="F267" s="156">
        <f t="shared" si="135"/>
        <v>0</v>
      </c>
      <c r="G267" s="156">
        <f t="shared" si="136"/>
        <v>0</v>
      </c>
      <c r="H267" s="156">
        <f t="shared" si="112"/>
        <v>0</v>
      </c>
      <c r="I267" s="155">
        <f>'F4.2 SHPC Nashik'!W71</f>
        <v>0</v>
      </c>
      <c r="J267" s="155">
        <f>'F4.2 SHPC Nashik'!AT71</f>
        <v>0</v>
      </c>
      <c r="K267" s="156"/>
      <c r="L267" s="156"/>
      <c r="M267" s="156">
        <f t="shared" si="113"/>
        <v>0</v>
      </c>
      <c r="N267" s="156">
        <f t="shared" si="114"/>
        <v>0</v>
      </c>
    </row>
    <row r="268" spans="1:14" ht="78.75" hidden="1" outlineLevel="1">
      <c r="A268" s="486">
        <f t="shared" ref="A268:E268" si="155">A170</f>
        <v>5</v>
      </c>
      <c r="B268" s="595" t="str">
        <f t="shared" si="155"/>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268" s="58">
        <f t="shared" si="155"/>
        <v>0</v>
      </c>
      <c r="D268" s="384" t="str">
        <f t="shared" si="155"/>
        <v>-</v>
      </c>
      <c r="E268" s="59">
        <f t="shared" si="155"/>
        <v>0</v>
      </c>
      <c r="F268" s="156">
        <f t="shared" si="135"/>
        <v>0</v>
      </c>
      <c r="G268" s="156">
        <f t="shared" si="136"/>
        <v>0</v>
      </c>
      <c r="H268" s="156">
        <f t="shared" si="112"/>
        <v>0</v>
      </c>
      <c r="I268" s="155">
        <f>'F4.2 SHPC Nashik'!W72</f>
        <v>0</v>
      </c>
      <c r="J268" s="155">
        <f>'F4.2 SHPC Nashik'!AT72</f>
        <v>0</v>
      </c>
      <c r="K268" s="156"/>
      <c r="L268" s="156"/>
      <c r="M268" s="156">
        <f t="shared" si="113"/>
        <v>0</v>
      </c>
      <c r="N268" s="156">
        <f t="shared" si="114"/>
        <v>0</v>
      </c>
    </row>
    <row r="269" spans="1:14" ht="15.75" hidden="1" outlineLevel="1">
      <c r="A269" s="486">
        <f t="shared" ref="A269:E269" si="156">A171</f>
        <v>0</v>
      </c>
      <c r="B269" s="313" t="str">
        <f t="shared" si="156"/>
        <v>DPR 5</v>
      </c>
      <c r="C269" s="58">
        <f t="shared" si="156"/>
        <v>0</v>
      </c>
      <c r="D269" s="384" t="str">
        <f t="shared" si="156"/>
        <v>-</v>
      </c>
      <c r="E269" s="59">
        <f t="shared" si="156"/>
        <v>0</v>
      </c>
      <c r="F269" s="156">
        <f t="shared" si="135"/>
        <v>0</v>
      </c>
      <c r="G269" s="156">
        <f t="shared" si="136"/>
        <v>0</v>
      </c>
      <c r="H269" s="156">
        <f t="shared" si="112"/>
        <v>0</v>
      </c>
      <c r="I269" s="155">
        <f>'F4.2 SHPC Nashik'!W73</f>
        <v>0</v>
      </c>
      <c r="J269" s="155">
        <f>'F4.2 SHPC Nashik'!AT73</f>
        <v>0</v>
      </c>
      <c r="K269" s="156"/>
      <c r="L269" s="156"/>
      <c r="M269" s="156">
        <f t="shared" si="113"/>
        <v>0</v>
      </c>
      <c r="N269" s="156">
        <f t="shared" si="114"/>
        <v>0</v>
      </c>
    </row>
    <row r="270" spans="1:14" ht="15.75" hidden="1" outlineLevel="1">
      <c r="A270" s="486">
        <f t="shared" ref="A270:E270" si="157">A172</f>
        <v>1</v>
      </c>
      <c r="B270" s="595" t="str">
        <f t="shared" si="157"/>
        <v xml:space="preserve">Upgradation of Insulation class Yeldari HPS                                                       </v>
      </c>
      <c r="C270" s="58">
        <f t="shared" si="157"/>
        <v>0</v>
      </c>
      <c r="D270" s="384" t="str">
        <f t="shared" si="157"/>
        <v>-</v>
      </c>
      <c r="E270" s="59">
        <f t="shared" si="157"/>
        <v>0</v>
      </c>
      <c r="F270" s="156">
        <f t="shared" si="135"/>
        <v>0</v>
      </c>
      <c r="G270" s="156">
        <f t="shared" si="136"/>
        <v>0</v>
      </c>
      <c r="H270" s="156">
        <f t="shared" si="112"/>
        <v>0</v>
      </c>
      <c r="I270" s="155">
        <f>'F4.2 SHPC Nashik'!W74</f>
        <v>0</v>
      </c>
      <c r="J270" s="155">
        <f>'F4.2 SHPC Nashik'!AT74</f>
        <v>0</v>
      </c>
      <c r="K270" s="156"/>
      <c r="L270" s="156"/>
      <c r="M270" s="156">
        <f t="shared" si="113"/>
        <v>0</v>
      </c>
      <c r="N270" s="156">
        <f t="shared" si="114"/>
        <v>0</v>
      </c>
    </row>
    <row r="271" spans="1:14" ht="78.75" hidden="1" outlineLevel="1">
      <c r="A271" s="486">
        <f t="shared" ref="A271:E271" si="158">A173</f>
        <v>2</v>
      </c>
      <c r="B271" s="595" t="str">
        <f t="shared" si="158"/>
        <v xml:space="preserve">Design,Supply ,testing ,erection and commissioing of  with modification of HT power circuit from 66KV to 132 KV by providing 03 Nos GT of 6.6/132 KV capcity 10 MVA with allied compatible aux. equipments  &amp; 01 Aux X`mer  2MVA of 132/11 KV at Yeldari HPS                                                         </v>
      </c>
      <c r="C271" s="58">
        <f t="shared" si="158"/>
        <v>0</v>
      </c>
      <c r="D271" s="384" t="str">
        <f t="shared" si="158"/>
        <v>-</v>
      </c>
      <c r="E271" s="59">
        <f t="shared" si="158"/>
        <v>0</v>
      </c>
      <c r="F271" s="156">
        <f t="shared" si="135"/>
        <v>0</v>
      </c>
      <c r="G271" s="156">
        <f t="shared" si="136"/>
        <v>0</v>
      </c>
      <c r="H271" s="156">
        <f t="shared" si="112"/>
        <v>0</v>
      </c>
      <c r="I271" s="155">
        <f>'F4.2 SHPC Nashik'!W75</f>
        <v>0</v>
      </c>
      <c r="J271" s="155">
        <f>'F4.2 SHPC Nashik'!AT75</f>
        <v>0</v>
      </c>
      <c r="K271" s="156"/>
      <c r="L271" s="156"/>
      <c r="M271" s="156">
        <f t="shared" si="113"/>
        <v>0</v>
      </c>
      <c r="N271" s="156">
        <f t="shared" si="114"/>
        <v>0</v>
      </c>
    </row>
    <row r="272" spans="1:14" ht="63" hidden="1" outlineLevel="1">
      <c r="A272" s="486">
        <f t="shared" ref="A272:E272" si="159">A174</f>
        <v>3</v>
      </c>
      <c r="B272" s="595" t="str">
        <f t="shared" si="159"/>
        <v xml:space="preserve">Design,supply ,testing ,erection and commissioing of Automated Co2 fire extinguishers system including supply of Co2 cylinder banks,detectors accessories and associated work at Yeldari HPS                                          </v>
      </c>
      <c r="C272" s="58">
        <f t="shared" si="159"/>
        <v>0</v>
      </c>
      <c r="D272" s="384" t="str">
        <f t="shared" si="159"/>
        <v>-</v>
      </c>
      <c r="E272" s="59">
        <f t="shared" si="159"/>
        <v>0</v>
      </c>
      <c r="F272" s="156">
        <f t="shared" si="135"/>
        <v>0</v>
      </c>
      <c r="G272" s="156">
        <f t="shared" si="136"/>
        <v>0</v>
      </c>
      <c r="H272" s="156">
        <f t="shared" si="112"/>
        <v>0</v>
      </c>
      <c r="I272" s="155">
        <f>'F4.2 SHPC Nashik'!W76</f>
        <v>0</v>
      </c>
      <c r="J272" s="155">
        <f>'F4.2 SHPC Nashik'!AT76</f>
        <v>0</v>
      </c>
      <c r="K272" s="156"/>
      <c r="L272" s="156"/>
      <c r="M272" s="156">
        <f t="shared" si="113"/>
        <v>0</v>
      </c>
      <c r="N272" s="156">
        <f t="shared" si="114"/>
        <v>0</v>
      </c>
    </row>
    <row r="273" spans="1:14" ht="47.25" hidden="1" outlineLevel="1">
      <c r="A273" s="486">
        <f t="shared" ref="A273:E273" si="160">A175</f>
        <v>4</v>
      </c>
      <c r="B273" s="595" t="str">
        <f t="shared" si="160"/>
        <v xml:space="preserve"> Design,supply ,testing ,erection and commissioing of UAT capacity 250 KVA ration 6.6KV/415V with ACDB, DCDB , auto change over system                                </v>
      </c>
      <c r="C273" s="58">
        <f t="shared" si="160"/>
        <v>0</v>
      </c>
      <c r="D273" s="384" t="str">
        <f t="shared" si="160"/>
        <v>-</v>
      </c>
      <c r="E273" s="59">
        <f t="shared" si="160"/>
        <v>0</v>
      </c>
      <c r="F273" s="156">
        <f t="shared" si="135"/>
        <v>0</v>
      </c>
      <c r="G273" s="156">
        <f t="shared" si="136"/>
        <v>0</v>
      </c>
      <c r="H273" s="156">
        <f t="shared" si="112"/>
        <v>0</v>
      </c>
      <c r="I273" s="155">
        <f>'F4.2 SHPC Nashik'!W77</f>
        <v>0</v>
      </c>
      <c r="J273" s="155">
        <f>'F4.2 SHPC Nashik'!AT77</f>
        <v>0</v>
      </c>
      <c r="K273" s="156"/>
      <c r="L273" s="156"/>
      <c r="M273" s="156">
        <f t="shared" si="113"/>
        <v>0</v>
      </c>
      <c r="N273" s="156">
        <f t="shared" si="114"/>
        <v>0</v>
      </c>
    </row>
    <row r="274" spans="1:14" ht="31.5" hidden="1" outlineLevel="1">
      <c r="A274" s="486">
        <f t="shared" ref="A274:E274" si="161">A176</f>
        <v>5</v>
      </c>
      <c r="B274" s="595" t="str">
        <f t="shared" si="161"/>
        <v xml:space="preserve">Design,supply ,testing ,erection and commissioing of  Power cables for GT and control cables at Yeldari HPS                                            </v>
      </c>
      <c r="C274" s="58">
        <f t="shared" si="161"/>
        <v>0</v>
      </c>
      <c r="D274" s="384" t="str">
        <f t="shared" si="161"/>
        <v>-</v>
      </c>
      <c r="E274" s="59">
        <f t="shared" si="161"/>
        <v>0</v>
      </c>
      <c r="F274" s="156">
        <f t="shared" si="135"/>
        <v>0</v>
      </c>
      <c r="G274" s="156">
        <f t="shared" si="136"/>
        <v>0</v>
      </c>
      <c r="H274" s="156">
        <f t="shared" si="112"/>
        <v>0</v>
      </c>
      <c r="I274" s="155">
        <f>'F4.2 SHPC Nashik'!W78</f>
        <v>0</v>
      </c>
      <c r="J274" s="155">
        <f>'F4.2 SHPC Nashik'!AT78</f>
        <v>0</v>
      </c>
      <c r="K274" s="156"/>
      <c r="L274" s="156"/>
      <c r="M274" s="156">
        <f t="shared" si="113"/>
        <v>0</v>
      </c>
      <c r="N274" s="156">
        <f t="shared" si="114"/>
        <v>0</v>
      </c>
    </row>
    <row r="275" spans="1:14" ht="31.5" hidden="1" outlineLevel="1">
      <c r="A275" s="486">
        <f t="shared" ref="A275:E275" si="162">A177</f>
        <v>6</v>
      </c>
      <c r="B275" s="595" t="str">
        <f t="shared" si="162"/>
        <v xml:space="preserve">Design,supply ,testing ,erection and commissioing of  Power cables for GT and control cables at Yeldari HPS                                              </v>
      </c>
      <c r="C275" s="58">
        <f t="shared" si="162"/>
        <v>0</v>
      </c>
      <c r="D275" s="384" t="str">
        <f t="shared" si="162"/>
        <v>-</v>
      </c>
      <c r="E275" s="59">
        <f t="shared" si="162"/>
        <v>0</v>
      </c>
      <c r="F275" s="156">
        <f t="shared" si="135"/>
        <v>0</v>
      </c>
      <c r="G275" s="156">
        <f t="shared" si="136"/>
        <v>0</v>
      </c>
      <c r="H275" s="156">
        <f t="shared" si="112"/>
        <v>0</v>
      </c>
      <c r="I275" s="155">
        <f>'F4.2 SHPC Nashik'!W79</f>
        <v>0</v>
      </c>
      <c r="J275" s="155">
        <f>'F4.2 SHPC Nashik'!AT79</f>
        <v>0</v>
      </c>
      <c r="K275" s="156"/>
      <c r="L275" s="156"/>
      <c r="M275" s="156">
        <f t="shared" si="113"/>
        <v>0</v>
      </c>
      <c r="N275" s="156">
        <f t="shared" si="114"/>
        <v>0</v>
      </c>
    </row>
    <row r="276" spans="1:14" ht="15.75" hidden="1" outlineLevel="1">
      <c r="A276" s="502">
        <f t="shared" ref="A276:E276" si="163">A178</f>
        <v>0</v>
      </c>
      <c r="B276" s="726" t="str">
        <f t="shared" si="163"/>
        <v>DPR 6(CIVIL)</v>
      </c>
      <c r="C276" s="58">
        <f t="shared" si="163"/>
        <v>0</v>
      </c>
      <c r="D276" s="384" t="str">
        <f t="shared" si="163"/>
        <v>-</v>
      </c>
      <c r="E276" s="59">
        <f t="shared" si="163"/>
        <v>0</v>
      </c>
      <c r="F276" s="156">
        <f t="shared" si="135"/>
        <v>0</v>
      </c>
      <c r="G276" s="156">
        <f t="shared" si="136"/>
        <v>0</v>
      </c>
      <c r="H276" s="156">
        <f t="shared" si="112"/>
        <v>0</v>
      </c>
      <c r="I276" s="155">
        <f>'F4.2 SHPC Nashik'!W80</f>
        <v>0</v>
      </c>
      <c r="J276" s="155">
        <f>'F4.2 SHPC Nashik'!AT80</f>
        <v>0</v>
      </c>
      <c r="K276" s="156"/>
      <c r="L276" s="156"/>
      <c r="M276" s="156">
        <f t="shared" si="113"/>
        <v>0</v>
      </c>
      <c r="N276" s="156">
        <f t="shared" si="114"/>
        <v>0</v>
      </c>
    </row>
    <row r="277" spans="1:14" ht="15.75" hidden="1" outlineLevel="1">
      <c r="A277" s="486">
        <f t="shared" ref="A277:E277" si="164">A179</f>
        <v>1</v>
      </c>
      <c r="B277" s="595" t="str">
        <f t="shared" si="164"/>
        <v>Package shade roof change at Ghatghar HPS</v>
      </c>
      <c r="C277" s="58">
        <f t="shared" si="164"/>
        <v>0</v>
      </c>
      <c r="D277" s="384" t="str">
        <f t="shared" si="164"/>
        <v>-</v>
      </c>
      <c r="E277" s="59">
        <f t="shared" si="164"/>
        <v>0</v>
      </c>
      <c r="F277" s="156">
        <f t="shared" si="135"/>
        <v>0</v>
      </c>
      <c r="G277" s="156">
        <f t="shared" si="136"/>
        <v>0</v>
      </c>
      <c r="H277" s="156">
        <f t="shared" si="112"/>
        <v>0</v>
      </c>
      <c r="I277" s="155">
        <f>'F4.2 SHPC Nashik'!W81</f>
        <v>0</v>
      </c>
      <c r="J277" s="155">
        <f>'F4.2 SHPC Nashik'!AT81</f>
        <v>0</v>
      </c>
      <c r="K277" s="156"/>
      <c r="L277" s="156"/>
      <c r="M277" s="156">
        <f t="shared" si="113"/>
        <v>0</v>
      </c>
      <c r="N277" s="156">
        <f t="shared" si="114"/>
        <v>0</v>
      </c>
    </row>
    <row r="278" spans="1:14" ht="31.5" hidden="1" outlineLevel="1">
      <c r="A278" s="486">
        <f t="shared" ref="A278:E278" si="165">A180</f>
        <v>2</v>
      </c>
      <c r="B278" s="595" t="str">
        <f t="shared" si="165"/>
        <v>PROCUREMENT OF MOBILE RACKS FOR STORES atGhatghar HPS</v>
      </c>
      <c r="C278" s="58">
        <f t="shared" si="165"/>
        <v>0</v>
      </c>
      <c r="D278" s="384" t="str">
        <f t="shared" si="165"/>
        <v>-</v>
      </c>
      <c r="E278" s="59">
        <f t="shared" si="165"/>
        <v>0</v>
      </c>
      <c r="F278" s="156">
        <f t="shared" si="135"/>
        <v>0</v>
      </c>
      <c r="G278" s="156">
        <f t="shared" si="136"/>
        <v>0</v>
      </c>
      <c r="H278" s="156">
        <f t="shared" si="112"/>
        <v>0</v>
      </c>
      <c r="I278" s="155">
        <f>'F4.2 SHPC Nashik'!W82</f>
        <v>0</v>
      </c>
      <c r="J278" s="155">
        <f>'F4.2 SHPC Nashik'!AT82</f>
        <v>0</v>
      </c>
      <c r="K278" s="156"/>
      <c r="L278" s="156"/>
      <c r="M278" s="156">
        <f t="shared" si="113"/>
        <v>0</v>
      </c>
      <c r="N278" s="156">
        <f t="shared" si="114"/>
        <v>0</v>
      </c>
    </row>
    <row r="279" spans="1:14" ht="31.5" hidden="1" outlineLevel="1">
      <c r="A279" s="486">
        <f t="shared" ref="A279:E279" si="166">A181</f>
        <v>3</v>
      </c>
      <c r="B279" s="595" t="str">
        <f t="shared" si="166"/>
        <v>Wall compound Rising of height and Wire fence on wall at package shade  at Ghatghar HPS</v>
      </c>
      <c r="C279" s="58">
        <f t="shared" si="166"/>
        <v>0</v>
      </c>
      <c r="D279" s="384" t="str">
        <f t="shared" si="166"/>
        <v>-</v>
      </c>
      <c r="E279" s="59">
        <f t="shared" si="166"/>
        <v>0</v>
      </c>
      <c r="F279" s="156">
        <f t="shared" si="135"/>
        <v>0</v>
      </c>
      <c r="G279" s="156">
        <f t="shared" si="136"/>
        <v>0</v>
      </c>
      <c r="H279" s="156">
        <f t="shared" si="112"/>
        <v>0</v>
      </c>
      <c r="I279" s="155">
        <f>'F4.2 SHPC Nashik'!W83</f>
        <v>0</v>
      </c>
      <c r="J279" s="155">
        <f>'F4.2 SHPC Nashik'!AT83</f>
        <v>0</v>
      </c>
      <c r="K279" s="156"/>
      <c r="L279" s="156"/>
      <c r="M279" s="156">
        <f t="shared" si="113"/>
        <v>0</v>
      </c>
      <c r="N279" s="156">
        <f t="shared" si="114"/>
        <v>0</v>
      </c>
    </row>
    <row r="280" spans="1:14" ht="15.75" hidden="1" outlineLevel="1">
      <c r="A280" s="486">
        <f t="shared" ref="A280:E280" si="167">A182</f>
        <v>4</v>
      </c>
      <c r="B280" s="595" t="str">
        <f t="shared" si="167"/>
        <v>Wall compound colony UCR at Ghatghar HPS</v>
      </c>
      <c r="C280" s="58">
        <f t="shared" si="167"/>
        <v>0</v>
      </c>
      <c r="D280" s="384" t="str">
        <f t="shared" si="167"/>
        <v>-</v>
      </c>
      <c r="E280" s="59">
        <f t="shared" si="167"/>
        <v>0</v>
      </c>
      <c r="F280" s="156">
        <f t="shared" si="135"/>
        <v>0</v>
      </c>
      <c r="G280" s="156">
        <f t="shared" si="136"/>
        <v>0</v>
      </c>
      <c r="H280" s="156">
        <f t="shared" si="112"/>
        <v>0</v>
      </c>
      <c r="I280" s="155">
        <f>'F4.2 SHPC Nashik'!W84</f>
        <v>0</v>
      </c>
      <c r="J280" s="155">
        <f>'F4.2 SHPC Nashik'!AT84</f>
        <v>0</v>
      </c>
      <c r="K280" s="156"/>
      <c r="L280" s="156"/>
      <c r="M280" s="156">
        <f t="shared" si="113"/>
        <v>0</v>
      </c>
      <c r="N280" s="156">
        <f t="shared" si="114"/>
        <v>0</v>
      </c>
    </row>
    <row r="281" spans="1:14" ht="15.75" hidden="1" outlineLevel="1">
      <c r="A281" s="486">
        <f t="shared" ref="A281:E281" si="168">A183</f>
        <v>5</v>
      </c>
      <c r="B281" s="595" t="str">
        <f t="shared" si="168"/>
        <v>Colony and office Road asphalting at Ghatghar HPS</v>
      </c>
      <c r="C281" s="58">
        <f t="shared" si="168"/>
        <v>0</v>
      </c>
      <c r="D281" s="384" t="str">
        <f t="shared" si="168"/>
        <v>-</v>
      </c>
      <c r="E281" s="59">
        <f t="shared" si="168"/>
        <v>0</v>
      </c>
      <c r="F281" s="156">
        <f t="shared" si="135"/>
        <v>0</v>
      </c>
      <c r="G281" s="156">
        <f t="shared" si="136"/>
        <v>0</v>
      </c>
      <c r="H281" s="156">
        <f t="shared" si="112"/>
        <v>0</v>
      </c>
      <c r="I281" s="155">
        <f>'F4.2 SHPC Nashik'!W85</f>
        <v>0</v>
      </c>
      <c r="J281" s="155">
        <f>'F4.2 SHPC Nashik'!AT85</f>
        <v>0</v>
      </c>
      <c r="K281" s="156"/>
      <c r="L281" s="156"/>
      <c r="M281" s="156">
        <f t="shared" si="113"/>
        <v>0</v>
      </c>
      <c r="N281" s="156">
        <f t="shared" si="114"/>
        <v>0</v>
      </c>
    </row>
    <row r="282" spans="1:14" ht="15.75" hidden="1" outlineLevel="1">
      <c r="A282" s="486">
        <f t="shared" ref="A282:E282" si="169">A184</f>
        <v>6</v>
      </c>
      <c r="B282" s="595" t="str">
        <f t="shared" si="169"/>
        <v xml:space="preserve"> Road colony to power house at Ghatghar HPS</v>
      </c>
      <c r="C282" s="58">
        <f t="shared" si="169"/>
        <v>0</v>
      </c>
      <c r="D282" s="384" t="str">
        <f t="shared" si="169"/>
        <v>-</v>
      </c>
      <c r="E282" s="59">
        <f t="shared" si="169"/>
        <v>0</v>
      </c>
      <c r="F282" s="156">
        <f t="shared" si="135"/>
        <v>0</v>
      </c>
      <c r="G282" s="156">
        <f t="shared" si="136"/>
        <v>0</v>
      </c>
      <c r="H282" s="156">
        <f t="shared" si="112"/>
        <v>0</v>
      </c>
      <c r="I282" s="155">
        <f>'F4.2 SHPC Nashik'!W86</f>
        <v>0</v>
      </c>
      <c r="J282" s="155">
        <f>'F4.2 SHPC Nashik'!AT86</f>
        <v>0</v>
      </c>
      <c r="K282" s="156"/>
      <c r="L282" s="156"/>
      <c r="M282" s="156">
        <f t="shared" si="113"/>
        <v>0</v>
      </c>
      <c r="N282" s="156">
        <f t="shared" si="114"/>
        <v>0</v>
      </c>
    </row>
    <row r="283" spans="1:14" ht="15.75" hidden="1" outlineLevel="1">
      <c r="A283" s="502">
        <f t="shared" ref="A283:E283" si="170">A185</f>
        <v>0</v>
      </c>
      <c r="B283" s="297">
        <f t="shared" si="170"/>
        <v>0</v>
      </c>
      <c r="C283" s="58">
        <f t="shared" si="170"/>
        <v>0</v>
      </c>
      <c r="D283" s="384" t="str">
        <f t="shared" si="170"/>
        <v>-</v>
      </c>
      <c r="E283" s="59">
        <f t="shared" si="170"/>
        <v>0</v>
      </c>
      <c r="F283" s="156">
        <f t="shared" si="135"/>
        <v>0</v>
      </c>
      <c r="G283" s="156">
        <f t="shared" si="136"/>
        <v>0</v>
      </c>
      <c r="H283" s="156">
        <f t="shared" si="112"/>
        <v>0</v>
      </c>
      <c r="I283" s="155">
        <f>'F4.2 SHPC Nashik'!W87</f>
        <v>0</v>
      </c>
      <c r="J283" s="155">
        <f>'F4.2 SHPC Nashik'!AT87</f>
        <v>0</v>
      </c>
      <c r="K283" s="156"/>
      <c r="L283" s="156"/>
      <c r="M283" s="156">
        <f t="shared" si="113"/>
        <v>0</v>
      </c>
      <c r="N283" s="156">
        <f t="shared" si="114"/>
        <v>0</v>
      </c>
    </row>
    <row r="284" spans="1:14" ht="15.75" hidden="1" outlineLevel="1">
      <c r="A284" s="502">
        <f t="shared" ref="A284:E284" si="171">A186</f>
        <v>0</v>
      </c>
      <c r="B284" s="313" t="str">
        <f t="shared" si="171"/>
        <v>(ii) Yet to be submitted to MERC(F Y 2027-28)</v>
      </c>
      <c r="C284" s="58">
        <f t="shared" si="171"/>
        <v>0</v>
      </c>
      <c r="D284" s="384" t="str">
        <f t="shared" si="171"/>
        <v>-</v>
      </c>
      <c r="E284" s="59">
        <f t="shared" si="171"/>
        <v>0</v>
      </c>
      <c r="F284" s="156">
        <f t="shared" si="135"/>
        <v>0</v>
      </c>
      <c r="G284" s="156">
        <f t="shared" si="136"/>
        <v>0</v>
      </c>
      <c r="H284" s="156">
        <f t="shared" si="112"/>
        <v>0</v>
      </c>
      <c r="I284" s="155">
        <f>'F4.2 SHPC Nashik'!W88</f>
        <v>0</v>
      </c>
      <c r="J284" s="155">
        <f>'F4.2 SHPC Nashik'!AT88</f>
        <v>0</v>
      </c>
      <c r="K284" s="156"/>
      <c r="L284" s="156"/>
      <c r="M284" s="156">
        <f t="shared" si="113"/>
        <v>0</v>
      </c>
      <c r="N284" s="156">
        <f t="shared" si="114"/>
        <v>0</v>
      </c>
    </row>
    <row r="285" spans="1:14" ht="15.75" hidden="1" outlineLevel="1">
      <c r="A285" s="502">
        <f t="shared" ref="A285:E285" si="172">A187</f>
        <v>0</v>
      </c>
      <c r="B285" s="313" t="str">
        <f t="shared" si="172"/>
        <v>DPR 7</v>
      </c>
      <c r="C285" s="58">
        <f t="shared" si="172"/>
        <v>0</v>
      </c>
      <c r="D285" s="384" t="str">
        <f t="shared" si="172"/>
        <v>-</v>
      </c>
      <c r="E285" s="59">
        <f t="shared" si="172"/>
        <v>0</v>
      </c>
      <c r="F285" s="156">
        <f t="shared" si="135"/>
        <v>0</v>
      </c>
      <c r="G285" s="156">
        <f t="shared" si="136"/>
        <v>0</v>
      </c>
      <c r="H285" s="156">
        <f t="shared" si="112"/>
        <v>0</v>
      </c>
      <c r="I285" s="155">
        <f>'F4.2 SHPC Nashik'!W89</f>
        <v>0</v>
      </c>
      <c r="J285" s="155">
        <f>'F4.2 SHPC Nashik'!AT89</f>
        <v>0</v>
      </c>
      <c r="K285" s="156"/>
      <c r="L285" s="156"/>
      <c r="M285" s="156">
        <f t="shared" si="113"/>
        <v>0</v>
      </c>
      <c r="N285" s="156">
        <f t="shared" si="114"/>
        <v>0</v>
      </c>
    </row>
    <row r="286" spans="1:14" ht="15.75" hidden="1" outlineLevel="1">
      <c r="A286" s="486">
        <f t="shared" ref="A286:E286" si="173">A188</f>
        <v>1</v>
      </c>
      <c r="B286" s="595" t="str">
        <f t="shared" si="173"/>
        <v>UPGRADATION OF SFC &amp; DDC PANEL at Ghatghar HPS</v>
      </c>
      <c r="C286" s="58">
        <f t="shared" si="173"/>
        <v>0</v>
      </c>
      <c r="D286" s="384" t="str">
        <f t="shared" si="173"/>
        <v>-</v>
      </c>
      <c r="E286" s="59">
        <f t="shared" si="173"/>
        <v>0</v>
      </c>
      <c r="F286" s="156">
        <f t="shared" si="135"/>
        <v>0</v>
      </c>
      <c r="G286" s="156">
        <f t="shared" si="136"/>
        <v>0</v>
      </c>
      <c r="H286" s="156">
        <f t="shared" si="112"/>
        <v>0</v>
      </c>
      <c r="I286" s="155">
        <f>'F4.2 SHPC Nashik'!W90</f>
        <v>0</v>
      </c>
      <c r="J286" s="155">
        <f>'F4.2 SHPC Nashik'!AT90</f>
        <v>0</v>
      </c>
      <c r="K286" s="156"/>
      <c r="L286" s="156"/>
      <c r="M286" s="156">
        <f t="shared" si="113"/>
        <v>0</v>
      </c>
      <c r="N286" s="156">
        <f t="shared" si="114"/>
        <v>0</v>
      </c>
    </row>
    <row r="287" spans="1:14" ht="15.75" hidden="1" outlineLevel="1">
      <c r="A287" s="486">
        <f t="shared" ref="A287:E287" si="174">A189</f>
        <v>2</v>
      </c>
      <c r="B287" s="595" t="str">
        <f t="shared" si="174"/>
        <v>BATTERY CHARGER PROCUREMENT at Ghatghar HPS</v>
      </c>
      <c r="C287" s="58">
        <f t="shared" si="174"/>
        <v>0</v>
      </c>
      <c r="D287" s="384" t="str">
        <f t="shared" si="174"/>
        <v>-</v>
      </c>
      <c r="E287" s="59">
        <f t="shared" si="174"/>
        <v>0</v>
      </c>
      <c r="F287" s="156">
        <f t="shared" si="135"/>
        <v>0</v>
      </c>
      <c r="G287" s="156">
        <f t="shared" si="136"/>
        <v>0</v>
      </c>
      <c r="H287" s="156">
        <f t="shared" si="112"/>
        <v>0</v>
      </c>
      <c r="I287" s="155">
        <f>'F4.2 SHPC Nashik'!W91</f>
        <v>0</v>
      </c>
      <c r="J287" s="155">
        <f>'F4.2 SHPC Nashik'!AT91</f>
        <v>0</v>
      </c>
      <c r="K287" s="156"/>
      <c r="L287" s="156"/>
      <c r="M287" s="156">
        <f t="shared" si="113"/>
        <v>0</v>
      </c>
      <c r="N287" s="156">
        <f t="shared" si="114"/>
        <v>0</v>
      </c>
    </row>
    <row r="288" spans="1:14" ht="15.75" hidden="1" outlineLevel="1">
      <c r="A288" s="486">
        <f t="shared" ref="A288:E288" si="175">A190</f>
        <v>3</v>
      </c>
      <c r="B288" s="595" t="str">
        <f t="shared" si="175"/>
        <v xml:space="preserve"> PHASE REVERSAL SWITCH PROCUREMENT at Ghatghar HPS</v>
      </c>
      <c r="C288" s="58">
        <f t="shared" si="175"/>
        <v>0</v>
      </c>
      <c r="D288" s="384" t="str">
        <f t="shared" si="175"/>
        <v>-</v>
      </c>
      <c r="E288" s="59">
        <f t="shared" si="175"/>
        <v>0</v>
      </c>
      <c r="F288" s="156">
        <f t="shared" si="135"/>
        <v>0</v>
      </c>
      <c r="G288" s="156">
        <f t="shared" si="136"/>
        <v>0</v>
      </c>
      <c r="H288" s="156">
        <f t="shared" si="112"/>
        <v>0</v>
      </c>
      <c r="I288" s="155">
        <f>'F4.2 SHPC Nashik'!W92</f>
        <v>0</v>
      </c>
      <c r="J288" s="155">
        <f>'F4.2 SHPC Nashik'!AT92</f>
        <v>0</v>
      </c>
      <c r="K288" s="156"/>
      <c r="L288" s="156"/>
      <c r="M288" s="156">
        <f t="shared" si="113"/>
        <v>0</v>
      </c>
      <c r="N288" s="156">
        <f t="shared" si="114"/>
        <v>0</v>
      </c>
    </row>
    <row r="289" spans="1:16" ht="15.75" hidden="1" outlineLevel="1">
      <c r="A289" s="486">
        <f t="shared" ref="A289:E289" si="176">A191</f>
        <v>4</v>
      </c>
      <c r="B289" s="595" t="str">
        <f t="shared" si="176"/>
        <v xml:space="preserve"> PROCUREMENT OF SPARES FOR 220kV GIS at Ghatghar HPS</v>
      </c>
      <c r="C289" s="58">
        <f t="shared" si="176"/>
        <v>0</v>
      </c>
      <c r="D289" s="384" t="str">
        <f t="shared" si="176"/>
        <v>-</v>
      </c>
      <c r="E289" s="59">
        <f t="shared" si="176"/>
        <v>0</v>
      </c>
      <c r="F289" s="156">
        <f t="shared" si="135"/>
        <v>0</v>
      </c>
      <c r="G289" s="156">
        <f t="shared" si="136"/>
        <v>0</v>
      </c>
      <c r="H289" s="156">
        <f t="shared" si="112"/>
        <v>0</v>
      </c>
      <c r="I289" s="155">
        <f>'F4.2 SHPC Nashik'!W93</f>
        <v>0</v>
      </c>
      <c r="J289" s="155">
        <f>'F4.2 SHPC Nashik'!AT93</f>
        <v>0</v>
      </c>
      <c r="K289" s="156"/>
      <c r="L289" s="156"/>
      <c r="M289" s="156">
        <f t="shared" si="113"/>
        <v>0</v>
      </c>
      <c r="N289" s="156">
        <f t="shared" si="114"/>
        <v>0</v>
      </c>
    </row>
    <row r="290" spans="1:16" ht="15.75" hidden="1" outlineLevel="1">
      <c r="A290" s="486">
        <f t="shared" ref="A290:E290" si="177">A192</f>
        <v>5</v>
      </c>
      <c r="B290" s="595" t="str">
        <f t="shared" si="177"/>
        <v xml:space="preserve"> PROCUREMENT OF RBDV at Ghatghar HPS</v>
      </c>
      <c r="C290" s="58">
        <f t="shared" si="177"/>
        <v>0</v>
      </c>
      <c r="D290" s="384" t="str">
        <f t="shared" si="177"/>
        <v>-</v>
      </c>
      <c r="E290" s="59">
        <f t="shared" si="177"/>
        <v>0</v>
      </c>
      <c r="F290" s="156">
        <f t="shared" si="135"/>
        <v>0</v>
      </c>
      <c r="G290" s="156">
        <f t="shared" si="136"/>
        <v>0</v>
      </c>
      <c r="H290" s="156">
        <f t="shared" si="112"/>
        <v>0</v>
      </c>
      <c r="I290" s="155">
        <f>'F4.2 SHPC Nashik'!W94</f>
        <v>0</v>
      </c>
      <c r="J290" s="155">
        <f>'F4.2 SHPC Nashik'!AT94</f>
        <v>0</v>
      </c>
      <c r="K290" s="156"/>
      <c r="L290" s="156"/>
      <c r="M290" s="156">
        <f t="shared" si="113"/>
        <v>0</v>
      </c>
      <c r="N290" s="156">
        <f t="shared" si="114"/>
        <v>0</v>
      </c>
    </row>
    <row r="291" spans="1:16" ht="15.75" hidden="1" outlineLevel="1">
      <c r="A291" s="693">
        <f t="shared" ref="A291:E291" si="178">A193</f>
        <v>0</v>
      </c>
      <c r="B291" s="697">
        <f t="shared" si="178"/>
        <v>0</v>
      </c>
      <c r="C291" s="58">
        <f t="shared" si="178"/>
        <v>0</v>
      </c>
      <c r="D291" s="384" t="str">
        <f t="shared" si="178"/>
        <v>-</v>
      </c>
      <c r="E291" s="59">
        <f t="shared" si="178"/>
        <v>0</v>
      </c>
      <c r="F291" s="156">
        <f t="shared" si="135"/>
        <v>0</v>
      </c>
      <c r="G291" s="156">
        <f t="shared" si="136"/>
        <v>0</v>
      </c>
      <c r="H291" s="156">
        <f t="shared" si="112"/>
        <v>0</v>
      </c>
      <c r="I291" s="155">
        <f>'F4.2 SHPC Nashik'!W95</f>
        <v>0</v>
      </c>
      <c r="J291" s="155">
        <f>'F4.2 SHPC Nashik'!AT95</f>
        <v>0</v>
      </c>
      <c r="K291" s="156"/>
      <c r="L291" s="156"/>
      <c r="M291" s="156">
        <f t="shared" si="113"/>
        <v>0</v>
      </c>
      <c r="N291" s="156">
        <f t="shared" si="114"/>
        <v>0</v>
      </c>
    </row>
    <row r="292" spans="1:16" ht="15.75" hidden="1" outlineLevel="1">
      <c r="A292" s="502">
        <f t="shared" ref="A292:E292" si="179">A194</f>
        <v>0</v>
      </c>
      <c r="B292" s="726" t="str">
        <f t="shared" si="179"/>
        <v>DPR 8</v>
      </c>
      <c r="C292" s="58">
        <f t="shared" si="179"/>
        <v>0</v>
      </c>
      <c r="D292" s="384" t="str">
        <f t="shared" si="179"/>
        <v>-</v>
      </c>
      <c r="E292" s="59">
        <f t="shared" si="179"/>
        <v>0</v>
      </c>
      <c r="F292" s="156">
        <f t="shared" si="135"/>
        <v>0</v>
      </c>
      <c r="G292" s="156">
        <f t="shared" si="136"/>
        <v>0</v>
      </c>
      <c r="H292" s="156">
        <f t="shared" si="112"/>
        <v>0</v>
      </c>
      <c r="I292" s="155">
        <f>'F4.2 SHPC Nashik'!W96</f>
        <v>0</v>
      </c>
      <c r="J292" s="155">
        <f>'F4.2 SHPC Nashik'!AT96</f>
        <v>0</v>
      </c>
      <c r="K292" s="156"/>
      <c r="L292" s="156"/>
      <c r="M292" s="156">
        <f t="shared" si="113"/>
        <v>0</v>
      </c>
      <c r="N292" s="156">
        <f t="shared" si="114"/>
        <v>0</v>
      </c>
    </row>
    <row r="293" spans="1:16" ht="63" hidden="1" outlineLevel="1">
      <c r="A293" s="486">
        <f t="shared" ref="A293:E293" si="180">A195</f>
        <v>1</v>
      </c>
      <c r="B293" s="595" t="str">
        <f t="shared" si="180"/>
        <v xml:space="preserve">Comprehensive work of Renovation, Modification, Design, Manufacture, Supply, Erection, Testing &amp; Commissioning of new Generator  on single point responsibility at 60 MW Vaitarna HPS.                          </v>
      </c>
      <c r="C293" s="58">
        <f t="shared" si="180"/>
        <v>0</v>
      </c>
      <c r="D293" s="384" t="str">
        <f t="shared" si="180"/>
        <v>-</v>
      </c>
      <c r="E293" s="59">
        <f t="shared" si="180"/>
        <v>0</v>
      </c>
      <c r="F293" s="156">
        <f t="shared" si="135"/>
        <v>0</v>
      </c>
      <c r="G293" s="156">
        <f t="shared" si="136"/>
        <v>0</v>
      </c>
      <c r="H293" s="156">
        <f t="shared" si="112"/>
        <v>0</v>
      </c>
      <c r="I293" s="155">
        <f>'F4.2 SHPC Nashik'!W97</f>
        <v>0</v>
      </c>
      <c r="J293" s="155">
        <f>'F4.2 SHPC Nashik'!AT97</f>
        <v>0</v>
      </c>
      <c r="K293" s="156"/>
      <c r="L293" s="156"/>
      <c r="M293" s="156">
        <f t="shared" si="113"/>
        <v>0</v>
      </c>
      <c r="N293" s="156">
        <f t="shared" si="114"/>
        <v>0</v>
      </c>
    </row>
    <row r="294" spans="1:16" ht="15.75" hidden="1" outlineLevel="1">
      <c r="A294" s="536">
        <f t="shared" ref="A294:E298" si="181">A196</f>
        <v>0</v>
      </c>
      <c r="B294" s="488" t="str">
        <f t="shared" si="181"/>
        <v>B) Non-DPR Schemes</v>
      </c>
      <c r="C294" s="58">
        <f t="shared" si="181"/>
        <v>0</v>
      </c>
      <c r="D294" s="384" t="str">
        <f t="shared" si="181"/>
        <v>-</v>
      </c>
      <c r="E294" s="59">
        <f t="shared" si="181"/>
        <v>0</v>
      </c>
      <c r="F294" s="156">
        <f>F196+I196</f>
        <v>0</v>
      </c>
      <c r="G294" s="156">
        <f>G196+M196</f>
        <v>0</v>
      </c>
      <c r="H294" s="156">
        <f t="shared" si="112"/>
        <v>0</v>
      </c>
      <c r="I294" s="155">
        <f>'F4.2 SHPC Nashik'!W98</f>
        <v>0</v>
      </c>
      <c r="J294" s="155">
        <f>'F4.2 SHPC Nashik'!AT98</f>
        <v>0</v>
      </c>
      <c r="K294" s="156"/>
      <c r="L294" s="156"/>
      <c r="M294" s="156">
        <f t="shared" si="113"/>
        <v>0</v>
      </c>
      <c r="N294" s="156">
        <f t="shared" si="114"/>
        <v>0</v>
      </c>
    </row>
    <row r="295" spans="1:16" ht="15.75" hidden="1" outlineLevel="1">
      <c r="A295" s="556">
        <f t="shared" si="181"/>
        <v>1</v>
      </c>
      <c r="B295" s="593" t="str">
        <f t="shared" si="181"/>
        <v>Office Equipment</v>
      </c>
      <c r="C295" s="58">
        <f t="shared" si="181"/>
        <v>0</v>
      </c>
      <c r="D295" s="384" t="str">
        <f t="shared" si="181"/>
        <v>-</v>
      </c>
      <c r="E295" s="59">
        <f t="shared" si="181"/>
        <v>0</v>
      </c>
      <c r="F295" s="156">
        <f>F197+I197</f>
        <v>0.66373825499999994</v>
      </c>
      <c r="G295" s="156">
        <f>G197+M197</f>
        <v>0.70044345600000002</v>
      </c>
      <c r="H295" s="156">
        <f t="shared" si="112"/>
        <v>-3.6705201000000076E-2</v>
      </c>
      <c r="I295" s="155">
        <f>'F4.2 SHPC Nashik'!W99</f>
        <v>0</v>
      </c>
      <c r="J295" s="155">
        <f>'F4.2 SHPC Nashik'!AT99</f>
        <v>0</v>
      </c>
      <c r="K295" s="156"/>
      <c r="L295" s="156"/>
      <c r="M295" s="156">
        <f t="shared" si="113"/>
        <v>0</v>
      </c>
      <c r="N295" s="156">
        <f t="shared" si="114"/>
        <v>-3.6705201000000076E-2</v>
      </c>
    </row>
    <row r="296" spans="1:16" ht="15.75" hidden="1" outlineLevel="1">
      <c r="A296" s="556">
        <f t="shared" si="181"/>
        <v>2</v>
      </c>
      <c r="B296" s="594" t="str">
        <f t="shared" si="181"/>
        <v>Furniture &amp; Fixtures</v>
      </c>
      <c r="C296" s="58">
        <f t="shared" si="181"/>
        <v>0</v>
      </c>
      <c r="D296" s="384" t="str">
        <f t="shared" si="181"/>
        <v>-</v>
      </c>
      <c r="E296" s="59">
        <f t="shared" si="181"/>
        <v>0</v>
      </c>
      <c r="F296" s="156">
        <f>F198+I198</f>
        <v>3.5748099999999998E-2</v>
      </c>
      <c r="G296" s="156">
        <f>G198+M198</f>
        <v>3.5748099999999998E-2</v>
      </c>
      <c r="H296" s="156">
        <f t="shared" si="112"/>
        <v>0</v>
      </c>
      <c r="I296" s="155">
        <f>'F4.2 SHPC Nashik'!W100</f>
        <v>0</v>
      </c>
      <c r="J296" s="155">
        <f>'F4.2 SHPC Nashik'!AT100</f>
        <v>0</v>
      </c>
      <c r="K296" s="156"/>
      <c r="L296" s="156"/>
      <c r="M296" s="156">
        <f t="shared" si="113"/>
        <v>0</v>
      </c>
      <c r="N296" s="156">
        <f t="shared" si="114"/>
        <v>0</v>
      </c>
    </row>
    <row r="297" spans="1:16" ht="63" hidden="1" outlineLevel="1">
      <c r="A297" s="556">
        <f t="shared" si="181"/>
        <v>3</v>
      </c>
      <c r="B297" s="595" t="str">
        <f t="shared" si="181"/>
        <v xml:space="preserve">Replacement of existing 300AH/220VDC &amp; 200AH/220VDC Battery Set with new Lead acid Tubular Battery Set along with Design, manufacture, supply, installation, commissioning &amp; testing at Yeldari &amp; Paithan HPS </v>
      </c>
      <c r="C297" s="58">
        <f t="shared" si="181"/>
        <v>0</v>
      </c>
      <c r="D297" s="384" t="str">
        <f t="shared" si="181"/>
        <v>-</v>
      </c>
      <c r="E297" s="59">
        <f t="shared" si="181"/>
        <v>0</v>
      </c>
      <c r="F297" s="156">
        <f>F199+I199</f>
        <v>0.22830016</v>
      </c>
      <c r="G297" s="156">
        <f>G199+M199</f>
        <v>0.22830016</v>
      </c>
      <c r="H297" s="156">
        <f t="shared" si="112"/>
        <v>0</v>
      </c>
      <c r="I297" s="155">
        <f>'F4.2 SHPC Nashik'!W101</f>
        <v>0</v>
      </c>
      <c r="J297" s="155">
        <f>'F4.2 SHPC Nashik'!AT101</f>
        <v>0</v>
      </c>
      <c r="K297" s="156"/>
      <c r="L297" s="156"/>
      <c r="M297" s="156">
        <f t="shared" si="113"/>
        <v>0</v>
      </c>
      <c r="N297" s="156">
        <f t="shared" si="114"/>
        <v>0</v>
      </c>
    </row>
    <row r="298" spans="1:16" ht="16.5" hidden="1" outlineLevel="1" thickBot="1">
      <c r="A298" s="556">
        <f t="shared" si="181"/>
        <v>4</v>
      </c>
      <c r="B298" s="595" t="str">
        <f t="shared" si="181"/>
        <v>Vehicle (Fire Tender )</v>
      </c>
      <c r="C298" s="58">
        <f t="shared" si="181"/>
        <v>0</v>
      </c>
      <c r="D298" s="384" t="str">
        <f t="shared" si="181"/>
        <v>-</v>
      </c>
      <c r="E298" s="59">
        <f t="shared" si="181"/>
        <v>0</v>
      </c>
      <c r="F298" s="156">
        <f>F200+I200</f>
        <v>4.0077621479999994</v>
      </c>
      <c r="G298" s="156">
        <f>G200+M200</f>
        <v>4.0077621479999994</v>
      </c>
      <c r="H298" s="156">
        <f t="shared" si="112"/>
        <v>0</v>
      </c>
      <c r="I298" s="155">
        <f>'F4.2 SHPC Nashik'!W102</f>
        <v>0</v>
      </c>
      <c r="J298" s="155">
        <f>'F4.2 SHPC Nashik'!AT102</f>
        <v>0</v>
      </c>
      <c r="K298" s="156"/>
      <c r="L298" s="156"/>
      <c r="M298" s="156">
        <f t="shared" si="113"/>
        <v>0</v>
      </c>
      <c r="N298" s="156">
        <f t="shared" si="114"/>
        <v>0</v>
      </c>
    </row>
    <row r="299" spans="1:16" ht="15.75" collapsed="1" thickBot="1">
      <c r="A299" s="385"/>
      <c r="B299" s="386" t="str">
        <f>B201</f>
        <v>Total</v>
      </c>
      <c r="C299" s="387"/>
      <c r="D299" s="388"/>
      <c r="E299" s="389"/>
      <c r="F299" s="390">
        <f t="shared" ref="F299:N299" si="182">SUM(F206:F298)</f>
        <v>16.314761084999994</v>
      </c>
      <c r="G299" s="390">
        <f t="shared" si="182"/>
        <v>16.948160166999998</v>
      </c>
      <c r="H299" s="390">
        <f t="shared" si="182"/>
        <v>-0.63339908200000072</v>
      </c>
      <c r="I299" s="390">
        <f t="shared" si="182"/>
        <v>45.164850000000001</v>
      </c>
      <c r="J299" s="390">
        <f t="shared" si="182"/>
        <v>45.164850000000001</v>
      </c>
      <c r="K299" s="390">
        <f t="shared" si="182"/>
        <v>0</v>
      </c>
      <c r="L299" s="390">
        <f t="shared" si="182"/>
        <v>0</v>
      </c>
      <c r="M299" s="390">
        <f t="shared" si="182"/>
        <v>45.164850000000001</v>
      </c>
      <c r="N299" s="390">
        <f t="shared" si="182"/>
        <v>-0.63339908200000072</v>
      </c>
    </row>
    <row r="300" spans="1:16">
      <c r="F300" s="158"/>
      <c r="G300" s="158"/>
      <c r="H300" s="158"/>
      <c r="I300" s="158"/>
      <c r="J300" s="158"/>
      <c r="K300" s="158"/>
      <c r="L300" s="158"/>
      <c r="M300" s="158"/>
      <c r="N300" s="158"/>
    </row>
    <row r="301" spans="1:16" s="208" customFormat="1" ht="15.75" thickBot="1">
      <c r="A301" s="378"/>
      <c r="B301" s="41" t="s">
        <v>505</v>
      </c>
      <c r="C301" s="379"/>
      <c r="D301" s="380"/>
      <c r="E301" s="44"/>
      <c r="F301" s="95"/>
      <c r="G301" s="95"/>
      <c r="H301" s="95"/>
      <c r="I301" s="95"/>
      <c r="J301" s="95"/>
      <c r="K301" s="95"/>
      <c r="L301" s="95"/>
      <c r="M301" s="95"/>
      <c r="N301" s="95"/>
    </row>
    <row r="302" spans="1:16" ht="15.75" hidden="1" outlineLevel="1">
      <c r="A302" s="535"/>
      <c r="B302" s="488" t="str">
        <f t="shared" ref="B302:B309" si="183">B204</f>
        <v>a) DPR Schemes</v>
      </c>
      <c r="C302" s="379"/>
      <c r="D302" s="380"/>
      <c r="E302" s="44"/>
      <c r="F302" s="95"/>
      <c r="G302" s="95"/>
      <c r="H302" s="95"/>
      <c r="I302" s="95"/>
      <c r="J302" s="95"/>
      <c r="K302" s="95"/>
      <c r="L302" s="95"/>
      <c r="M302" s="95"/>
      <c r="N302" s="95"/>
    </row>
    <row r="303" spans="1:16" ht="15.75" hidden="1" outlineLevel="1">
      <c r="A303" s="535"/>
      <c r="B303" s="313" t="str">
        <f t="shared" si="183"/>
        <v>(i) Submitted to MERC</v>
      </c>
      <c r="C303" s="381"/>
      <c r="D303" s="382"/>
      <c r="E303" s="44"/>
      <c r="F303" s="95"/>
      <c r="G303" s="95"/>
      <c r="H303" s="95"/>
      <c r="I303" s="95"/>
      <c r="J303" s="95"/>
      <c r="K303" s="95"/>
      <c r="L303" s="95"/>
      <c r="M303" s="95"/>
      <c r="N303" s="95"/>
    </row>
    <row r="304" spans="1:16" s="337" customFormat="1" ht="31.5" hidden="1" outlineLevel="1">
      <c r="A304" s="544">
        <f t="shared" ref="A304:A309" si="184">A206</f>
        <v>2</v>
      </c>
      <c r="B304" s="545" t="str">
        <f t="shared" si="183"/>
        <v>Various schemes of Hydro Power Stations at HPC Pune &amp; HPC Nasik</v>
      </c>
      <c r="C304" s="53" t="str">
        <f t="shared" ref="C304:E309" si="185">C206</f>
        <v>MERC/TECH 12/CAPEX/20142015/00876</v>
      </c>
      <c r="D304" s="383">
        <f t="shared" si="185"/>
        <v>41871</v>
      </c>
      <c r="E304" s="56">
        <f t="shared" si="185"/>
        <v>0.73120000000000007</v>
      </c>
      <c r="F304" s="155">
        <f t="shared" ref="F304:F309" si="186">F206+I206</f>
        <v>0</v>
      </c>
      <c r="G304" s="155">
        <f t="shared" ref="G304:G309" si="187">G206+M206</f>
        <v>0</v>
      </c>
      <c r="H304" s="155">
        <f>F304-G304</f>
        <v>0</v>
      </c>
      <c r="I304" s="155">
        <f>'F4.2 SHPC Nashik'!X10</f>
        <v>0</v>
      </c>
      <c r="J304" s="155">
        <f>'F4.2 SHPC Nashik'!AU10</f>
        <v>0</v>
      </c>
      <c r="K304" s="155"/>
      <c r="L304" s="155"/>
      <c r="M304" s="155">
        <f>SUM(J304:L304)</f>
        <v>0</v>
      </c>
      <c r="N304" s="155">
        <f>H304+I304-M304</f>
        <v>0</v>
      </c>
      <c r="O304" s="209">
        <f t="shared" ref="O304:O309" si="188">MAX(0,IF(M304=0,0,IF(G304+M304&lt;E304,M304,E304-G304)))</f>
        <v>0</v>
      </c>
      <c r="P304" s="210">
        <f t="shared" ref="P304:P309" si="189">M304-O304</f>
        <v>0</v>
      </c>
    </row>
    <row r="305" spans="1:16" ht="47.25" hidden="1" outlineLevel="1">
      <c r="A305" s="556">
        <f t="shared" si="184"/>
        <v>2.6</v>
      </c>
      <c r="B305" s="557" t="str">
        <f t="shared" si="183"/>
        <v>Supply, testing, installation and commissioning of Exide make 300 AH 220 V Lead acid stationary Plante type station battery set for Vaitarna HPS</v>
      </c>
      <c r="C305" s="58" t="str">
        <f t="shared" si="185"/>
        <v>MERC/TECH 12/CAPEX/20142015/00876</v>
      </c>
      <c r="D305" s="384">
        <f t="shared" si="185"/>
        <v>41871</v>
      </c>
      <c r="E305" s="59">
        <f t="shared" si="185"/>
        <v>0.2</v>
      </c>
      <c r="F305" s="156">
        <f t="shared" si="186"/>
        <v>0.1988615</v>
      </c>
      <c r="G305" s="156">
        <f t="shared" si="187"/>
        <v>0.1988615</v>
      </c>
      <c r="H305" s="156">
        <f t="shared" ref="H305:H396" si="190">F305-G305</f>
        <v>0</v>
      </c>
      <c r="I305" s="155">
        <f>'F4.2 SHPC Nashik'!X11</f>
        <v>0</v>
      </c>
      <c r="J305" s="155">
        <f>'F4.2 SHPC Nashik'!AU11</f>
        <v>0</v>
      </c>
      <c r="K305" s="156"/>
      <c r="L305" s="156"/>
      <c r="M305" s="156">
        <f t="shared" ref="M305:M396" si="191">SUM(J305:L305)</f>
        <v>0</v>
      </c>
      <c r="N305" s="156">
        <f t="shared" ref="N305:N396" si="192">H305+I305-M305</f>
        <v>0</v>
      </c>
      <c r="O305" s="209">
        <f t="shared" si="188"/>
        <v>0</v>
      </c>
      <c r="P305" s="210">
        <f t="shared" si="189"/>
        <v>0</v>
      </c>
    </row>
    <row r="306" spans="1:16" ht="47.25" hidden="1" outlineLevel="1">
      <c r="A306" s="556">
        <f t="shared" si="184"/>
        <v>2.7</v>
      </c>
      <c r="B306" s="557" t="str">
        <f t="shared" si="183"/>
        <v>Supply, testing, installation and commissioning of Exide make 300 AH 220 V Lead acid stationary Plante type station battery set for Bhatsa HPS</v>
      </c>
      <c r="C306" s="58" t="str">
        <f t="shared" si="185"/>
        <v>MERC/TECH 12/CAPEX/20142015/00876</v>
      </c>
      <c r="D306" s="384">
        <f t="shared" si="185"/>
        <v>41871</v>
      </c>
      <c r="E306" s="59">
        <f t="shared" si="185"/>
        <v>0.2</v>
      </c>
      <c r="F306" s="156">
        <f t="shared" si="186"/>
        <v>0.1988615</v>
      </c>
      <c r="G306" s="156">
        <f t="shared" si="187"/>
        <v>0.1988615</v>
      </c>
      <c r="H306" s="156">
        <f t="shared" si="190"/>
        <v>0</v>
      </c>
      <c r="I306" s="155">
        <f>'F4.2 SHPC Nashik'!X12</f>
        <v>0</v>
      </c>
      <c r="J306" s="155">
        <f>'F4.2 SHPC Nashik'!AU12</f>
        <v>0</v>
      </c>
      <c r="K306" s="156"/>
      <c r="L306" s="156"/>
      <c r="M306" s="156">
        <f t="shared" si="191"/>
        <v>0</v>
      </c>
      <c r="N306" s="156">
        <f t="shared" si="192"/>
        <v>0</v>
      </c>
      <c r="O306" s="209">
        <f t="shared" si="188"/>
        <v>0</v>
      </c>
      <c r="P306" s="210">
        <f t="shared" si="189"/>
        <v>0</v>
      </c>
    </row>
    <row r="307" spans="1:16" ht="30" hidden="1" outlineLevel="1">
      <c r="A307" s="556">
        <f t="shared" si="184"/>
        <v>0</v>
      </c>
      <c r="B307" s="557" t="str">
        <f t="shared" si="183"/>
        <v>IDC</v>
      </c>
      <c r="C307" s="58" t="str">
        <f t="shared" si="185"/>
        <v>MERC/TECH 12/CAPEX/20142015/00876</v>
      </c>
      <c r="D307" s="384">
        <f t="shared" si="185"/>
        <v>41871</v>
      </c>
      <c r="E307" s="59">
        <f t="shared" si="185"/>
        <v>0.33119999999999999</v>
      </c>
      <c r="F307" s="156">
        <f t="shared" si="186"/>
        <v>0</v>
      </c>
      <c r="G307" s="156">
        <f t="shared" si="187"/>
        <v>0</v>
      </c>
      <c r="H307" s="156">
        <f t="shared" si="190"/>
        <v>0</v>
      </c>
      <c r="I307" s="155">
        <f>'F4.2 SHPC Nashik'!X13</f>
        <v>0</v>
      </c>
      <c r="J307" s="155">
        <f>'F4.2 SHPC Nashik'!AU13</f>
        <v>0</v>
      </c>
      <c r="K307" s="156"/>
      <c r="L307" s="156"/>
      <c r="M307" s="156">
        <f t="shared" si="191"/>
        <v>0</v>
      </c>
      <c r="N307" s="156">
        <f t="shared" si="192"/>
        <v>0</v>
      </c>
      <c r="O307" s="209">
        <f t="shared" si="188"/>
        <v>0</v>
      </c>
      <c r="P307" s="210">
        <f t="shared" si="189"/>
        <v>0</v>
      </c>
    </row>
    <row r="308" spans="1:16" s="337" customFormat="1" ht="31.5" hidden="1" outlineLevel="1">
      <c r="A308" s="544">
        <f t="shared" si="184"/>
        <v>6</v>
      </c>
      <c r="B308" s="545" t="str">
        <f t="shared" si="183"/>
        <v>Upgradation of Protection Systems at Ghatghar (2x125MW) and Bhatsa (1x15MW) HPS under HPC Nasik</v>
      </c>
      <c r="C308" s="53" t="str">
        <f t="shared" si="185"/>
        <v>MERC/CAPEX/20172018/04220</v>
      </c>
      <c r="D308" s="383">
        <f t="shared" si="185"/>
        <v>42997</v>
      </c>
      <c r="E308" s="56">
        <f t="shared" si="185"/>
        <v>15.104000000000001</v>
      </c>
      <c r="F308" s="155">
        <f t="shared" si="186"/>
        <v>0</v>
      </c>
      <c r="G308" s="155">
        <f t="shared" si="187"/>
        <v>0</v>
      </c>
      <c r="H308" s="155">
        <f t="shared" si="190"/>
        <v>0</v>
      </c>
      <c r="I308" s="155">
        <f>'F4.2 SHPC Nashik'!X14</f>
        <v>0</v>
      </c>
      <c r="J308" s="155">
        <f>'F4.2 SHPC Nashik'!AU14</f>
        <v>0</v>
      </c>
      <c r="K308" s="155"/>
      <c r="L308" s="155"/>
      <c r="M308" s="155">
        <f t="shared" si="191"/>
        <v>0</v>
      </c>
      <c r="N308" s="155">
        <f t="shared" si="192"/>
        <v>0</v>
      </c>
      <c r="O308" s="209">
        <f t="shared" si="188"/>
        <v>0</v>
      </c>
      <c r="P308" s="210">
        <f t="shared" si="189"/>
        <v>0</v>
      </c>
    </row>
    <row r="309" spans="1:16" ht="31.5" hidden="1" outlineLevel="1">
      <c r="A309" s="556">
        <f t="shared" si="184"/>
        <v>6.1</v>
      </c>
      <c r="B309" s="557" t="str">
        <f t="shared" si="183"/>
        <v>Up gradation of Protection System &amp;unitrol excitation system at Ghatghar Hydro Power Station.</v>
      </c>
      <c r="C309" s="58" t="str">
        <f t="shared" si="185"/>
        <v>MERC/CAPEX/20172018/04220</v>
      </c>
      <c r="D309" s="384">
        <f t="shared" si="185"/>
        <v>42997</v>
      </c>
      <c r="E309" s="59">
        <f t="shared" si="185"/>
        <v>9.6780000000000008</v>
      </c>
      <c r="F309" s="156">
        <f t="shared" si="186"/>
        <v>0</v>
      </c>
      <c r="G309" s="156">
        <f t="shared" si="187"/>
        <v>0</v>
      </c>
      <c r="H309" s="156">
        <f t="shared" si="190"/>
        <v>0</v>
      </c>
      <c r="I309" s="155">
        <f>'F4.2 SHPC Nashik'!X15</f>
        <v>0</v>
      </c>
      <c r="J309" s="155">
        <f>'F4.2 SHPC Nashik'!AU15</f>
        <v>0</v>
      </c>
      <c r="K309" s="156"/>
      <c r="L309" s="156"/>
      <c r="M309" s="156">
        <f t="shared" si="191"/>
        <v>0</v>
      </c>
      <c r="N309" s="156">
        <f t="shared" si="192"/>
        <v>0</v>
      </c>
      <c r="O309" s="209">
        <f t="shared" si="188"/>
        <v>0</v>
      </c>
      <c r="P309" s="210">
        <f t="shared" si="189"/>
        <v>0</v>
      </c>
    </row>
    <row r="310" spans="1:16" ht="31.5" hidden="1" outlineLevel="1">
      <c r="A310" s="556">
        <f t="shared" ref="A310:E310" si="193">A212</f>
        <v>0</v>
      </c>
      <c r="B310" s="557" t="str">
        <f t="shared" si="193"/>
        <v>Part A : upgradation of unitrol excitation system for both units at GHPS</v>
      </c>
      <c r="C310" s="58">
        <f t="shared" si="193"/>
        <v>0</v>
      </c>
      <c r="D310" s="384" t="str">
        <f t="shared" si="193"/>
        <v>-</v>
      </c>
      <c r="E310" s="59">
        <f t="shared" si="193"/>
        <v>0</v>
      </c>
      <c r="F310" s="156">
        <f t="shared" ref="F310:F311" si="194">F212+I212</f>
        <v>3.4190499999999999</v>
      </c>
      <c r="G310" s="156">
        <f t="shared" ref="G310:G311" si="195">G212+M212</f>
        <v>3.4190499999999999</v>
      </c>
      <c r="H310" s="156">
        <f t="shared" si="190"/>
        <v>0</v>
      </c>
      <c r="I310" s="155">
        <f>'F4.2 SHPC Nashik'!X16</f>
        <v>0</v>
      </c>
      <c r="J310" s="155">
        <f>'F4.2 SHPC Nashik'!AU16</f>
        <v>0</v>
      </c>
      <c r="K310" s="156"/>
      <c r="L310" s="156"/>
      <c r="M310" s="156">
        <f t="shared" si="191"/>
        <v>0</v>
      </c>
      <c r="N310" s="156">
        <f t="shared" si="192"/>
        <v>0</v>
      </c>
      <c r="O310" s="209"/>
      <c r="P310" s="210"/>
    </row>
    <row r="311" spans="1:16" ht="31.5" hidden="1" outlineLevel="1">
      <c r="A311" s="556">
        <f t="shared" ref="A311:E311" si="196">A213</f>
        <v>0</v>
      </c>
      <c r="B311" s="557" t="str">
        <f t="shared" si="196"/>
        <v>Part B : upgradation of Protection system for both units at GHPS</v>
      </c>
      <c r="C311" s="58">
        <f t="shared" si="196"/>
        <v>0</v>
      </c>
      <c r="D311" s="384" t="str">
        <f t="shared" si="196"/>
        <v>-</v>
      </c>
      <c r="E311" s="59">
        <f t="shared" si="196"/>
        <v>0</v>
      </c>
      <c r="F311" s="156">
        <f t="shared" si="194"/>
        <v>2.9146000000000001</v>
      </c>
      <c r="G311" s="156">
        <f t="shared" si="195"/>
        <v>2.9146000000000001</v>
      </c>
      <c r="H311" s="156">
        <f t="shared" si="190"/>
        <v>0</v>
      </c>
      <c r="I311" s="155">
        <f>'F4.2 SHPC Nashik'!X17</f>
        <v>0</v>
      </c>
      <c r="J311" s="155">
        <f>'F4.2 SHPC Nashik'!AU17</f>
        <v>0</v>
      </c>
      <c r="K311" s="156"/>
      <c r="L311" s="156"/>
      <c r="M311" s="156">
        <f t="shared" si="191"/>
        <v>0</v>
      </c>
      <c r="N311" s="156">
        <f t="shared" si="192"/>
        <v>0</v>
      </c>
      <c r="O311" s="209"/>
      <c r="P311" s="210"/>
    </row>
    <row r="312" spans="1:16" ht="47.25" hidden="1" outlineLevel="1">
      <c r="A312" s="556">
        <f>A214</f>
        <v>6.2</v>
      </c>
      <c r="B312" s="557" t="str">
        <f>B214</f>
        <v>Up gradation of ABB Make Protection System &amp; Automatic Voltage Regulator, Relay Based Unit &amp; Auxiliary control for Bhatsa Hydro Power Station(1 X 15MW).</v>
      </c>
      <c r="C312" s="58" t="str">
        <f>C214</f>
        <v>MERC/CAPEX/20172018/04220</v>
      </c>
      <c r="D312" s="384">
        <f>D214</f>
        <v>42997</v>
      </c>
      <c r="E312" s="59">
        <f>E214</f>
        <v>5.4260000000000002</v>
      </c>
      <c r="F312" s="156">
        <f>F214+I214</f>
        <v>0</v>
      </c>
      <c r="G312" s="156">
        <f>G214+M214</f>
        <v>0</v>
      </c>
      <c r="H312" s="156">
        <f t="shared" si="190"/>
        <v>0</v>
      </c>
      <c r="I312" s="155">
        <f>'F4.2 SHPC Nashik'!X18</f>
        <v>0</v>
      </c>
      <c r="J312" s="155">
        <f>'F4.2 SHPC Nashik'!AU18</f>
        <v>0</v>
      </c>
      <c r="K312" s="156"/>
      <c r="L312" s="156"/>
      <c r="M312" s="156">
        <f t="shared" si="191"/>
        <v>0</v>
      </c>
      <c r="N312" s="156">
        <f t="shared" si="192"/>
        <v>0</v>
      </c>
      <c r="O312" s="209">
        <f t="shared" ref="O312" si="197">MAX(0,IF(M312=0,0,IF(G312+M312&lt;E312,M312,E312-G312)))</f>
        <v>0</v>
      </c>
      <c r="P312" s="210">
        <f t="shared" ref="P312" si="198">M312-O312</f>
        <v>0</v>
      </c>
    </row>
    <row r="313" spans="1:16" ht="63" hidden="1" outlineLevel="1">
      <c r="A313" s="556">
        <f t="shared" ref="A313:E313" si="199">A215</f>
        <v>0</v>
      </c>
      <c r="B313" s="557" t="str">
        <f t="shared" si="199"/>
        <v xml:space="preserve"> Protection system Part A:- Restoration and up-gradation of electromechanical and static relays with numerical relays along with installation, testing, commissioning, and misc. allied works </v>
      </c>
      <c r="C313" s="58">
        <f t="shared" si="199"/>
        <v>0</v>
      </c>
      <c r="D313" s="384" t="str">
        <f t="shared" si="199"/>
        <v>-</v>
      </c>
      <c r="E313" s="59">
        <f t="shared" si="199"/>
        <v>0</v>
      </c>
      <c r="F313" s="156">
        <f t="shared" ref="F313:F315" si="200">F215+I215</f>
        <v>0</v>
      </c>
      <c r="G313" s="156">
        <f t="shared" ref="G313:G315" si="201">G215+M215</f>
        <v>0.45666000000000001</v>
      </c>
      <c r="H313" s="156">
        <f t="shared" si="190"/>
        <v>-0.45666000000000001</v>
      </c>
      <c r="I313" s="155">
        <f>'F4.2 SHPC Nashik'!X19</f>
        <v>0</v>
      </c>
      <c r="J313" s="155">
        <f>'F4.2 SHPC Nashik'!AU19</f>
        <v>0</v>
      </c>
      <c r="K313" s="156"/>
      <c r="L313" s="156"/>
      <c r="M313" s="156">
        <f t="shared" si="191"/>
        <v>0</v>
      </c>
      <c r="N313" s="156">
        <f t="shared" si="192"/>
        <v>-0.45666000000000001</v>
      </c>
      <c r="O313" s="209"/>
      <c r="P313" s="210"/>
    </row>
    <row r="314" spans="1:16" ht="31.5" hidden="1" outlineLevel="1">
      <c r="A314" s="556">
        <f t="shared" ref="A314:E314" si="202">A216</f>
        <v>0</v>
      </c>
      <c r="B314" s="557" t="str">
        <f t="shared" si="202"/>
        <v>Protection system Part B:- Procure of redundant &amp; spare Numerical relays for Generator and G T Protection system.</v>
      </c>
      <c r="C314" s="58">
        <f t="shared" si="202"/>
        <v>0</v>
      </c>
      <c r="D314" s="384" t="str">
        <f t="shared" si="202"/>
        <v>-</v>
      </c>
      <c r="E314" s="59">
        <f t="shared" si="202"/>
        <v>0</v>
      </c>
      <c r="F314" s="156">
        <f t="shared" si="200"/>
        <v>0.65</v>
      </c>
      <c r="G314" s="156">
        <f t="shared" si="201"/>
        <v>0.65</v>
      </c>
      <c r="H314" s="156">
        <f t="shared" si="190"/>
        <v>0</v>
      </c>
      <c r="I314" s="155">
        <f>'F4.2 SHPC Nashik'!X20</f>
        <v>0</v>
      </c>
      <c r="J314" s="155">
        <f>'F4.2 SHPC Nashik'!AU20</f>
        <v>0</v>
      </c>
      <c r="K314" s="156"/>
      <c r="L314" s="156"/>
      <c r="M314" s="156">
        <f t="shared" si="191"/>
        <v>0</v>
      </c>
      <c r="N314" s="156">
        <f t="shared" si="192"/>
        <v>0</v>
      </c>
      <c r="O314" s="209"/>
      <c r="P314" s="210"/>
    </row>
    <row r="315" spans="1:16" ht="63" hidden="1" outlineLevel="1">
      <c r="A315" s="556">
        <f t="shared" ref="A315:E315" si="203">A217</f>
        <v>0</v>
      </c>
      <c r="B315" s="557" t="str">
        <f t="shared" si="203"/>
        <v>C- Supply erection, testing and Commissioning and supervision of dismantling and erection of static excitation system and control system along with field instrumentation at Bhatsa HPS</v>
      </c>
      <c r="C315" s="58">
        <f t="shared" si="203"/>
        <v>0</v>
      </c>
      <c r="D315" s="384" t="str">
        <f t="shared" si="203"/>
        <v>-</v>
      </c>
      <c r="E315" s="59">
        <f t="shared" si="203"/>
        <v>0</v>
      </c>
      <c r="F315" s="156">
        <f t="shared" si="200"/>
        <v>3.8231999999999999</v>
      </c>
      <c r="G315" s="156">
        <f t="shared" si="201"/>
        <v>3.8231999999999999</v>
      </c>
      <c r="H315" s="156">
        <f t="shared" si="190"/>
        <v>0</v>
      </c>
      <c r="I315" s="155">
        <f>'F4.2 SHPC Nashik'!X21</f>
        <v>0</v>
      </c>
      <c r="J315" s="155">
        <f>'F4.2 SHPC Nashik'!AU21</f>
        <v>0</v>
      </c>
      <c r="K315" s="156"/>
      <c r="L315" s="156"/>
      <c r="M315" s="156">
        <f t="shared" si="191"/>
        <v>0</v>
      </c>
      <c r="N315" s="156">
        <f t="shared" si="192"/>
        <v>0</v>
      </c>
      <c r="O315" s="209"/>
      <c r="P315" s="210"/>
    </row>
    <row r="316" spans="1:16" s="337" customFormat="1" ht="31.5" hidden="1" outlineLevel="1">
      <c r="A316" s="544">
        <f t="shared" ref="A316:E325" si="204">A218</f>
        <v>9</v>
      </c>
      <c r="B316" s="545" t="str">
        <f t="shared" si="204"/>
        <v>Various Civil schemes for Modernisations of colonies at Various Locations under Nasik HPC</v>
      </c>
      <c r="C316" s="53" t="str">
        <f t="shared" si="204"/>
        <v>MERC/CAPEX/20162017/04757</v>
      </c>
      <c r="D316" s="383">
        <f t="shared" si="204"/>
        <v>43061</v>
      </c>
      <c r="E316" s="56">
        <f t="shared" si="204"/>
        <v>14.566664273199997</v>
      </c>
      <c r="F316" s="155">
        <f t="shared" ref="F316:F346" si="205">F218+I218</f>
        <v>0</v>
      </c>
      <c r="G316" s="155">
        <f t="shared" ref="G316:G346" si="206">G218+M218</f>
        <v>0</v>
      </c>
      <c r="H316" s="155">
        <f t="shared" si="190"/>
        <v>0</v>
      </c>
      <c r="I316" s="155">
        <f>'F4.2 SHPC Nashik'!X22</f>
        <v>0</v>
      </c>
      <c r="J316" s="155">
        <f>'F4.2 SHPC Nashik'!AU22</f>
        <v>0</v>
      </c>
      <c r="K316" s="155"/>
      <c r="L316" s="155"/>
      <c r="M316" s="155">
        <f t="shared" si="191"/>
        <v>0</v>
      </c>
      <c r="N316" s="155">
        <f t="shared" si="192"/>
        <v>0</v>
      </c>
      <c r="O316" s="209">
        <f t="shared" ref="O316:O335" si="207">MAX(0,IF(M316=0,0,IF(G316+M316&lt;E316,M316,E316-G316)))</f>
        <v>0</v>
      </c>
      <c r="P316" s="210">
        <f t="shared" ref="P316:P335" si="208">M316-O316</f>
        <v>0</v>
      </c>
    </row>
    <row r="317" spans="1:16" ht="47.25" hidden="1" outlineLevel="1">
      <c r="A317" s="556">
        <f t="shared" si="204"/>
        <v>9.1</v>
      </c>
      <c r="B317" s="557" t="str">
        <f t="shared" si="204"/>
        <v>Part A: Refurbishment of quarters in colony, administartive buidings club building, guest house at various HPS under Nashik HPS</v>
      </c>
      <c r="C317" s="58" t="str">
        <f t="shared" si="204"/>
        <v>MERC/CAPEX/20162017/04757</v>
      </c>
      <c r="D317" s="384">
        <f t="shared" si="204"/>
        <v>43061</v>
      </c>
      <c r="E317" s="59">
        <f t="shared" si="204"/>
        <v>3.7363539351999999</v>
      </c>
      <c r="F317" s="156">
        <f t="shared" si="205"/>
        <v>3.6419878699999999</v>
      </c>
      <c r="G317" s="156">
        <f t="shared" si="206"/>
        <v>4.2510011510000005</v>
      </c>
      <c r="H317" s="156">
        <f t="shared" si="190"/>
        <v>-0.60901328100000063</v>
      </c>
      <c r="I317" s="155">
        <f>'F4.2 SHPC Nashik'!X23</f>
        <v>0</v>
      </c>
      <c r="J317" s="155">
        <f>'F4.2 SHPC Nashik'!AU23</f>
        <v>0</v>
      </c>
      <c r="K317" s="156"/>
      <c r="L317" s="156"/>
      <c r="M317" s="156">
        <f t="shared" si="191"/>
        <v>0</v>
      </c>
      <c r="N317" s="156">
        <f t="shared" si="192"/>
        <v>-0.60901328100000063</v>
      </c>
      <c r="O317" s="209">
        <f t="shared" si="207"/>
        <v>0</v>
      </c>
      <c r="P317" s="210">
        <f t="shared" si="208"/>
        <v>0</v>
      </c>
    </row>
    <row r="318" spans="1:16" ht="31.5" hidden="1" outlineLevel="1">
      <c r="A318" s="556">
        <f t="shared" si="204"/>
        <v>9.1999999999999993</v>
      </c>
      <c r="B318" s="557" t="str">
        <f t="shared" si="204"/>
        <v>Part B: Providing and laying water supply lines within colony and power house area at various HPS under Nashik HPS</v>
      </c>
      <c r="C318" s="58" t="str">
        <f t="shared" si="204"/>
        <v>MERC/CAPEX/20162017/04757</v>
      </c>
      <c r="D318" s="384">
        <f t="shared" si="204"/>
        <v>43061</v>
      </c>
      <c r="E318" s="59">
        <f t="shared" si="204"/>
        <v>0.50088049999999995</v>
      </c>
      <c r="F318" s="156">
        <f t="shared" si="205"/>
        <v>0.11901328100000001</v>
      </c>
      <c r="G318" s="156">
        <f t="shared" si="206"/>
        <v>0.11901328100000001</v>
      </c>
      <c r="H318" s="156">
        <f t="shared" si="190"/>
        <v>0</v>
      </c>
      <c r="I318" s="155">
        <f>'F4.2 SHPC Nashik'!X24</f>
        <v>0</v>
      </c>
      <c r="J318" s="155">
        <f>'F4.2 SHPC Nashik'!AU24</f>
        <v>0</v>
      </c>
      <c r="K318" s="156"/>
      <c r="L318" s="156"/>
      <c r="M318" s="156">
        <f t="shared" si="191"/>
        <v>0</v>
      </c>
      <c r="N318" s="156">
        <f t="shared" si="192"/>
        <v>0</v>
      </c>
      <c r="O318" s="209">
        <f t="shared" si="207"/>
        <v>0</v>
      </c>
      <c r="P318" s="210">
        <f t="shared" si="208"/>
        <v>0</v>
      </c>
    </row>
    <row r="319" spans="1:16" ht="47.25" hidden="1" outlineLevel="1">
      <c r="A319" s="556">
        <f t="shared" si="204"/>
        <v>9.3000000000000007</v>
      </c>
      <c r="B319" s="557" t="str">
        <f t="shared" si="204"/>
        <v>Part C: Construction of compund wall/chainlink fencing around colony and power house area at various HPS under Nashik HPS.</v>
      </c>
      <c r="C319" s="58" t="str">
        <f t="shared" si="204"/>
        <v>MERC/CAPEX/20162017/04757</v>
      </c>
      <c r="D319" s="384">
        <f t="shared" si="204"/>
        <v>43061</v>
      </c>
      <c r="E319" s="59">
        <f t="shared" si="204"/>
        <v>0.74832697199999998</v>
      </c>
      <c r="F319" s="156">
        <f t="shared" si="205"/>
        <v>0.17</v>
      </c>
      <c r="G319" s="156">
        <f t="shared" si="206"/>
        <v>0.17</v>
      </c>
      <c r="H319" s="156">
        <f t="shared" si="190"/>
        <v>0</v>
      </c>
      <c r="I319" s="155">
        <f>'F4.2 SHPC Nashik'!X25</f>
        <v>0</v>
      </c>
      <c r="J319" s="155">
        <f>'F4.2 SHPC Nashik'!AU25</f>
        <v>0</v>
      </c>
      <c r="K319" s="156"/>
      <c r="L319" s="156"/>
      <c r="M319" s="156">
        <f t="shared" si="191"/>
        <v>0</v>
      </c>
      <c r="N319" s="156">
        <f t="shared" si="192"/>
        <v>0</v>
      </c>
      <c r="O319" s="209">
        <f t="shared" si="207"/>
        <v>0</v>
      </c>
      <c r="P319" s="210">
        <f t="shared" si="208"/>
        <v>0</v>
      </c>
    </row>
    <row r="320" spans="1:16" ht="63" hidden="1" outlineLevel="1">
      <c r="A320" s="556">
        <f t="shared" si="204"/>
        <v>9.4</v>
      </c>
      <c r="B320" s="557" t="str">
        <f t="shared" si="204"/>
        <v>Part D: Providing &amp; relaying of existing internal roads within colony area and approach roads to power house &amp; construction of storm water gutter along road at various HPS under HPC Nashik</v>
      </c>
      <c r="C320" s="58" t="str">
        <f t="shared" si="204"/>
        <v>MERC/CAPEX/20162017/04757</v>
      </c>
      <c r="D320" s="384">
        <f t="shared" si="204"/>
        <v>43061</v>
      </c>
      <c r="E320" s="59">
        <f t="shared" si="204"/>
        <v>9.5811028659999984</v>
      </c>
      <c r="F320" s="156">
        <f t="shared" si="205"/>
        <v>4.0537161709999996</v>
      </c>
      <c r="G320" s="156">
        <f t="shared" si="206"/>
        <v>4.0537161709999996</v>
      </c>
      <c r="H320" s="156">
        <f t="shared" si="190"/>
        <v>0</v>
      </c>
      <c r="I320" s="155">
        <f>'F4.2 SHPC Nashik'!X26</f>
        <v>0</v>
      </c>
      <c r="J320" s="155">
        <f>'F4.2 SHPC Nashik'!AU26</f>
        <v>0</v>
      </c>
      <c r="K320" s="156"/>
      <c r="L320" s="156"/>
      <c r="M320" s="156">
        <f t="shared" si="191"/>
        <v>0</v>
      </c>
      <c r="N320" s="156">
        <f t="shared" si="192"/>
        <v>0</v>
      </c>
      <c r="O320" s="209">
        <f t="shared" si="207"/>
        <v>0</v>
      </c>
      <c r="P320" s="210">
        <f t="shared" si="208"/>
        <v>0</v>
      </c>
    </row>
    <row r="321" spans="1:16" s="337" customFormat="1" ht="47.25" hidden="1" outlineLevel="1">
      <c r="A321" s="544">
        <f t="shared" si="204"/>
        <v>10</v>
      </c>
      <c r="B321" s="545" t="str">
        <f t="shared" si="204"/>
        <v>Upgradation of existing PLC system to latest symphony plus SCADA &amp; DCS system of Ghatghar HPS (2x125 MW) under HPS Nasik</v>
      </c>
      <c r="C321" s="53" t="str">
        <f t="shared" si="204"/>
        <v>MERC/CAPEX/20172018/0198</v>
      </c>
      <c r="D321" s="383">
        <f t="shared" si="204"/>
        <v>43137</v>
      </c>
      <c r="E321" s="56">
        <f t="shared" si="204"/>
        <v>13.345000000000001</v>
      </c>
      <c r="F321" s="155">
        <f t="shared" si="205"/>
        <v>0</v>
      </c>
      <c r="G321" s="155">
        <f t="shared" si="206"/>
        <v>0</v>
      </c>
      <c r="H321" s="155">
        <f t="shared" si="190"/>
        <v>0</v>
      </c>
      <c r="I321" s="155">
        <f>'F4.2 SHPC Nashik'!X27</f>
        <v>0</v>
      </c>
      <c r="J321" s="155">
        <f>'F4.2 SHPC Nashik'!AU27</f>
        <v>0</v>
      </c>
      <c r="K321" s="155"/>
      <c r="L321" s="155"/>
      <c r="M321" s="155">
        <f t="shared" si="191"/>
        <v>0</v>
      </c>
      <c r="N321" s="155">
        <f t="shared" si="192"/>
        <v>0</v>
      </c>
      <c r="O321" s="209">
        <f t="shared" si="207"/>
        <v>0</v>
      </c>
      <c r="P321" s="210">
        <f t="shared" si="208"/>
        <v>0</v>
      </c>
    </row>
    <row r="322" spans="1:16" ht="47.25" hidden="1" outlineLevel="1">
      <c r="A322" s="556">
        <f t="shared" si="204"/>
        <v>10.1</v>
      </c>
      <c r="B322" s="557" t="str">
        <f t="shared" si="204"/>
        <v>Upgradation of existing PLC system to latest symphony plus SCADA &amp; DCS system of Ghatghar HPS (2x125 MW) under HPS Nasik</v>
      </c>
      <c r="C322" s="58" t="str">
        <f t="shared" si="204"/>
        <v>MERC/CAPEX/20172018/0198</v>
      </c>
      <c r="D322" s="384">
        <f t="shared" si="204"/>
        <v>43137</v>
      </c>
      <c r="E322" s="59">
        <f t="shared" si="204"/>
        <v>13.345000000000001</v>
      </c>
      <c r="F322" s="156">
        <f t="shared" si="205"/>
        <v>0</v>
      </c>
      <c r="G322" s="156">
        <f t="shared" si="206"/>
        <v>0</v>
      </c>
      <c r="H322" s="156">
        <f t="shared" si="190"/>
        <v>0</v>
      </c>
      <c r="I322" s="155">
        <f>'F4.2 SHPC Nashik'!X28</f>
        <v>14.55025</v>
      </c>
      <c r="J322" s="155">
        <f>'F4.2 SHPC Nashik'!AU28</f>
        <v>14.55025</v>
      </c>
      <c r="K322" s="156"/>
      <c r="L322" s="156"/>
      <c r="M322" s="156">
        <f t="shared" si="191"/>
        <v>14.55025</v>
      </c>
      <c r="N322" s="156">
        <f t="shared" si="192"/>
        <v>0</v>
      </c>
      <c r="O322" s="209">
        <f t="shared" si="207"/>
        <v>13.345000000000001</v>
      </c>
      <c r="P322" s="210">
        <f t="shared" si="208"/>
        <v>1.2052499999999995</v>
      </c>
    </row>
    <row r="323" spans="1:16" s="337" customFormat="1" ht="31.5" hidden="1" outlineLevel="1">
      <c r="A323" s="544">
        <f t="shared" si="204"/>
        <v>14</v>
      </c>
      <c r="B323" s="545" t="str">
        <f t="shared" si="204"/>
        <v>Various 14 Nos. of schemes for Hydro Power Stations under Renewable Energy Circle, Pune &amp; Nasik</v>
      </c>
      <c r="C323" s="53" t="str">
        <f t="shared" si="204"/>
        <v>MERC/CAPEX/2020-21/WFH/SBR/ 19</v>
      </c>
      <c r="D323" s="383">
        <f t="shared" si="204"/>
        <v>44029</v>
      </c>
      <c r="E323" s="56">
        <f t="shared" si="204"/>
        <v>8.9129999999999985</v>
      </c>
      <c r="F323" s="155">
        <f t="shared" si="205"/>
        <v>0</v>
      </c>
      <c r="G323" s="155">
        <f t="shared" si="206"/>
        <v>0</v>
      </c>
      <c r="H323" s="155">
        <f t="shared" si="190"/>
        <v>0</v>
      </c>
      <c r="I323" s="155">
        <f>'F4.2 SHPC Nashik'!X29</f>
        <v>0</v>
      </c>
      <c r="J323" s="155">
        <f>'F4.2 SHPC Nashik'!AU29</f>
        <v>0</v>
      </c>
      <c r="K323" s="155"/>
      <c r="L323" s="155"/>
      <c r="M323" s="155">
        <f t="shared" si="191"/>
        <v>0</v>
      </c>
      <c r="N323" s="155">
        <f t="shared" si="192"/>
        <v>0</v>
      </c>
      <c r="O323" s="209">
        <f t="shared" si="207"/>
        <v>0</v>
      </c>
      <c r="P323" s="210">
        <f t="shared" si="208"/>
        <v>0</v>
      </c>
    </row>
    <row r="324" spans="1:16" ht="31.5" hidden="1" outlineLevel="1">
      <c r="A324" s="578">
        <f t="shared" si="204"/>
        <v>14.1</v>
      </c>
      <c r="B324" s="557" t="str">
        <f t="shared" si="204"/>
        <v>Schme-C :Replacement of existing Energy meters by 0.2S Class Energy meters at various HPS.</v>
      </c>
      <c r="C324" s="58" t="str">
        <f t="shared" si="204"/>
        <v>MERC/CAPEX/2020-21/WFH/SBR/ 19</v>
      </c>
      <c r="D324" s="384">
        <f t="shared" si="204"/>
        <v>44029</v>
      </c>
      <c r="E324" s="59">
        <f t="shared" si="204"/>
        <v>0.10199999999999999</v>
      </c>
      <c r="F324" s="156">
        <f t="shared" si="205"/>
        <v>0</v>
      </c>
      <c r="G324" s="156">
        <f t="shared" si="206"/>
        <v>0</v>
      </c>
      <c r="H324" s="156">
        <f t="shared" si="190"/>
        <v>0</v>
      </c>
      <c r="I324" s="155">
        <f>'F4.2 SHPC Nashik'!X30</f>
        <v>0</v>
      </c>
      <c r="J324" s="155">
        <f>'F4.2 SHPC Nashik'!AU30</f>
        <v>0</v>
      </c>
      <c r="K324" s="156"/>
      <c r="L324" s="156"/>
      <c r="M324" s="156">
        <f t="shared" si="191"/>
        <v>0</v>
      </c>
      <c r="N324" s="156">
        <f t="shared" si="192"/>
        <v>0</v>
      </c>
      <c r="O324" s="209">
        <f t="shared" si="207"/>
        <v>0</v>
      </c>
      <c r="P324" s="210">
        <f t="shared" si="208"/>
        <v>0</v>
      </c>
    </row>
    <row r="325" spans="1:16" ht="31.5" hidden="1" outlineLevel="1">
      <c r="A325" s="578">
        <f t="shared" si="204"/>
        <v>14.2</v>
      </c>
      <c r="B325" s="557" t="str">
        <f t="shared" si="204"/>
        <v>Schme-F: Replacement of 220V / 300AH Float cum boost charger with integrated DCDB for Bhatsa Hydro Power Stn.</v>
      </c>
      <c r="C325" s="58" t="str">
        <f t="shared" si="204"/>
        <v>MERC/CAPEX/2020-21/WFH/SBR/ 19</v>
      </c>
      <c r="D325" s="384">
        <f t="shared" si="204"/>
        <v>44029</v>
      </c>
      <c r="E325" s="59">
        <f t="shared" si="204"/>
        <v>0.17299999999999999</v>
      </c>
      <c r="F325" s="156">
        <f t="shared" si="205"/>
        <v>0.11446000000000001</v>
      </c>
      <c r="G325" s="156">
        <f t="shared" si="206"/>
        <v>0.11446000000000001</v>
      </c>
      <c r="H325" s="156">
        <f t="shared" si="190"/>
        <v>0</v>
      </c>
      <c r="I325" s="155">
        <f>'F4.2 SHPC Nashik'!X31</f>
        <v>0</v>
      </c>
      <c r="J325" s="155">
        <f>'F4.2 SHPC Nashik'!AU31</f>
        <v>0</v>
      </c>
      <c r="K325" s="156"/>
      <c r="L325" s="156"/>
      <c r="M325" s="156">
        <f t="shared" si="191"/>
        <v>0</v>
      </c>
      <c r="N325" s="156">
        <f t="shared" si="192"/>
        <v>0</v>
      </c>
      <c r="O325" s="209">
        <f t="shared" si="207"/>
        <v>0</v>
      </c>
      <c r="P325" s="210">
        <f t="shared" si="208"/>
        <v>0</v>
      </c>
    </row>
    <row r="326" spans="1:16" ht="31.5" hidden="1" outlineLevel="1">
      <c r="A326" s="578">
        <f t="shared" ref="A326:E335" si="209">A228</f>
        <v>14.3</v>
      </c>
      <c r="B326" s="557" t="str">
        <f t="shared" si="209"/>
        <v>Schme-G: Replacement of 220V / 300AH Float cum boost charger with integrated DCDB for Surya Hydro Power Stn.</v>
      </c>
      <c r="C326" s="58" t="str">
        <f t="shared" si="209"/>
        <v>MERC/CAPEX/2020-21/WFH/SBR/ 19</v>
      </c>
      <c r="D326" s="384">
        <f t="shared" si="209"/>
        <v>44029</v>
      </c>
      <c r="E326" s="59">
        <f t="shared" si="209"/>
        <v>0.17299999999999999</v>
      </c>
      <c r="F326" s="156">
        <f t="shared" si="205"/>
        <v>0.11446000000000001</v>
      </c>
      <c r="G326" s="156">
        <f t="shared" si="206"/>
        <v>0.11446000000000001</v>
      </c>
      <c r="H326" s="156">
        <f t="shared" si="190"/>
        <v>0</v>
      </c>
      <c r="I326" s="155">
        <f>'F4.2 SHPC Nashik'!X32</f>
        <v>0</v>
      </c>
      <c r="J326" s="155">
        <f>'F4.2 SHPC Nashik'!AU32</f>
        <v>0</v>
      </c>
      <c r="K326" s="156"/>
      <c r="L326" s="156"/>
      <c r="M326" s="156">
        <f t="shared" si="191"/>
        <v>0</v>
      </c>
      <c r="N326" s="156">
        <f t="shared" si="192"/>
        <v>0</v>
      </c>
      <c r="O326" s="209">
        <f t="shared" si="207"/>
        <v>0</v>
      </c>
      <c r="P326" s="210">
        <f t="shared" si="208"/>
        <v>0</v>
      </c>
    </row>
    <row r="327" spans="1:16" ht="30" hidden="1" outlineLevel="1">
      <c r="A327" s="578">
        <f t="shared" si="209"/>
        <v>14.4</v>
      </c>
      <c r="B327" s="557" t="str">
        <f t="shared" si="209"/>
        <v>Schme-H: Supply 24 point Chartless recorder for Bhatsa HPS.</v>
      </c>
      <c r="C327" s="58" t="str">
        <f t="shared" si="209"/>
        <v>MERC/CAPEX/2020-21/WFH/SBR/ 19</v>
      </c>
      <c r="D327" s="384">
        <f t="shared" si="209"/>
        <v>44029</v>
      </c>
      <c r="E327" s="59">
        <f t="shared" si="209"/>
        <v>5.8999999999999997E-2</v>
      </c>
      <c r="F327" s="156">
        <f t="shared" si="205"/>
        <v>2.02455E-2</v>
      </c>
      <c r="G327" s="156">
        <f t="shared" si="206"/>
        <v>2.02455E-2</v>
      </c>
      <c r="H327" s="156">
        <f t="shared" si="190"/>
        <v>0</v>
      </c>
      <c r="I327" s="155">
        <f>'F4.2 SHPC Nashik'!X33</f>
        <v>0</v>
      </c>
      <c r="J327" s="155">
        <f>'F4.2 SHPC Nashik'!AU33</f>
        <v>0</v>
      </c>
      <c r="K327" s="156"/>
      <c r="L327" s="156"/>
      <c r="M327" s="156">
        <f t="shared" si="191"/>
        <v>0</v>
      </c>
      <c r="N327" s="156">
        <f t="shared" si="192"/>
        <v>0</v>
      </c>
      <c r="O327" s="209">
        <f t="shared" si="207"/>
        <v>0</v>
      </c>
      <c r="P327" s="210">
        <f t="shared" si="208"/>
        <v>0</v>
      </c>
    </row>
    <row r="328" spans="1:16" ht="31.5" hidden="1" outlineLevel="1">
      <c r="A328" s="578">
        <f t="shared" si="209"/>
        <v>14.5</v>
      </c>
      <c r="B328" s="557" t="str">
        <f t="shared" si="209"/>
        <v>Schme-I: Supply Erection, testing &amp; commissioning of Digital governing system for 06MW Surya HPS.</v>
      </c>
      <c r="C328" s="58" t="str">
        <f t="shared" si="209"/>
        <v>MERC/CAPEX/2020-21/WFH/SBR/ 19</v>
      </c>
      <c r="D328" s="384">
        <f t="shared" si="209"/>
        <v>44029</v>
      </c>
      <c r="E328" s="59">
        <f t="shared" si="209"/>
        <v>1.954</v>
      </c>
      <c r="F328" s="156">
        <f t="shared" si="205"/>
        <v>1.954</v>
      </c>
      <c r="G328" s="156">
        <f t="shared" si="206"/>
        <v>1.954</v>
      </c>
      <c r="H328" s="156">
        <f t="shared" si="190"/>
        <v>0</v>
      </c>
      <c r="I328" s="155">
        <f>'F4.2 SHPC Nashik'!X34</f>
        <v>0</v>
      </c>
      <c r="J328" s="155">
        <f>'F4.2 SHPC Nashik'!AU34</f>
        <v>0</v>
      </c>
      <c r="K328" s="156"/>
      <c r="L328" s="156"/>
      <c r="M328" s="156">
        <f t="shared" si="191"/>
        <v>0</v>
      </c>
      <c r="N328" s="156">
        <f t="shared" si="192"/>
        <v>0</v>
      </c>
      <c r="O328" s="209">
        <f t="shared" si="207"/>
        <v>0</v>
      </c>
      <c r="P328" s="210">
        <f t="shared" si="208"/>
        <v>0</v>
      </c>
    </row>
    <row r="329" spans="1:16" ht="47.25" hidden="1" outlineLevel="1">
      <c r="A329" s="578">
        <f t="shared" si="209"/>
        <v>14.6</v>
      </c>
      <c r="B329" s="557" t="str">
        <f t="shared" si="209"/>
        <v>Schme-J: Supply, Erection, testing &amp; commissioning of Digital governing system and Hydraulic oil pressure unit for 15 MW Bhatsa HPS.</v>
      </c>
      <c r="C329" s="58" t="str">
        <f t="shared" si="209"/>
        <v>MERC/CAPEX/2020-21/WFH/SBR/ 19</v>
      </c>
      <c r="D329" s="384">
        <f t="shared" si="209"/>
        <v>44029</v>
      </c>
      <c r="E329" s="59">
        <f t="shared" si="209"/>
        <v>2.0270000000000001</v>
      </c>
      <c r="F329" s="156">
        <f t="shared" si="205"/>
        <v>2.0502972000000002</v>
      </c>
      <c r="G329" s="156">
        <f t="shared" si="206"/>
        <v>1.5936372000000001</v>
      </c>
      <c r="H329" s="156">
        <f t="shared" si="190"/>
        <v>0.45666000000000007</v>
      </c>
      <c r="I329" s="155">
        <f>'F4.2 SHPC Nashik'!X35</f>
        <v>0</v>
      </c>
      <c r="J329" s="155">
        <f>'F4.2 SHPC Nashik'!AU35</f>
        <v>0</v>
      </c>
      <c r="K329" s="156"/>
      <c r="L329" s="156"/>
      <c r="M329" s="156">
        <f t="shared" si="191"/>
        <v>0</v>
      </c>
      <c r="N329" s="156">
        <f t="shared" si="192"/>
        <v>0.45666000000000007</v>
      </c>
      <c r="O329" s="209">
        <f t="shared" si="207"/>
        <v>0</v>
      </c>
      <c r="P329" s="210">
        <f t="shared" si="208"/>
        <v>0</v>
      </c>
    </row>
    <row r="330" spans="1:16" ht="31.5" hidden="1" outlineLevel="1">
      <c r="A330" s="578">
        <f t="shared" si="209"/>
        <v>14.7</v>
      </c>
      <c r="B330" s="557" t="str">
        <f t="shared" si="209"/>
        <v>Schme-K: Supply, Retrofitting, up gradation, Commissioning of Generator protection system at Paithan HPS.</v>
      </c>
      <c r="C330" s="58" t="str">
        <f t="shared" si="209"/>
        <v>MERC/CAPEX/2020-21/WFH/SBR/ 19</v>
      </c>
      <c r="D330" s="384">
        <f t="shared" si="209"/>
        <v>44029</v>
      </c>
      <c r="E330" s="59">
        <f t="shared" si="209"/>
        <v>0.87</v>
      </c>
      <c r="F330" s="156">
        <f t="shared" si="205"/>
        <v>0.87</v>
      </c>
      <c r="G330" s="156">
        <f t="shared" si="206"/>
        <v>0.87</v>
      </c>
      <c r="H330" s="156">
        <f t="shared" si="190"/>
        <v>0</v>
      </c>
      <c r="I330" s="155">
        <f>'F4.2 SHPC Nashik'!X36</f>
        <v>0</v>
      </c>
      <c r="J330" s="155">
        <f>'F4.2 SHPC Nashik'!AU36</f>
        <v>0</v>
      </c>
      <c r="K330" s="156"/>
      <c r="L330" s="156"/>
      <c r="M330" s="156">
        <f t="shared" si="191"/>
        <v>0</v>
      </c>
      <c r="N330" s="156">
        <f t="shared" si="192"/>
        <v>0</v>
      </c>
      <c r="O330" s="209">
        <f t="shared" si="207"/>
        <v>0</v>
      </c>
      <c r="P330" s="210">
        <f t="shared" si="208"/>
        <v>0</v>
      </c>
    </row>
    <row r="331" spans="1:16" ht="31.5" hidden="1" outlineLevel="1">
      <c r="A331" s="578">
        <f t="shared" si="209"/>
        <v>14.8</v>
      </c>
      <c r="B331" s="557" t="str">
        <f t="shared" si="209"/>
        <v>Schme-L: Replacement of existing compressor with new compressor (1 Nos.) at Paithan HPS</v>
      </c>
      <c r="C331" s="58" t="str">
        <f t="shared" si="209"/>
        <v>MERC/CAPEX/2020-21/WFH/SBR/ 19</v>
      </c>
      <c r="D331" s="384">
        <f t="shared" si="209"/>
        <v>44029</v>
      </c>
      <c r="E331" s="59">
        <f t="shared" si="209"/>
        <v>0.46700000000000003</v>
      </c>
      <c r="F331" s="156">
        <f t="shared" si="205"/>
        <v>0.46700000000000003</v>
      </c>
      <c r="G331" s="156">
        <f t="shared" si="206"/>
        <v>0.46700000000000003</v>
      </c>
      <c r="H331" s="156">
        <f t="shared" si="190"/>
        <v>0</v>
      </c>
      <c r="I331" s="155">
        <f>'F4.2 SHPC Nashik'!X37</f>
        <v>0</v>
      </c>
      <c r="J331" s="155">
        <f>'F4.2 SHPC Nashik'!AU37</f>
        <v>0</v>
      </c>
      <c r="K331" s="156"/>
      <c r="L331" s="156"/>
      <c r="M331" s="156">
        <f t="shared" si="191"/>
        <v>0</v>
      </c>
      <c r="N331" s="156">
        <f t="shared" si="192"/>
        <v>0</v>
      </c>
      <c r="O331" s="209">
        <f t="shared" si="207"/>
        <v>0</v>
      </c>
      <c r="P331" s="210">
        <f t="shared" si="208"/>
        <v>0</v>
      </c>
    </row>
    <row r="332" spans="1:16" ht="47.25" hidden="1" outlineLevel="1">
      <c r="A332" s="578">
        <f t="shared" si="209"/>
        <v>14.9</v>
      </c>
      <c r="B332" s="557" t="str">
        <f t="shared" si="209"/>
        <v>Schme-M: Retrofitting, up gradation &amp; Commissioning of Protection System for Generator, Transformer and Line at Surya Hydro Power Station</v>
      </c>
      <c r="C332" s="58" t="str">
        <f t="shared" si="209"/>
        <v>MERC/CAPEX/2020-21/WFH/SBR/ 19</v>
      </c>
      <c r="D332" s="384">
        <f t="shared" si="209"/>
        <v>44029</v>
      </c>
      <c r="E332" s="59">
        <f t="shared" si="209"/>
        <v>0.69100000000000006</v>
      </c>
      <c r="F332" s="156">
        <f t="shared" si="205"/>
        <v>0.69730939999999997</v>
      </c>
      <c r="G332" s="156">
        <f t="shared" si="206"/>
        <v>0.68498999999999999</v>
      </c>
      <c r="H332" s="156">
        <f t="shared" si="190"/>
        <v>1.231939999999998E-2</v>
      </c>
      <c r="I332" s="155">
        <f>'F4.2 SHPC Nashik'!X38</f>
        <v>0</v>
      </c>
      <c r="J332" s="155">
        <f>'F4.2 SHPC Nashik'!AU38</f>
        <v>0</v>
      </c>
      <c r="K332" s="156"/>
      <c r="L332" s="156"/>
      <c r="M332" s="156">
        <f t="shared" si="191"/>
        <v>0</v>
      </c>
      <c r="N332" s="156">
        <f t="shared" si="192"/>
        <v>1.231939999999998E-2</v>
      </c>
      <c r="O332" s="209">
        <f t="shared" si="207"/>
        <v>0</v>
      </c>
      <c r="P332" s="210">
        <f t="shared" si="208"/>
        <v>0</v>
      </c>
    </row>
    <row r="333" spans="1:16" ht="31.5" hidden="1" outlineLevel="1">
      <c r="A333" s="581">
        <f t="shared" si="209"/>
        <v>14.1</v>
      </c>
      <c r="B333" s="557" t="str">
        <f t="shared" si="209"/>
        <v>Schme-N: Procurement of Static excitation system at Surya Hydro Power Station.</v>
      </c>
      <c r="C333" s="58" t="str">
        <f t="shared" si="209"/>
        <v>MERC/CAPEX/2020-21/WFH/SBR/ 19</v>
      </c>
      <c r="D333" s="384">
        <f t="shared" si="209"/>
        <v>44029</v>
      </c>
      <c r="E333" s="59">
        <f t="shared" si="209"/>
        <v>1.5469999999999999</v>
      </c>
      <c r="F333" s="156">
        <f t="shared" si="205"/>
        <v>1.5469999999999999</v>
      </c>
      <c r="G333" s="156">
        <f t="shared" si="206"/>
        <v>1.5469999999999999</v>
      </c>
      <c r="H333" s="156">
        <f t="shared" si="190"/>
        <v>0</v>
      </c>
      <c r="I333" s="155">
        <f>'F4.2 SHPC Nashik'!X39</f>
        <v>0</v>
      </c>
      <c r="J333" s="155">
        <f>'F4.2 SHPC Nashik'!AU39</f>
        <v>0</v>
      </c>
      <c r="K333" s="156"/>
      <c r="L333" s="156"/>
      <c r="M333" s="156">
        <f t="shared" si="191"/>
        <v>0</v>
      </c>
      <c r="N333" s="156">
        <f t="shared" si="192"/>
        <v>0</v>
      </c>
      <c r="O333" s="209">
        <f t="shared" si="207"/>
        <v>0</v>
      </c>
      <c r="P333" s="210">
        <f t="shared" si="208"/>
        <v>0</v>
      </c>
    </row>
    <row r="334" spans="1:16" ht="30" hidden="1" outlineLevel="1">
      <c r="A334" s="556">
        <f t="shared" si="209"/>
        <v>0</v>
      </c>
      <c r="B334" s="557" t="str">
        <f t="shared" si="209"/>
        <v>IDC</v>
      </c>
      <c r="C334" s="58" t="str">
        <f t="shared" si="209"/>
        <v>MERC/CAPEX/2020-21/WFH/SBR/ 19</v>
      </c>
      <c r="D334" s="384">
        <f t="shared" si="209"/>
        <v>44029</v>
      </c>
      <c r="E334" s="59">
        <f t="shared" si="209"/>
        <v>0.85</v>
      </c>
      <c r="F334" s="156">
        <f t="shared" si="205"/>
        <v>0</v>
      </c>
      <c r="G334" s="156">
        <f t="shared" si="206"/>
        <v>0</v>
      </c>
      <c r="H334" s="156">
        <f t="shared" si="190"/>
        <v>0</v>
      </c>
      <c r="I334" s="155">
        <f>'F4.2 SHPC Nashik'!X40</f>
        <v>0</v>
      </c>
      <c r="J334" s="155">
        <f>'F4.2 SHPC Nashik'!AU40</f>
        <v>0</v>
      </c>
      <c r="K334" s="156"/>
      <c r="L334" s="156"/>
      <c r="M334" s="156">
        <f t="shared" si="191"/>
        <v>0</v>
      </c>
      <c r="N334" s="156">
        <f t="shared" si="192"/>
        <v>0</v>
      </c>
      <c r="O334" s="209">
        <f t="shared" si="207"/>
        <v>0</v>
      </c>
      <c r="P334" s="210">
        <f t="shared" si="208"/>
        <v>0</v>
      </c>
    </row>
    <row r="335" spans="1:16" ht="15.75" hidden="1" outlineLevel="1">
      <c r="A335" s="556">
        <f t="shared" si="209"/>
        <v>0</v>
      </c>
      <c r="B335" s="557">
        <f t="shared" si="209"/>
        <v>0</v>
      </c>
      <c r="C335" s="87">
        <f t="shared" si="209"/>
        <v>0</v>
      </c>
      <c r="D335" s="141" t="str">
        <f t="shared" si="209"/>
        <v>-</v>
      </c>
      <c r="E335" s="159">
        <f t="shared" si="209"/>
        <v>0</v>
      </c>
      <c r="F335" s="121">
        <f t="shared" si="205"/>
        <v>0</v>
      </c>
      <c r="G335" s="121">
        <f t="shared" si="206"/>
        <v>0</v>
      </c>
      <c r="H335" s="121">
        <f t="shared" si="190"/>
        <v>0</v>
      </c>
      <c r="I335" s="155">
        <f>'F4.2 SHPC Nashik'!X41</f>
        <v>0</v>
      </c>
      <c r="J335" s="155">
        <f>'F4.2 SHPC Nashik'!AU41</f>
        <v>0</v>
      </c>
      <c r="K335" s="121"/>
      <c r="L335" s="121"/>
      <c r="M335" s="121">
        <f t="shared" si="191"/>
        <v>0</v>
      </c>
      <c r="N335" s="121">
        <f t="shared" si="192"/>
        <v>0</v>
      </c>
      <c r="O335" s="209">
        <f t="shared" si="207"/>
        <v>0</v>
      </c>
      <c r="P335" s="210">
        <f t="shared" si="208"/>
        <v>0</v>
      </c>
    </row>
    <row r="336" spans="1:16" ht="15.75" hidden="1" outlineLevel="1">
      <c r="A336" s="683">
        <f t="shared" ref="A336:E345" si="210">A238</f>
        <v>0</v>
      </c>
      <c r="B336" s="313" t="str">
        <f t="shared" si="210"/>
        <v>Yet to be approved by MERC (F Y 2024-25)</v>
      </c>
      <c r="C336" s="87">
        <f t="shared" si="210"/>
        <v>0</v>
      </c>
      <c r="D336" s="141" t="str">
        <f t="shared" si="210"/>
        <v>-</v>
      </c>
      <c r="E336" s="159">
        <f t="shared" si="210"/>
        <v>0</v>
      </c>
      <c r="F336" s="121">
        <f t="shared" si="205"/>
        <v>0</v>
      </c>
      <c r="G336" s="121">
        <f t="shared" si="206"/>
        <v>0</v>
      </c>
      <c r="H336" s="121">
        <f t="shared" si="190"/>
        <v>0</v>
      </c>
      <c r="I336" s="155">
        <f>'F4.2 SHPC Nashik'!X42</f>
        <v>0</v>
      </c>
      <c r="J336" s="155">
        <f>'F4.2 SHPC Nashik'!AU42</f>
        <v>0</v>
      </c>
      <c r="K336" s="121"/>
      <c r="L336" s="121"/>
      <c r="M336" s="121">
        <f t="shared" si="191"/>
        <v>0</v>
      </c>
      <c r="N336" s="121">
        <f t="shared" si="192"/>
        <v>0</v>
      </c>
    </row>
    <row r="337" spans="1:14" ht="47.25" hidden="1" outlineLevel="1">
      <c r="A337" s="693">
        <f t="shared" si="210"/>
        <v>1</v>
      </c>
      <c r="B337" s="595" t="str">
        <f t="shared" si="210"/>
        <v xml:space="preserve">Post-facto DPR for “Urgent restoration and Life Enhancement
of Unit-1, 125MW M/s Fuji make Hydro Generator for
prolonged efficient operation at Ghatghar HPS                                            </v>
      </c>
      <c r="C337" s="53">
        <f t="shared" si="210"/>
        <v>0</v>
      </c>
      <c r="D337" s="383" t="str">
        <f t="shared" si="210"/>
        <v>-</v>
      </c>
      <c r="E337" s="56">
        <f t="shared" si="210"/>
        <v>0</v>
      </c>
      <c r="F337" s="157">
        <f t="shared" si="205"/>
        <v>14.34</v>
      </c>
      <c r="G337" s="157">
        <f t="shared" si="206"/>
        <v>14.34</v>
      </c>
      <c r="H337" s="157">
        <f t="shared" si="190"/>
        <v>0</v>
      </c>
      <c r="I337" s="155">
        <f>'F4.2 SHPC Nashik'!X43</f>
        <v>0</v>
      </c>
      <c r="J337" s="155">
        <f>'F4.2 SHPC Nashik'!AU43</f>
        <v>0</v>
      </c>
      <c r="K337" s="157"/>
      <c r="L337" s="157"/>
      <c r="M337" s="157">
        <f t="shared" si="191"/>
        <v>0</v>
      </c>
      <c r="N337" s="157">
        <f t="shared" si="192"/>
        <v>0</v>
      </c>
    </row>
    <row r="338" spans="1:14" ht="31.5" hidden="1" outlineLevel="1">
      <c r="A338" s="693">
        <f t="shared" si="210"/>
        <v>2</v>
      </c>
      <c r="B338" s="595" t="str">
        <f t="shared" si="210"/>
        <v>Dismantling and assembly of Unit-2 stator and other allied works at Ghatghar HPS</v>
      </c>
      <c r="C338" s="58">
        <f t="shared" si="210"/>
        <v>0</v>
      </c>
      <c r="D338" s="384" t="str">
        <f t="shared" si="210"/>
        <v>-</v>
      </c>
      <c r="E338" s="59">
        <f t="shared" si="210"/>
        <v>0</v>
      </c>
      <c r="F338" s="156">
        <f t="shared" si="205"/>
        <v>0.92</v>
      </c>
      <c r="G338" s="156">
        <f t="shared" si="206"/>
        <v>0.92</v>
      </c>
      <c r="H338" s="156">
        <f t="shared" si="190"/>
        <v>0</v>
      </c>
      <c r="I338" s="155">
        <f>'F4.2 SHPC Nashik'!X44</f>
        <v>0</v>
      </c>
      <c r="J338" s="155">
        <f>'F4.2 SHPC Nashik'!AU44</f>
        <v>0</v>
      </c>
      <c r="K338" s="156"/>
      <c r="L338" s="156"/>
      <c r="M338" s="156">
        <f t="shared" si="191"/>
        <v>0</v>
      </c>
      <c r="N338" s="156">
        <f t="shared" si="192"/>
        <v>0</v>
      </c>
    </row>
    <row r="339" spans="1:14" ht="47.25" hidden="1" outlineLevel="1">
      <c r="A339" s="693">
        <f t="shared" si="210"/>
        <v>3</v>
      </c>
      <c r="B339" s="595" t="str">
        <f t="shared" si="210"/>
        <v>Urgent restoration and Life Enhancement of Unit-2, 125MW M/s Fuji make Hydro Generator for prolonged efficient operation at Ghatghar HPS</v>
      </c>
      <c r="C339" s="58">
        <f t="shared" si="210"/>
        <v>0</v>
      </c>
      <c r="D339" s="384" t="str">
        <f t="shared" si="210"/>
        <v>-</v>
      </c>
      <c r="E339" s="59">
        <f t="shared" si="210"/>
        <v>0</v>
      </c>
      <c r="F339" s="156">
        <f t="shared" si="205"/>
        <v>12.69</v>
      </c>
      <c r="G339" s="156">
        <f t="shared" si="206"/>
        <v>12.69</v>
      </c>
      <c r="H339" s="156">
        <f t="shared" si="190"/>
        <v>0</v>
      </c>
      <c r="I339" s="155">
        <f>'F4.2 SHPC Nashik'!X45</f>
        <v>0</v>
      </c>
      <c r="J339" s="155">
        <f>'F4.2 SHPC Nashik'!AU45</f>
        <v>0</v>
      </c>
      <c r="K339" s="156"/>
      <c r="L339" s="156"/>
      <c r="M339" s="156">
        <f t="shared" si="191"/>
        <v>0</v>
      </c>
      <c r="N339" s="156">
        <f t="shared" si="192"/>
        <v>0</v>
      </c>
    </row>
    <row r="340" spans="1:14" ht="31.5" hidden="1" outlineLevel="1">
      <c r="A340" s="502">
        <f t="shared" si="210"/>
        <v>4</v>
      </c>
      <c r="B340" s="595" t="str">
        <f t="shared" si="210"/>
        <v>Work of unit 2 stator core top lamination replacement work of GHPS</v>
      </c>
      <c r="C340" s="58">
        <f t="shared" si="210"/>
        <v>0</v>
      </c>
      <c r="D340" s="384" t="str">
        <f t="shared" si="210"/>
        <v>-</v>
      </c>
      <c r="E340" s="59">
        <f t="shared" si="210"/>
        <v>0</v>
      </c>
      <c r="F340" s="156">
        <f t="shared" si="205"/>
        <v>1.57</v>
      </c>
      <c r="G340" s="156">
        <f t="shared" si="206"/>
        <v>1.57</v>
      </c>
      <c r="H340" s="156">
        <f t="shared" si="190"/>
        <v>0</v>
      </c>
      <c r="I340" s="155">
        <f>'F4.2 SHPC Nashik'!X46</f>
        <v>0</v>
      </c>
      <c r="J340" s="155">
        <f>'F4.2 SHPC Nashik'!AU46</f>
        <v>0</v>
      </c>
      <c r="K340" s="156"/>
      <c r="L340" s="156"/>
      <c r="M340" s="156">
        <f t="shared" si="191"/>
        <v>0</v>
      </c>
      <c r="N340" s="156">
        <f t="shared" si="192"/>
        <v>0</v>
      </c>
    </row>
    <row r="341" spans="1:14" ht="15.75" hidden="1" outlineLevel="1">
      <c r="A341" s="486">
        <f t="shared" si="210"/>
        <v>0</v>
      </c>
      <c r="B341" s="313" t="str">
        <f t="shared" si="210"/>
        <v>(ii) Yet to be submitted to MERC(F Y 2025-26)</v>
      </c>
      <c r="C341" s="58">
        <f t="shared" si="210"/>
        <v>0</v>
      </c>
      <c r="D341" s="384" t="str">
        <f t="shared" si="210"/>
        <v>-</v>
      </c>
      <c r="E341" s="59">
        <f t="shared" si="210"/>
        <v>0</v>
      </c>
      <c r="F341" s="156">
        <f t="shared" si="205"/>
        <v>0</v>
      </c>
      <c r="G341" s="156">
        <f t="shared" si="206"/>
        <v>0</v>
      </c>
      <c r="H341" s="156">
        <f t="shared" si="190"/>
        <v>0</v>
      </c>
      <c r="I341" s="155">
        <f>'F4.2 SHPC Nashik'!X47</f>
        <v>0</v>
      </c>
      <c r="J341" s="155">
        <f>'F4.2 SHPC Nashik'!AU47</f>
        <v>0</v>
      </c>
      <c r="K341" s="156"/>
      <c r="L341" s="156"/>
      <c r="M341" s="156">
        <f t="shared" si="191"/>
        <v>0</v>
      </c>
      <c r="N341" s="156">
        <f t="shared" si="192"/>
        <v>0</v>
      </c>
    </row>
    <row r="342" spans="1:14" ht="15.75" hidden="1" outlineLevel="1">
      <c r="A342" s="486">
        <f t="shared" si="210"/>
        <v>0</v>
      </c>
      <c r="B342" s="313" t="str">
        <f t="shared" si="210"/>
        <v>DPR 1</v>
      </c>
      <c r="C342" s="58">
        <f t="shared" si="210"/>
        <v>0</v>
      </c>
      <c r="D342" s="384" t="str">
        <f t="shared" si="210"/>
        <v>-</v>
      </c>
      <c r="E342" s="59">
        <f t="shared" si="210"/>
        <v>0</v>
      </c>
      <c r="F342" s="156">
        <f t="shared" si="205"/>
        <v>0</v>
      </c>
      <c r="G342" s="156">
        <f t="shared" si="206"/>
        <v>0</v>
      </c>
      <c r="H342" s="156">
        <f t="shared" si="190"/>
        <v>0</v>
      </c>
      <c r="I342" s="155">
        <f>'F4.2 SHPC Nashik'!X48</f>
        <v>0</v>
      </c>
      <c r="J342" s="155">
        <f>'F4.2 SHPC Nashik'!AU48</f>
        <v>0</v>
      </c>
      <c r="K342" s="156"/>
      <c r="L342" s="156"/>
      <c r="M342" s="156">
        <f t="shared" si="191"/>
        <v>0</v>
      </c>
      <c r="N342" s="156">
        <f t="shared" si="192"/>
        <v>0</v>
      </c>
    </row>
    <row r="343" spans="1:14" ht="31.5" hidden="1" outlineLevel="1">
      <c r="A343" s="556">
        <f t="shared" si="210"/>
        <v>1</v>
      </c>
      <c r="B343" s="595" t="str">
        <f t="shared" si="210"/>
        <v xml:space="preserve">Procurement &amp; commissioning of Battery bank, 55 cells of 2V  2035AH YHP39 Exide make at Ghatghar HPS </v>
      </c>
      <c r="C343" s="58">
        <f t="shared" si="210"/>
        <v>0</v>
      </c>
      <c r="D343" s="384" t="str">
        <f t="shared" si="210"/>
        <v>-</v>
      </c>
      <c r="E343" s="59">
        <f t="shared" si="210"/>
        <v>0</v>
      </c>
      <c r="F343" s="156">
        <f t="shared" si="205"/>
        <v>0</v>
      </c>
      <c r="G343" s="156">
        <f t="shared" si="206"/>
        <v>0</v>
      </c>
      <c r="H343" s="156">
        <f t="shared" si="190"/>
        <v>0</v>
      </c>
      <c r="I343" s="155">
        <f>'F4.2 SHPC Nashik'!X49</f>
        <v>1.25</v>
      </c>
      <c r="J343" s="155">
        <f>'F4.2 SHPC Nashik'!AU49</f>
        <v>1.25</v>
      </c>
      <c r="K343" s="156"/>
      <c r="L343" s="156"/>
      <c r="M343" s="156">
        <f t="shared" si="191"/>
        <v>1.25</v>
      </c>
      <c r="N343" s="156">
        <f t="shared" si="192"/>
        <v>0</v>
      </c>
    </row>
    <row r="344" spans="1:14" ht="31.5" hidden="1" outlineLevel="1">
      <c r="A344" s="556">
        <f t="shared" si="210"/>
        <v>2</v>
      </c>
      <c r="B344" s="595" t="str">
        <f t="shared" si="210"/>
        <v xml:space="preserve">Complete refurbishment of Stator frame , core &amp; winding of 01 No generator stator at Ghatghar HPS. </v>
      </c>
      <c r="C344" s="58">
        <f t="shared" si="210"/>
        <v>0</v>
      </c>
      <c r="D344" s="384" t="str">
        <f t="shared" si="210"/>
        <v>-</v>
      </c>
      <c r="E344" s="59">
        <f t="shared" si="210"/>
        <v>0</v>
      </c>
      <c r="F344" s="156">
        <f t="shared" si="205"/>
        <v>0</v>
      </c>
      <c r="G344" s="156">
        <f t="shared" si="206"/>
        <v>0</v>
      </c>
      <c r="H344" s="156">
        <f t="shared" si="190"/>
        <v>0</v>
      </c>
      <c r="I344" s="155">
        <f>'F4.2 SHPC Nashik'!X50</f>
        <v>23.9</v>
      </c>
      <c r="J344" s="155">
        <f>'F4.2 SHPC Nashik'!AU50</f>
        <v>23.9</v>
      </c>
      <c r="K344" s="156"/>
      <c r="L344" s="156"/>
      <c r="M344" s="156">
        <f t="shared" si="191"/>
        <v>23.9</v>
      </c>
      <c r="N344" s="156">
        <f t="shared" si="192"/>
        <v>0</v>
      </c>
    </row>
    <row r="345" spans="1:14" ht="15.75" hidden="1" outlineLevel="1">
      <c r="A345" s="556">
        <f t="shared" si="210"/>
        <v>3</v>
      </c>
      <c r="B345" s="595" t="str">
        <f t="shared" si="210"/>
        <v xml:space="preserve">Generator Circuit breaker Electrical OH at Ghatghar HPS. </v>
      </c>
      <c r="C345" s="58">
        <f t="shared" si="210"/>
        <v>0</v>
      </c>
      <c r="D345" s="383" t="str">
        <f t="shared" si="210"/>
        <v>-</v>
      </c>
      <c r="E345" s="56">
        <f t="shared" si="210"/>
        <v>0</v>
      </c>
      <c r="F345" s="157">
        <f t="shared" si="205"/>
        <v>0</v>
      </c>
      <c r="G345" s="157">
        <f t="shared" si="206"/>
        <v>0</v>
      </c>
      <c r="H345" s="157">
        <f t="shared" si="190"/>
        <v>0</v>
      </c>
      <c r="I345" s="155">
        <f>'F4.2 SHPC Nashik'!X51</f>
        <v>7.2</v>
      </c>
      <c r="J345" s="155">
        <f>'F4.2 SHPC Nashik'!AU51</f>
        <v>7.2</v>
      </c>
      <c r="K345" s="157"/>
      <c r="L345" s="157"/>
      <c r="M345" s="157">
        <f t="shared" si="191"/>
        <v>7.2</v>
      </c>
      <c r="N345" s="157">
        <f t="shared" si="192"/>
        <v>0</v>
      </c>
    </row>
    <row r="346" spans="1:14" ht="15.75" hidden="1" outlineLevel="1">
      <c r="A346" s="556">
        <f t="shared" ref="A346:E346" si="211">A248</f>
        <v>4</v>
      </c>
      <c r="B346" s="595" t="str">
        <f t="shared" si="211"/>
        <v xml:space="preserve">Water filter treatment plant and pipeline at Ghatghar HPS. </v>
      </c>
      <c r="C346" s="58">
        <f t="shared" si="211"/>
        <v>0</v>
      </c>
      <c r="D346" s="384" t="str">
        <f t="shared" si="211"/>
        <v>-</v>
      </c>
      <c r="E346" s="59">
        <f t="shared" si="211"/>
        <v>0</v>
      </c>
      <c r="F346" s="156">
        <f t="shared" si="205"/>
        <v>0</v>
      </c>
      <c r="G346" s="156">
        <f t="shared" si="206"/>
        <v>0</v>
      </c>
      <c r="H346" s="156">
        <f t="shared" si="190"/>
        <v>0</v>
      </c>
      <c r="I346" s="155">
        <f>'F4.2 SHPC Nashik'!X52</f>
        <v>1.25</v>
      </c>
      <c r="J346" s="155">
        <f>'F4.2 SHPC Nashik'!AU52</f>
        <v>1.25</v>
      </c>
      <c r="K346" s="156"/>
      <c r="L346" s="156"/>
      <c r="M346" s="156">
        <f t="shared" si="191"/>
        <v>1.25</v>
      </c>
      <c r="N346" s="156">
        <f t="shared" si="192"/>
        <v>0</v>
      </c>
    </row>
    <row r="347" spans="1:14" ht="15.75" hidden="1" outlineLevel="1">
      <c r="A347" s="556">
        <f t="shared" ref="A347:E347" si="212">A249</f>
        <v>0</v>
      </c>
      <c r="B347" s="313" t="str">
        <f t="shared" si="212"/>
        <v>DPR 2</v>
      </c>
      <c r="C347" s="58">
        <f t="shared" si="212"/>
        <v>0</v>
      </c>
      <c r="D347" s="384" t="str">
        <f t="shared" si="212"/>
        <v>-</v>
      </c>
      <c r="E347" s="59">
        <f t="shared" si="212"/>
        <v>0</v>
      </c>
      <c r="F347" s="156">
        <f t="shared" ref="F347:F391" si="213">F249+I249</f>
        <v>0</v>
      </c>
      <c r="G347" s="156">
        <f t="shared" ref="G347:G391" si="214">G249+M249</f>
        <v>0</v>
      </c>
      <c r="H347" s="156">
        <f t="shared" si="190"/>
        <v>0</v>
      </c>
      <c r="I347" s="155">
        <f>'F4.2 SHPC Nashik'!X53</f>
        <v>0</v>
      </c>
      <c r="J347" s="155">
        <f>'F4.2 SHPC Nashik'!AU53</f>
        <v>0</v>
      </c>
      <c r="K347" s="156"/>
      <c r="L347" s="156"/>
      <c r="M347" s="156">
        <f t="shared" si="191"/>
        <v>0</v>
      </c>
      <c r="N347" s="156">
        <f t="shared" si="192"/>
        <v>0</v>
      </c>
    </row>
    <row r="348" spans="1:14" ht="31.5" hidden="1" outlineLevel="1">
      <c r="A348" s="486">
        <f t="shared" ref="A348:E348" si="215">A250</f>
        <v>1</v>
      </c>
      <c r="B348" s="725" t="str">
        <f t="shared" si="215"/>
        <v xml:space="preserve">Design,supply,errection,testing &amp; commissioning of  digital governing system at Paithan HPS.                        </v>
      </c>
      <c r="C348" s="58">
        <f t="shared" si="215"/>
        <v>0</v>
      </c>
      <c r="D348" s="384" t="str">
        <f t="shared" si="215"/>
        <v>-</v>
      </c>
      <c r="E348" s="59">
        <f t="shared" si="215"/>
        <v>0</v>
      </c>
      <c r="F348" s="156">
        <f t="shared" si="213"/>
        <v>0</v>
      </c>
      <c r="G348" s="156">
        <f t="shared" si="214"/>
        <v>0</v>
      </c>
      <c r="H348" s="156">
        <f t="shared" si="190"/>
        <v>0</v>
      </c>
      <c r="I348" s="155">
        <f>'F4.2 SHPC Nashik'!X54</f>
        <v>4.5</v>
      </c>
      <c r="J348" s="155">
        <f>'F4.2 SHPC Nashik'!AU54</f>
        <v>4.5</v>
      </c>
      <c r="K348" s="156"/>
      <c r="L348" s="156"/>
      <c r="M348" s="156">
        <f t="shared" si="191"/>
        <v>4.5</v>
      </c>
      <c r="N348" s="156">
        <f t="shared" si="192"/>
        <v>0</v>
      </c>
    </row>
    <row r="349" spans="1:14" ht="31.5" hidden="1" outlineLevel="1">
      <c r="A349" s="486">
        <f t="shared" ref="A349:E349" si="216">A251</f>
        <v>2</v>
      </c>
      <c r="B349" s="595" t="str">
        <f t="shared" si="216"/>
        <v xml:space="preserve">Design,Supply ,testing ,erection and commissioing of DAVR system at Paithan HPS.                                                     </v>
      </c>
      <c r="C349" s="58">
        <f t="shared" si="216"/>
        <v>0</v>
      </c>
      <c r="D349" s="384" t="str">
        <f t="shared" si="216"/>
        <v>-</v>
      </c>
      <c r="E349" s="59">
        <f t="shared" si="216"/>
        <v>0</v>
      </c>
      <c r="F349" s="156">
        <f t="shared" si="213"/>
        <v>0</v>
      </c>
      <c r="G349" s="156">
        <f t="shared" si="214"/>
        <v>0</v>
      </c>
      <c r="H349" s="156">
        <f t="shared" si="190"/>
        <v>0</v>
      </c>
      <c r="I349" s="155">
        <f>'F4.2 SHPC Nashik'!X55</f>
        <v>2</v>
      </c>
      <c r="J349" s="155">
        <f>'F4.2 SHPC Nashik'!AU55</f>
        <v>2</v>
      </c>
      <c r="K349" s="156"/>
      <c r="L349" s="156"/>
      <c r="M349" s="156">
        <f t="shared" si="191"/>
        <v>2</v>
      </c>
      <c r="N349" s="156">
        <f t="shared" si="192"/>
        <v>0</v>
      </c>
    </row>
    <row r="350" spans="1:14" ht="31.5" hidden="1" outlineLevel="1">
      <c r="A350" s="486">
        <f t="shared" ref="A350:E350" si="217">A252</f>
        <v>3</v>
      </c>
      <c r="B350" s="595" t="str">
        <f t="shared" si="217"/>
        <v xml:space="preserve">Design,supply,testing ,erection and commissioing of DCS control system at Paithan HPS.                                                       </v>
      </c>
      <c r="C350" s="58">
        <f t="shared" si="217"/>
        <v>0</v>
      </c>
      <c r="D350" s="384" t="str">
        <f t="shared" si="217"/>
        <v>-</v>
      </c>
      <c r="E350" s="59">
        <f t="shared" si="217"/>
        <v>0</v>
      </c>
      <c r="F350" s="156">
        <f t="shared" si="213"/>
        <v>0</v>
      </c>
      <c r="G350" s="156">
        <f t="shared" si="214"/>
        <v>0</v>
      </c>
      <c r="H350" s="156">
        <f t="shared" si="190"/>
        <v>0</v>
      </c>
      <c r="I350" s="155">
        <f>'F4.2 SHPC Nashik'!X56</f>
        <v>1.7</v>
      </c>
      <c r="J350" s="155">
        <f>'F4.2 SHPC Nashik'!AU56</f>
        <v>1.7</v>
      </c>
      <c r="K350" s="156"/>
      <c r="L350" s="156"/>
      <c r="M350" s="156">
        <f t="shared" si="191"/>
        <v>1.7</v>
      </c>
      <c r="N350" s="156">
        <f t="shared" si="192"/>
        <v>0</v>
      </c>
    </row>
    <row r="351" spans="1:14" ht="31.5" hidden="1" outlineLevel="1">
      <c r="A351" s="486">
        <f t="shared" ref="A351:E351" si="218">A253</f>
        <v>4</v>
      </c>
      <c r="B351" s="595" t="str">
        <f t="shared" si="218"/>
        <v xml:space="preserve">Design,supply ,testing ,erection and commissioing of Automated Co2 fire extinguishers system  at Paithan HPS.                                         </v>
      </c>
      <c r="C351" s="58">
        <f t="shared" si="218"/>
        <v>0</v>
      </c>
      <c r="D351" s="384" t="str">
        <f t="shared" si="218"/>
        <v>-</v>
      </c>
      <c r="E351" s="59">
        <f t="shared" si="218"/>
        <v>0</v>
      </c>
      <c r="F351" s="156">
        <f t="shared" si="213"/>
        <v>0</v>
      </c>
      <c r="G351" s="156">
        <f t="shared" si="214"/>
        <v>0</v>
      </c>
      <c r="H351" s="156">
        <f t="shared" si="190"/>
        <v>0</v>
      </c>
      <c r="I351" s="155">
        <f>'F4.2 SHPC Nashik'!X57</f>
        <v>0.35</v>
      </c>
      <c r="J351" s="155">
        <f>'F4.2 SHPC Nashik'!AU57</f>
        <v>0.35</v>
      </c>
      <c r="K351" s="156"/>
      <c r="L351" s="156"/>
      <c r="M351" s="156">
        <f t="shared" si="191"/>
        <v>0.35</v>
      </c>
      <c r="N351" s="156">
        <f t="shared" si="192"/>
        <v>0</v>
      </c>
    </row>
    <row r="352" spans="1:14" ht="31.5" hidden="1" outlineLevel="1">
      <c r="A352" s="486">
        <f t="shared" ref="A352:E352" si="219">A254</f>
        <v>5</v>
      </c>
      <c r="B352" s="595" t="str">
        <f t="shared" si="219"/>
        <v xml:space="preserve">Design,Supply ,testing ,erection and commissioing of Numerical protection system at Yeldari HPS.                                        </v>
      </c>
      <c r="C352" s="58">
        <f t="shared" si="219"/>
        <v>0</v>
      </c>
      <c r="D352" s="384" t="str">
        <f t="shared" si="219"/>
        <v>-</v>
      </c>
      <c r="E352" s="59">
        <f t="shared" si="219"/>
        <v>0</v>
      </c>
      <c r="F352" s="156">
        <f t="shared" si="213"/>
        <v>0</v>
      </c>
      <c r="G352" s="156">
        <f t="shared" si="214"/>
        <v>0</v>
      </c>
      <c r="H352" s="156">
        <f t="shared" si="190"/>
        <v>0</v>
      </c>
      <c r="I352" s="155">
        <f>'F4.2 SHPC Nashik'!X58</f>
        <v>2.5499999999999998</v>
      </c>
      <c r="J352" s="155">
        <f>'F4.2 SHPC Nashik'!AU58</f>
        <v>2.5499999999999998</v>
      </c>
      <c r="K352" s="156"/>
      <c r="L352" s="156"/>
      <c r="M352" s="156">
        <f t="shared" si="191"/>
        <v>2.5499999999999998</v>
      </c>
      <c r="N352" s="156">
        <f t="shared" si="192"/>
        <v>0</v>
      </c>
    </row>
    <row r="353" spans="1:14" ht="31.5" hidden="1" outlineLevel="1">
      <c r="A353" s="486">
        <f t="shared" ref="A353:E353" si="220">A255</f>
        <v>6</v>
      </c>
      <c r="B353" s="595" t="str">
        <f t="shared" si="220"/>
        <v xml:space="preserve">Design,Supply ,testing ,erection and commissioing of C&amp;I control &amp; measurement with SCADA at Yeldari HPS.                                                           </v>
      </c>
      <c r="C353" s="58">
        <f t="shared" si="220"/>
        <v>0</v>
      </c>
      <c r="D353" s="384" t="str">
        <f t="shared" si="220"/>
        <v>-</v>
      </c>
      <c r="E353" s="59">
        <f t="shared" si="220"/>
        <v>0</v>
      </c>
      <c r="F353" s="156">
        <f t="shared" si="213"/>
        <v>0</v>
      </c>
      <c r="G353" s="156">
        <f t="shared" si="214"/>
        <v>0</v>
      </c>
      <c r="H353" s="156">
        <f t="shared" si="190"/>
        <v>0</v>
      </c>
      <c r="I353" s="155">
        <f>'F4.2 SHPC Nashik'!X59</f>
        <v>1</v>
      </c>
      <c r="J353" s="155">
        <f>'F4.2 SHPC Nashik'!AU59</f>
        <v>1</v>
      </c>
      <c r="K353" s="156"/>
      <c r="L353" s="156"/>
      <c r="M353" s="156">
        <f t="shared" si="191"/>
        <v>1</v>
      </c>
      <c r="N353" s="156">
        <f t="shared" si="192"/>
        <v>0</v>
      </c>
    </row>
    <row r="354" spans="1:14" ht="31.5" hidden="1" outlineLevel="1">
      <c r="A354" s="486">
        <f t="shared" ref="A354:E354" si="221">A256</f>
        <v>7</v>
      </c>
      <c r="B354" s="595" t="str">
        <f t="shared" si="221"/>
        <v xml:space="preserve">Design,Supply ,testing ,erection and commissioing of DAVR system at Yeldari HPS                                                        </v>
      </c>
      <c r="C354" s="58">
        <f t="shared" si="221"/>
        <v>0</v>
      </c>
      <c r="D354" s="384" t="str">
        <f t="shared" si="221"/>
        <v>-</v>
      </c>
      <c r="E354" s="59">
        <f t="shared" si="221"/>
        <v>0</v>
      </c>
      <c r="F354" s="156">
        <f t="shared" si="213"/>
        <v>0</v>
      </c>
      <c r="G354" s="156">
        <f t="shared" si="214"/>
        <v>0</v>
      </c>
      <c r="H354" s="156">
        <f t="shared" si="190"/>
        <v>0</v>
      </c>
      <c r="I354" s="155">
        <f>'F4.2 SHPC Nashik'!X60</f>
        <v>6</v>
      </c>
      <c r="J354" s="155">
        <f>'F4.2 SHPC Nashik'!AU60</f>
        <v>6</v>
      </c>
      <c r="K354" s="156"/>
      <c r="L354" s="156"/>
      <c r="M354" s="156">
        <f t="shared" si="191"/>
        <v>6</v>
      </c>
      <c r="N354" s="156">
        <f t="shared" si="192"/>
        <v>0</v>
      </c>
    </row>
    <row r="355" spans="1:14" ht="31.5" hidden="1" outlineLevel="1">
      <c r="A355" s="486">
        <f t="shared" ref="A355:E355" si="222">A257</f>
        <v>8</v>
      </c>
      <c r="B355" s="595" t="str">
        <f t="shared" si="222"/>
        <v xml:space="preserve">Design,supply,errection,testing &amp; commissioning of  digital governing system at Yeldari HPS.                                           </v>
      </c>
      <c r="C355" s="58">
        <f t="shared" si="222"/>
        <v>0</v>
      </c>
      <c r="D355" s="384" t="str">
        <f t="shared" si="222"/>
        <v>-</v>
      </c>
      <c r="E355" s="59">
        <f t="shared" si="222"/>
        <v>0</v>
      </c>
      <c r="F355" s="156">
        <f t="shared" si="213"/>
        <v>0</v>
      </c>
      <c r="G355" s="156">
        <f t="shared" si="214"/>
        <v>0</v>
      </c>
      <c r="H355" s="156">
        <f t="shared" si="190"/>
        <v>0</v>
      </c>
      <c r="I355" s="155">
        <f>'F4.2 SHPC Nashik'!X61</f>
        <v>7</v>
      </c>
      <c r="J355" s="155">
        <f>'F4.2 SHPC Nashik'!AU61</f>
        <v>7</v>
      </c>
      <c r="K355" s="156"/>
      <c r="L355" s="156"/>
      <c r="M355" s="156">
        <f t="shared" si="191"/>
        <v>7</v>
      </c>
      <c r="N355" s="156">
        <f t="shared" si="192"/>
        <v>0</v>
      </c>
    </row>
    <row r="356" spans="1:14" ht="15.75" hidden="1" outlineLevel="1">
      <c r="A356" s="502">
        <f t="shared" ref="A356:E356" si="223">A258</f>
        <v>0</v>
      </c>
      <c r="B356" s="313" t="str">
        <f t="shared" si="223"/>
        <v>DPR 3 (CIVIL)</v>
      </c>
      <c r="C356" s="58">
        <f t="shared" si="223"/>
        <v>0</v>
      </c>
      <c r="D356" s="384" t="str">
        <f t="shared" si="223"/>
        <v>-</v>
      </c>
      <c r="E356" s="59">
        <f t="shared" si="223"/>
        <v>0</v>
      </c>
      <c r="F356" s="156">
        <f t="shared" si="213"/>
        <v>0</v>
      </c>
      <c r="G356" s="156">
        <f t="shared" si="214"/>
        <v>0</v>
      </c>
      <c r="H356" s="156">
        <f t="shared" si="190"/>
        <v>0</v>
      </c>
      <c r="I356" s="155">
        <f>'F4.2 SHPC Nashik'!X62</f>
        <v>0</v>
      </c>
      <c r="J356" s="155">
        <f>'F4.2 SHPC Nashik'!AU62</f>
        <v>0</v>
      </c>
      <c r="K356" s="156"/>
      <c r="L356" s="156"/>
      <c r="M356" s="156">
        <f t="shared" si="191"/>
        <v>0</v>
      </c>
      <c r="N356" s="156">
        <f t="shared" si="192"/>
        <v>0</v>
      </c>
    </row>
    <row r="357" spans="1:14" ht="47.25" hidden="1" outlineLevel="1">
      <c r="A357" s="486">
        <f t="shared" ref="A357:E357" si="224">A259</f>
        <v>1</v>
      </c>
      <c r="B357" s="595" t="str">
        <f t="shared" si="224"/>
        <v>Fortification and Rock fall protection Measures in Vaitarna Hydro Electric Power Project  Premises ,Tal- Igatpuri , Dist-Nashik.</v>
      </c>
      <c r="C357" s="58">
        <f t="shared" si="224"/>
        <v>0</v>
      </c>
      <c r="D357" s="384" t="str">
        <f t="shared" si="224"/>
        <v>-</v>
      </c>
      <c r="E357" s="59">
        <f t="shared" si="224"/>
        <v>0</v>
      </c>
      <c r="F357" s="156">
        <f t="shared" si="213"/>
        <v>0</v>
      </c>
      <c r="G357" s="156">
        <f t="shared" si="214"/>
        <v>0</v>
      </c>
      <c r="H357" s="156">
        <f t="shared" si="190"/>
        <v>0</v>
      </c>
      <c r="I357" s="155">
        <f>'F4.2 SHPC Nashik'!X63</f>
        <v>36.53</v>
      </c>
      <c r="J357" s="155">
        <f>'F4.2 SHPC Nashik'!AU63</f>
        <v>36.53</v>
      </c>
      <c r="K357" s="156"/>
      <c r="L357" s="156"/>
      <c r="M357" s="156">
        <f t="shared" si="191"/>
        <v>36.53</v>
      </c>
      <c r="N357" s="156">
        <f t="shared" si="192"/>
        <v>0</v>
      </c>
    </row>
    <row r="358" spans="1:14" ht="31.5" hidden="1" outlineLevel="1">
      <c r="A358" s="486">
        <f t="shared" ref="A358:E358" si="225">A260</f>
        <v>2</v>
      </c>
      <c r="B358" s="595" t="str">
        <f t="shared" si="225"/>
        <v>Work of construction of Bituminous approach road to Portal Switchyard at Vaitarna HPS.</v>
      </c>
      <c r="C358" s="58">
        <f t="shared" si="225"/>
        <v>0</v>
      </c>
      <c r="D358" s="384" t="str">
        <f t="shared" si="225"/>
        <v>-</v>
      </c>
      <c r="E358" s="59">
        <f t="shared" si="225"/>
        <v>0</v>
      </c>
      <c r="F358" s="156">
        <f t="shared" si="213"/>
        <v>0</v>
      </c>
      <c r="G358" s="156">
        <f t="shared" si="214"/>
        <v>0</v>
      </c>
      <c r="H358" s="156">
        <f t="shared" si="190"/>
        <v>0</v>
      </c>
      <c r="I358" s="155">
        <f>'F4.2 SHPC Nashik'!X64</f>
        <v>2.77</v>
      </c>
      <c r="J358" s="155">
        <f>'F4.2 SHPC Nashik'!AU64</f>
        <v>2.77</v>
      </c>
      <c r="K358" s="156"/>
      <c r="L358" s="156"/>
      <c r="M358" s="156">
        <f t="shared" si="191"/>
        <v>2.77</v>
      </c>
      <c r="N358" s="156">
        <f t="shared" si="192"/>
        <v>0</v>
      </c>
    </row>
    <row r="359" spans="1:14" ht="31.5" hidden="1" outlineLevel="1">
      <c r="A359" s="486">
        <f t="shared" ref="A359:E359" si="226">A261</f>
        <v>3</v>
      </c>
      <c r="B359" s="595" t="str">
        <f t="shared" si="226"/>
        <v>Work of construction of Gabion wall structure on down stream of nallah near Tunnel  at Vaitarna HPS.</v>
      </c>
      <c r="C359" s="58">
        <f t="shared" si="226"/>
        <v>0</v>
      </c>
      <c r="D359" s="384" t="str">
        <f t="shared" si="226"/>
        <v>-</v>
      </c>
      <c r="E359" s="59">
        <f t="shared" si="226"/>
        <v>0</v>
      </c>
      <c r="F359" s="156">
        <f t="shared" si="213"/>
        <v>0</v>
      </c>
      <c r="G359" s="156">
        <f t="shared" si="214"/>
        <v>0</v>
      </c>
      <c r="H359" s="156">
        <f t="shared" si="190"/>
        <v>0</v>
      </c>
      <c r="I359" s="155">
        <f>'F4.2 SHPC Nashik'!X65</f>
        <v>0.26</v>
      </c>
      <c r="J359" s="155">
        <f>'F4.2 SHPC Nashik'!AU65</f>
        <v>0.26</v>
      </c>
      <c r="K359" s="156"/>
      <c r="L359" s="156"/>
      <c r="M359" s="156">
        <f t="shared" si="191"/>
        <v>0.26</v>
      </c>
      <c r="N359" s="156">
        <f t="shared" si="192"/>
        <v>0</v>
      </c>
    </row>
    <row r="360" spans="1:14" ht="15.75" hidden="1" outlineLevel="1">
      <c r="A360" s="705">
        <f t="shared" ref="A360:E360" si="227">A262</f>
        <v>0</v>
      </c>
      <c r="B360" s="313" t="str">
        <f t="shared" si="227"/>
        <v>(ii) Yet to be submitted to MERC(F Y 2026-27)</v>
      </c>
      <c r="C360" s="58">
        <f t="shared" si="227"/>
        <v>0</v>
      </c>
      <c r="D360" s="384" t="str">
        <f t="shared" si="227"/>
        <v>-</v>
      </c>
      <c r="E360" s="59">
        <f t="shared" si="227"/>
        <v>0</v>
      </c>
      <c r="F360" s="156">
        <f t="shared" si="213"/>
        <v>0</v>
      </c>
      <c r="G360" s="156">
        <f t="shared" si="214"/>
        <v>0</v>
      </c>
      <c r="H360" s="156">
        <f t="shared" si="190"/>
        <v>0</v>
      </c>
      <c r="I360" s="155">
        <f>'F4.2 SHPC Nashik'!X66</f>
        <v>0</v>
      </c>
      <c r="J360" s="155">
        <f>'F4.2 SHPC Nashik'!AU66</f>
        <v>0</v>
      </c>
      <c r="K360" s="156"/>
      <c r="L360" s="156"/>
      <c r="M360" s="156">
        <f t="shared" si="191"/>
        <v>0</v>
      </c>
      <c r="N360" s="156">
        <f t="shared" si="192"/>
        <v>0</v>
      </c>
    </row>
    <row r="361" spans="1:14" ht="15.75" hidden="1" outlineLevel="1">
      <c r="A361" s="502">
        <f t="shared" ref="A361:E361" si="228">A263</f>
        <v>0</v>
      </c>
      <c r="B361" s="313" t="str">
        <f t="shared" si="228"/>
        <v>DPR 4</v>
      </c>
      <c r="C361" s="58">
        <f t="shared" si="228"/>
        <v>0</v>
      </c>
      <c r="D361" s="384" t="str">
        <f t="shared" si="228"/>
        <v>-</v>
      </c>
      <c r="E361" s="59">
        <f t="shared" si="228"/>
        <v>0</v>
      </c>
      <c r="F361" s="156">
        <f t="shared" si="213"/>
        <v>0</v>
      </c>
      <c r="G361" s="156">
        <f t="shared" si="214"/>
        <v>0</v>
      </c>
      <c r="H361" s="156">
        <f t="shared" si="190"/>
        <v>0</v>
      </c>
      <c r="I361" s="155">
        <f>'F4.2 SHPC Nashik'!X67</f>
        <v>0</v>
      </c>
      <c r="J361" s="155">
        <f>'F4.2 SHPC Nashik'!AU67</f>
        <v>0</v>
      </c>
      <c r="K361" s="156"/>
      <c r="L361" s="156"/>
      <c r="M361" s="156">
        <f t="shared" si="191"/>
        <v>0</v>
      </c>
      <c r="N361" s="156">
        <f t="shared" si="192"/>
        <v>0</v>
      </c>
    </row>
    <row r="362" spans="1:14" ht="63" hidden="1" outlineLevel="1">
      <c r="A362" s="486">
        <f t="shared" ref="A362:E362" si="229">A264</f>
        <v>1</v>
      </c>
      <c r="B362" s="595" t="str">
        <f t="shared" si="229"/>
        <v xml:space="preserve">Comprehensive work of redesign,manufacture, supply erection, testing &amp; commissioning of Digital Governing, Protection  and control system Consisting of SCADA on single point responsibility at 60 MW Vaitarna HPS.                                                                 </v>
      </c>
      <c r="C362" s="58">
        <f t="shared" si="229"/>
        <v>0</v>
      </c>
      <c r="D362" s="384" t="str">
        <f t="shared" si="229"/>
        <v>-</v>
      </c>
      <c r="E362" s="59">
        <f t="shared" si="229"/>
        <v>0</v>
      </c>
      <c r="F362" s="156">
        <f t="shared" si="213"/>
        <v>0</v>
      </c>
      <c r="G362" s="156">
        <f t="shared" si="214"/>
        <v>0</v>
      </c>
      <c r="H362" s="156">
        <f t="shared" si="190"/>
        <v>0</v>
      </c>
      <c r="I362" s="155">
        <f>'F4.2 SHPC Nashik'!X68</f>
        <v>0</v>
      </c>
      <c r="J362" s="155">
        <f>'F4.2 SHPC Nashik'!AU68</f>
        <v>0</v>
      </c>
      <c r="K362" s="156"/>
      <c r="L362" s="156"/>
      <c r="M362" s="156">
        <f t="shared" si="191"/>
        <v>0</v>
      </c>
      <c r="N362" s="156">
        <f t="shared" si="192"/>
        <v>0</v>
      </c>
    </row>
    <row r="363" spans="1:14" ht="47.25" hidden="1" outlineLevel="1">
      <c r="A363" s="486">
        <f t="shared" ref="A363:E363" si="230">A265</f>
        <v>2</v>
      </c>
      <c r="B363" s="595" t="str">
        <f t="shared" si="230"/>
        <v xml:space="preserve">Comprehensive work of Replacement, Modification,upgradation of cooling water system along with replacement of pipeline,pumps,panel etc at 60 MW Vaitarna HPS.                                           </v>
      </c>
      <c r="C363" s="58">
        <f t="shared" si="230"/>
        <v>0</v>
      </c>
      <c r="D363" s="384" t="str">
        <f t="shared" si="230"/>
        <v>-</v>
      </c>
      <c r="E363" s="59">
        <f t="shared" si="230"/>
        <v>0</v>
      </c>
      <c r="F363" s="156">
        <f t="shared" si="213"/>
        <v>0</v>
      </c>
      <c r="G363" s="156">
        <f t="shared" si="214"/>
        <v>0</v>
      </c>
      <c r="H363" s="156">
        <f t="shared" si="190"/>
        <v>0</v>
      </c>
      <c r="I363" s="155">
        <f>'F4.2 SHPC Nashik'!X69</f>
        <v>0</v>
      </c>
      <c r="J363" s="155">
        <f>'F4.2 SHPC Nashik'!AU69</f>
        <v>0</v>
      </c>
      <c r="K363" s="156"/>
      <c r="L363" s="156"/>
      <c r="M363" s="156">
        <f t="shared" si="191"/>
        <v>0</v>
      </c>
      <c r="N363" s="156">
        <f t="shared" si="192"/>
        <v>0</v>
      </c>
    </row>
    <row r="364" spans="1:14" ht="31.5" hidden="1" outlineLevel="1">
      <c r="A364" s="486">
        <f t="shared" ref="A364:E364" si="231">A266</f>
        <v>3</v>
      </c>
      <c r="B364" s="595" t="str">
        <f t="shared" si="231"/>
        <v xml:space="preserve"> Design, Manufacture, Supply, Erection, Testing and commissioning of 1000 KVA UAT &amp; EAT at 60MW Vaitarna HPS.                                                                  </v>
      </c>
      <c r="C364" s="58">
        <f t="shared" si="231"/>
        <v>0</v>
      </c>
      <c r="D364" s="384" t="str">
        <f t="shared" si="231"/>
        <v>-</v>
      </c>
      <c r="E364" s="59">
        <f t="shared" si="231"/>
        <v>0</v>
      </c>
      <c r="F364" s="156">
        <f t="shared" si="213"/>
        <v>0</v>
      </c>
      <c r="G364" s="156">
        <f t="shared" si="214"/>
        <v>0</v>
      </c>
      <c r="H364" s="156">
        <f t="shared" si="190"/>
        <v>0</v>
      </c>
      <c r="I364" s="155">
        <f>'F4.2 SHPC Nashik'!X70</f>
        <v>0</v>
      </c>
      <c r="J364" s="155">
        <f>'F4.2 SHPC Nashik'!AU70</f>
        <v>0</v>
      </c>
      <c r="K364" s="156"/>
      <c r="L364" s="156"/>
      <c r="M364" s="156">
        <f t="shared" si="191"/>
        <v>0</v>
      </c>
      <c r="N364" s="156">
        <f t="shared" si="192"/>
        <v>0</v>
      </c>
    </row>
    <row r="365" spans="1:14" ht="47.25" hidden="1" outlineLevel="1">
      <c r="A365" s="486">
        <f t="shared" ref="A365:E365" si="232">A267</f>
        <v>4</v>
      </c>
      <c r="B365" s="595" t="str">
        <f t="shared" si="232"/>
        <v xml:space="preserve">Supply, Erection, Testing &amp; Commissioning of 500 KVA DG set along with cable and changeover system at 60 MW Vaitarna HPS                                          </v>
      </c>
      <c r="C365" s="58">
        <f t="shared" si="232"/>
        <v>0</v>
      </c>
      <c r="D365" s="384" t="str">
        <f t="shared" si="232"/>
        <v>-</v>
      </c>
      <c r="E365" s="59">
        <f t="shared" si="232"/>
        <v>0</v>
      </c>
      <c r="F365" s="156">
        <f t="shared" si="213"/>
        <v>0</v>
      </c>
      <c r="G365" s="156">
        <f t="shared" si="214"/>
        <v>0</v>
      </c>
      <c r="H365" s="156">
        <f t="shared" si="190"/>
        <v>0</v>
      </c>
      <c r="I365" s="155">
        <f>'F4.2 SHPC Nashik'!X71</f>
        <v>0</v>
      </c>
      <c r="J365" s="155">
        <f>'F4.2 SHPC Nashik'!AU71</f>
        <v>0</v>
      </c>
      <c r="K365" s="156"/>
      <c r="L365" s="156"/>
      <c r="M365" s="156">
        <f t="shared" si="191"/>
        <v>0</v>
      </c>
      <c r="N365" s="156">
        <f t="shared" si="192"/>
        <v>0</v>
      </c>
    </row>
    <row r="366" spans="1:14" ht="78.75" hidden="1" outlineLevel="1">
      <c r="A366" s="486">
        <f t="shared" ref="A366:E366" si="233">A268</f>
        <v>5</v>
      </c>
      <c r="B366" s="595" t="str">
        <f t="shared" si="233"/>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366" s="58">
        <f t="shared" si="233"/>
        <v>0</v>
      </c>
      <c r="D366" s="384" t="str">
        <f t="shared" si="233"/>
        <v>-</v>
      </c>
      <c r="E366" s="59">
        <f t="shared" si="233"/>
        <v>0</v>
      </c>
      <c r="F366" s="156">
        <f t="shared" si="213"/>
        <v>0</v>
      </c>
      <c r="G366" s="156">
        <f t="shared" si="214"/>
        <v>0</v>
      </c>
      <c r="H366" s="156">
        <f t="shared" si="190"/>
        <v>0</v>
      </c>
      <c r="I366" s="155">
        <f>'F4.2 SHPC Nashik'!X72</f>
        <v>0</v>
      </c>
      <c r="J366" s="155">
        <f>'F4.2 SHPC Nashik'!AU72</f>
        <v>0</v>
      </c>
      <c r="K366" s="156"/>
      <c r="L366" s="156"/>
      <c r="M366" s="156">
        <f t="shared" si="191"/>
        <v>0</v>
      </c>
      <c r="N366" s="156">
        <f t="shared" si="192"/>
        <v>0</v>
      </c>
    </row>
    <row r="367" spans="1:14" ht="15.75" hidden="1" outlineLevel="1">
      <c r="A367" s="486">
        <f t="shared" ref="A367:E367" si="234">A269</f>
        <v>0</v>
      </c>
      <c r="B367" s="313" t="str">
        <f t="shared" si="234"/>
        <v>DPR 5</v>
      </c>
      <c r="C367" s="58">
        <f t="shared" si="234"/>
        <v>0</v>
      </c>
      <c r="D367" s="384" t="str">
        <f t="shared" si="234"/>
        <v>-</v>
      </c>
      <c r="E367" s="59">
        <f t="shared" si="234"/>
        <v>0</v>
      </c>
      <c r="F367" s="156">
        <f t="shared" si="213"/>
        <v>0</v>
      </c>
      <c r="G367" s="156">
        <f t="shared" si="214"/>
        <v>0</v>
      </c>
      <c r="H367" s="156">
        <f t="shared" si="190"/>
        <v>0</v>
      </c>
      <c r="I367" s="155">
        <f>'F4.2 SHPC Nashik'!X73</f>
        <v>0</v>
      </c>
      <c r="J367" s="155">
        <f>'F4.2 SHPC Nashik'!AU73</f>
        <v>0</v>
      </c>
      <c r="K367" s="156"/>
      <c r="L367" s="156"/>
      <c r="M367" s="156">
        <f t="shared" si="191"/>
        <v>0</v>
      </c>
      <c r="N367" s="156">
        <f t="shared" si="192"/>
        <v>0</v>
      </c>
    </row>
    <row r="368" spans="1:14" ht="15.75" hidden="1" outlineLevel="1">
      <c r="A368" s="486">
        <f t="shared" ref="A368:E368" si="235">A270</f>
        <v>1</v>
      </c>
      <c r="B368" s="595" t="str">
        <f t="shared" si="235"/>
        <v xml:space="preserve">Upgradation of Insulation class Yeldari HPS                                                       </v>
      </c>
      <c r="C368" s="58">
        <f t="shared" si="235"/>
        <v>0</v>
      </c>
      <c r="D368" s="384" t="str">
        <f t="shared" si="235"/>
        <v>-</v>
      </c>
      <c r="E368" s="59">
        <f t="shared" si="235"/>
        <v>0</v>
      </c>
      <c r="F368" s="156">
        <f t="shared" si="213"/>
        <v>0</v>
      </c>
      <c r="G368" s="156">
        <f t="shared" si="214"/>
        <v>0</v>
      </c>
      <c r="H368" s="156">
        <f t="shared" si="190"/>
        <v>0</v>
      </c>
      <c r="I368" s="155">
        <f>'F4.2 SHPC Nashik'!X74</f>
        <v>0</v>
      </c>
      <c r="J368" s="155">
        <f>'F4.2 SHPC Nashik'!AU74</f>
        <v>0</v>
      </c>
      <c r="K368" s="156"/>
      <c r="L368" s="156"/>
      <c r="M368" s="156">
        <f t="shared" si="191"/>
        <v>0</v>
      </c>
      <c r="N368" s="156">
        <f t="shared" si="192"/>
        <v>0</v>
      </c>
    </row>
    <row r="369" spans="1:14" ht="78.75" hidden="1" outlineLevel="1">
      <c r="A369" s="486">
        <f t="shared" ref="A369:E369" si="236">A271</f>
        <v>2</v>
      </c>
      <c r="B369" s="595" t="str">
        <f t="shared" si="236"/>
        <v xml:space="preserve">Design,Supply ,testing ,erection and commissioing of  with modification of HT power circuit from 66KV to 132 KV by providing 03 Nos GT of 6.6/132 KV capcity 10 MVA with allied compatible aux. equipments  &amp; 01 Aux X`mer  2MVA of 132/11 KV at Yeldari HPS                                                         </v>
      </c>
      <c r="C369" s="58">
        <f t="shared" si="236"/>
        <v>0</v>
      </c>
      <c r="D369" s="384" t="str">
        <f t="shared" si="236"/>
        <v>-</v>
      </c>
      <c r="E369" s="59">
        <f t="shared" si="236"/>
        <v>0</v>
      </c>
      <c r="F369" s="156">
        <f t="shared" si="213"/>
        <v>0</v>
      </c>
      <c r="G369" s="156">
        <f t="shared" si="214"/>
        <v>0</v>
      </c>
      <c r="H369" s="156">
        <f t="shared" si="190"/>
        <v>0</v>
      </c>
      <c r="I369" s="155">
        <f>'F4.2 SHPC Nashik'!X75</f>
        <v>0</v>
      </c>
      <c r="J369" s="155">
        <f>'F4.2 SHPC Nashik'!AU75</f>
        <v>0</v>
      </c>
      <c r="K369" s="156"/>
      <c r="L369" s="156"/>
      <c r="M369" s="156">
        <f t="shared" si="191"/>
        <v>0</v>
      </c>
      <c r="N369" s="156">
        <f t="shared" si="192"/>
        <v>0</v>
      </c>
    </row>
    <row r="370" spans="1:14" ht="63" hidden="1" outlineLevel="1">
      <c r="A370" s="486">
        <f t="shared" ref="A370:E370" si="237">A272</f>
        <v>3</v>
      </c>
      <c r="B370" s="595" t="str">
        <f t="shared" si="237"/>
        <v xml:space="preserve">Design,supply ,testing ,erection and commissioing of Automated Co2 fire extinguishers system including supply of Co2 cylinder banks,detectors accessories and associated work at Yeldari HPS                                          </v>
      </c>
      <c r="C370" s="58">
        <f t="shared" si="237"/>
        <v>0</v>
      </c>
      <c r="D370" s="384" t="str">
        <f t="shared" si="237"/>
        <v>-</v>
      </c>
      <c r="E370" s="59">
        <f t="shared" si="237"/>
        <v>0</v>
      </c>
      <c r="F370" s="156">
        <f t="shared" si="213"/>
        <v>0</v>
      </c>
      <c r="G370" s="156">
        <f t="shared" si="214"/>
        <v>0</v>
      </c>
      <c r="H370" s="156">
        <f t="shared" si="190"/>
        <v>0</v>
      </c>
      <c r="I370" s="155">
        <f>'F4.2 SHPC Nashik'!X76</f>
        <v>0</v>
      </c>
      <c r="J370" s="155">
        <f>'F4.2 SHPC Nashik'!AU76</f>
        <v>0</v>
      </c>
      <c r="K370" s="156"/>
      <c r="L370" s="156"/>
      <c r="M370" s="156">
        <f t="shared" si="191"/>
        <v>0</v>
      </c>
      <c r="N370" s="156">
        <f t="shared" si="192"/>
        <v>0</v>
      </c>
    </row>
    <row r="371" spans="1:14" ht="47.25" hidden="1" outlineLevel="1">
      <c r="A371" s="486">
        <f t="shared" ref="A371:E371" si="238">A273</f>
        <v>4</v>
      </c>
      <c r="B371" s="595" t="str">
        <f t="shared" si="238"/>
        <v xml:space="preserve"> Design,supply ,testing ,erection and commissioing of UAT capacity 250 KVA ration 6.6KV/415V with ACDB, DCDB , auto change over system                                </v>
      </c>
      <c r="C371" s="58">
        <f t="shared" si="238"/>
        <v>0</v>
      </c>
      <c r="D371" s="384" t="str">
        <f t="shared" si="238"/>
        <v>-</v>
      </c>
      <c r="E371" s="59">
        <f t="shared" si="238"/>
        <v>0</v>
      </c>
      <c r="F371" s="156">
        <f t="shared" si="213"/>
        <v>0</v>
      </c>
      <c r="G371" s="156">
        <f t="shared" si="214"/>
        <v>0</v>
      </c>
      <c r="H371" s="156">
        <f t="shared" si="190"/>
        <v>0</v>
      </c>
      <c r="I371" s="155">
        <f>'F4.2 SHPC Nashik'!X77</f>
        <v>0</v>
      </c>
      <c r="J371" s="155">
        <f>'F4.2 SHPC Nashik'!AU77</f>
        <v>0</v>
      </c>
      <c r="K371" s="156"/>
      <c r="L371" s="156"/>
      <c r="M371" s="156">
        <f t="shared" si="191"/>
        <v>0</v>
      </c>
      <c r="N371" s="156">
        <f t="shared" si="192"/>
        <v>0</v>
      </c>
    </row>
    <row r="372" spans="1:14" ht="31.5" hidden="1" outlineLevel="1">
      <c r="A372" s="486">
        <f t="shared" ref="A372:E372" si="239">A274</f>
        <v>5</v>
      </c>
      <c r="B372" s="595" t="str">
        <f t="shared" si="239"/>
        <v xml:space="preserve">Design,supply ,testing ,erection and commissioing of  Power cables for GT and control cables at Yeldari HPS                                            </v>
      </c>
      <c r="C372" s="58">
        <f t="shared" si="239"/>
        <v>0</v>
      </c>
      <c r="D372" s="384" t="str">
        <f t="shared" si="239"/>
        <v>-</v>
      </c>
      <c r="E372" s="59">
        <f t="shared" si="239"/>
        <v>0</v>
      </c>
      <c r="F372" s="156">
        <f t="shared" si="213"/>
        <v>0</v>
      </c>
      <c r="G372" s="156">
        <f t="shared" si="214"/>
        <v>0</v>
      </c>
      <c r="H372" s="156">
        <f t="shared" si="190"/>
        <v>0</v>
      </c>
      <c r="I372" s="155">
        <f>'F4.2 SHPC Nashik'!X78</f>
        <v>0</v>
      </c>
      <c r="J372" s="155">
        <f>'F4.2 SHPC Nashik'!AU78</f>
        <v>0</v>
      </c>
      <c r="K372" s="156"/>
      <c r="L372" s="156"/>
      <c r="M372" s="156">
        <f t="shared" si="191"/>
        <v>0</v>
      </c>
      <c r="N372" s="156">
        <f t="shared" si="192"/>
        <v>0</v>
      </c>
    </row>
    <row r="373" spans="1:14" ht="31.5" hidden="1" outlineLevel="1">
      <c r="A373" s="486">
        <f t="shared" ref="A373:E373" si="240">A275</f>
        <v>6</v>
      </c>
      <c r="B373" s="595" t="str">
        <f t="shared" si="240"/>
        <v xml:space="preserve">Design,supply ,testing ,erection and commissioing of  Power cables for GT and control cables at Yeldari HPS                                              </v>
      </c>
      <c r="C373" s="58">
        <f t="shared" si="240"/>
        <v>0</v>
      </c>
      <c r="D373" s="384" t="str">
        <f t="shared" si="240"/>
        <v>-</v>
      </c>
      <c r="E373" s="59">
        <f t="shared" si="240"/>
        <v>0</v>
      </c>
      <c r="F373" s="156">
        <f t="shared" si="213"/>
        <v>0</v>
      </c>
      <c r="G373" s="156">
        <f t="shared" si="214"/>
        <v>0</v>
      </c>
      <c r="H373" s="156">
        <f t="shared" si="190"/>
        <v>0</v>
      </c>
      <c r="I373" s="155">
        <f>'F4.2 SHPC Nashik'!X79</f>
        <v>0</v>
      </c>
      <c r="J373" s="155">
        <f>'F4.2 SHPC Nashik'!AU79</f>
        <v>0</v>
      </c>
      <c r="K373" s="156"/>
      <c r="L373" s="156"/>
      <c r="M373" s="156">
        <f t="shared" si="191"/>
        <v>0</v>
      </c>
      <c r="N373" s="156">
        <f t="shared" si="192"/>
        <v>0</v>
      </c>
    </row>
    <row r="374" spans="1:14" ht="15.75" hidden="1" outlineLevel="1">
      <c r="A374" s="502">
        <f t="shared" ref="A374:E374" si="241">A276</f>
        <v>0</v>
      </c>
      <c r="B374" s="726" t="str">
        <f t="shared" si="241"/>
        <v>DPR 6(CIVIL)</v>
      </c>
      <c r="C374" s="58">
        <f t="shared" si="241"/>
        <v>0</v>
      </c>
      <c r="D374" s="384" t="str">
        <f t="shared" si="241"/>
        <v>-</v>
      </c>
      <c r="E374" s="59">
        <f t="shared" si="241"/>
        <v>0</v>
      </c>
      <c r="F374" s="156">
        <f t="shared" si="213"/>
        <v>0</v>
      </c>
      <c r="G374" s="156">
        <f t="shared" si="214"/>
        <v>0</v>
      </c>
      <c r="H374" s="156">
        <f t="shared" si="190"/>
        <v>0</v>
      </c>
      <c r="I374" s="155">
        <f>'F4.2 SHPC Nashik'!X80</f>
        <v>0</v>
      </c>
      <c r="J374" s="155">
        <f>'F4.2 SHPC Nashik'!AU80</f>
        <v>0</v>
      </c>
      <c r="K374" s="156"/>
      <c r="L374" s="156"/>
      <c r="M374" s="156">
        <f t="shared" si="191"/>
        <v>0</v>
      </c>
      <c r="N374" s="156">
        <f t="shared" si="192"/>
        <v>0</v>
      </c>
    </row>
    <row r="375" spans="1:14" ht="15.75" hidden="1" outlineLevel="1">
      <c r="A375" s="486">
        <f t="shared" ref="A375:E375" si="242">A277</f>
        <v>1</v>
      </c>
      <c r="B375" s="595" t="str">
        <f t="shared" si="242"/>
        <v>Package shade roof change at Ghatghar HPS</v>
      </c>
      <c r="C375" s="58">
        <f t="shared" si="242"/>
        <v>0</v>
      </c>
      <c r="D375" s="384" t="str">
        <f t="shared" si="242"/>
        <v>-</v>
      </c>
      <c r="E375" s="59">
        <f t="shared" si="242"/>
        <v>0</v>
      </c>
      <c r="F375" s="156">
        <f t="shared" si="213"/>
        <v>0</v>
      </c>
      <c r="G375" s="156">
        <f t="shared" si="214"/>
        <v>0</v>
      </c>
      <c r="H375" s="156">
        <f t="shared" si="190"/>
        <v>0</v>
      </c>
      <c r="I375" s="155">
        <f>'F4.2 SHPC Nashik'!X81</f>
        <v>0</v>
      </c>
      <c r="J375" s="155">
        <f>'F4.2 SHPC Nashik'!AU81</f>
        <v>0</v>
      </c>
      <c r="K375" s="156"/>
      <c r="L375" s="156"/>
      <c r="M375" s="156">
        <f t="shared" si="191"/>
        <v>0</v>
      </c>
      <c r="N375" s="156">
        <f t="shared" si="192"/>
        <v>0</v>
      </c>
    </row>
    <row r="376" spans="1:14" ht="31.5" hidden="1" outlineLevel="1">
      <c r="A376" s="486">
        <f t="shared" ref="A376:E376" si="243">A278</f>
        <v>2</v>
      </c>
      <c r="B376" s="595" t="str">
        <f t="shared" si="243"/>
        <v>PROCUREMENT OF MOBILE RACKS FOR STORES atGhatghar HPS</v>
      </c>
      <c r="C376" s="58">
        <f t="shared" si="243"/>
        <v>0</v>
      </c>
      <c r="D376" s="384" t="str">
        <f t="shared" si="243"/>
        <v>-</v>
      </c>
      <c r="E376" s="59">
        <f t="shared" si="243"/>
        <v>0</v>
      </c>
      <c r="F376" s="156">
        <f t="shared" si="213"/>
        <v>0</v>
      </c>
      <c r="G376" s="156">
        <f t="shared" si="214"/>
        <v>0</v>
      </c>
      <c r="H376" s="156">
        <f t="shared" si="190"/>
        <v>0</v>
      </c>
      <c r="I376" s="155">
        <f>'F4.2 SHPC Nashik'!X82</f>
        <v>0</v>
      </c>
      <c r="J376" s="155">
        <f>'F4.2 SHPC Nashik'!AU82</f>
        <v>0</v>
      </c>
      <c r="K376" s="156"/>
      <c r="L376" s="156"/>
      <c r="M376" s="156">
        <f t="shared" si="191"/>
        <v>0</v>
      </c>
      <c r="N376" s="156">
        <f t="shared" si="192"/>
        <v>0</v>
      </c>
    </row>
    <row r="377" spans="1:14" ht="31.5" hidden="1" outlineLevel="1">
      <c r="A377" s="486">
        <f t="shared" ref="A377:E377" si="244">A279</f>
        <v>3</v>
      </c>
      <c r="B377" s="595" t="str">
        <f t="shared" si="244"/>
        <v>Wall compound Rising of height and Wire fence on wall at package shade  at Ghatghar HPS</v>
      </c>
      <c r="C377" s="58">
        <f t="shared" si="244"/>
        <v>0</v>
      </c>
      <c r="D377" s="384" t="str">
        <f t="shared" si="244"/>
        <v>-</v>
      </c>
      <c r="E377" s="59">
        <f t="shared" si="244"/>
        <v>0</v>
      </c>
      <c r="F377" s="156">
        <f t="shared" si="213"/>
        <v>0</v>
      </c>
      <c r="G377" s="156">
        <f t="shared" si="214"/>
        <v>0</v>
      </c>
      <c r="H377" s="156">
        <f t="shared" si="190"/>
        <v>0</v>
      </c>
      <c r="I377" s="155">
        <f>'F4.2 SHPC Nashik'!X83</f>
        <v>0</v>
      </c>
      <c r="J377" s="155">
        <f>'F4.2 SHPC Nashik'!AU83</f>
        <v>0</v>
      </c>
      <c r="K377" s="156"/>
      <c r="L377" s="156"/>
      <c r="M377" s="156">
        <f t="shared" si="191"/>
        <v>0</v>
      </c>
      <c r="N377" s="156">
        <f t="shared" si="192"/>
        <v>0</v>
      </c>
    </row>
    <row r="378" spans="1:14" ht="15.75" hidden="1" outlineLevel="1">
      <c r="A378" s="486">
        <f t="shared" ref="A378:E378" si="245">A280</f>
        <v>4</v>
      </c>
      <c r="B378" s="595" t="str">
        <f t="shared" si="245"/>
        <v>Wall compound colony UCR at Ghatghar HPS</v>
      </c>
      <c r="C378" s="58">
        <f t="shared" si="245"/>
        <v>0</v>
      </c>
      <c r="D378" s="384" t="str">
        <f t="shared" si="245"/>
        <v>-</v>
      </c>
      <c r="E378" s="59">
        <f t="shared" si="245"/>
        <v>0</v>
      </c>
      <c r="F378" s="156">
        <f t="shared" si="213"/>
        <v>0</v>
      </c>
      <c r="G378" s="156">
        <f t="shared" si="214"/>
        <v>0</v>
      </c>
      <c r="H378" s="156">
        <f t="shared" si="190"/>
        <v>0</v>
      </c>
      <c r="I378" s="155">
        <f>'F4.2 SHPC Nashik'!X84</f>
        <v>0</v>
      </c>
      <c r="J378" s="155">
        <f>'F4.2 SHPC Nashik'!AU84</f>
        <v>0</v>
      </c>
      <c r="K378" s="156"/>
      <c r="L378" s="156"/>
      <c r="M378" s="156">
        <f t="shared" si="191"/>
        <v>0</v>
      </c>
      <c r="N378" s="156">
        <f t="shared" si="192"/>
        <v>0</v>
      </c>
    </row>
    <row r="379" spans="1:14" ht="15.75" hidden="1" outlineLevel="1">
      <c r="A379" s="486">
        <f t="shared" ref="A379:E379" si="246">A281</f>
        <v>5</v>
      </c>
      <c r="B379" s="595" t="str">
        <f t="shared" si="246"/>
        <v>Colony and office Road asphalting at Ghatghar HPS</v>
      </c>
      <c r="C379" s="58">
        <f t="shared" si="246"/>
        <v>0</v>
      </c>
      <c r="D379" s="384" t="str">
        <f t="shared" si="246"/>
        <v>-</v>
      </c>
      <c r="E379" s="59">
        <f t="shared" si="246"/>
        <v>0</v>
      </c>
      <c r="F379" s="156">
        <f t="shared" si="213"/>
        <v>0</v>
      </c>
      <c r="G379" s="156">
        <f t="shared" si="214"/>
        <v>0</v>
      </c>
      <c r="H379" s="156">
        <f t="shared" si="190"/>
        <v>0</v>
      </c>
      <c r="I379" s="155">
        <f>'F4.2 SHPC Nashik'!X85</f>
        <v>0</v>
      </c>
      <c r="J379" s="155">
        <f>'F4.2 SHPC Nashik'!AU85</f>
        <v>0</v>
      </c>
      <c r="K379" s="156"/>
      <c r="L379" s="156"/>
      <c r="M379" s="156">
        <f t="shared" si="191"/>
        <v>0</v>
      </c>
      <c r="N379" s="156">
        <f t="shared" si="192"/>
        <v>0</v>
      </c>
    </row>
    <row r="380" spans="1:14" ht="15.75" hidden="1" outlineLevel="1">
      <c r="A380" s="486">
        <f t="shared" ref="A380:E380" si="247">A282</f>
        <v>6</v>
      </c>
      <c r="B380" s="595" t="str">
        <f t="shared" si="247"/>
        <v xml:space="preserve"> Road colony to power house at Ghatghar HPS</v>
      </c>
      <c r="C380" s="58">
        <f t="shared" si="247"/>
        <v>0</v>
      </c>
      <c r="D380" s="384" t="str">
        <f t="shared" si="247"/>
        <v>-</v>
      </c>
      <c r="E380" s="59">
        <f t="shared" si="247"/>
        <v>0</v>
      </c>
      <c r="F380" s="156">
        <f t="shared" si="213"/>
        <v>0</v>
      </c>
      <c r="G380" s="156">
        <f t="shared" si="214"/>
        <v>0</v>
      </c>
      <c r="H380" s="156">
        <f t="shared" si="190"/>
        <v>0</v>
      </c>
      <c r="I380" s="155">
        <f>'F4.2 SHPC Nashik'!X86</f>
        <v>0</v>
      </c>
      <c r="J380" s="155">
        <f>'F4.2 SHPC Nashik'!AU86</f>
        <v>0</v>
      </c>
      <c r="K380" s="156"/>
      <c r="L380" s="156"/>
      <c r="M380" s="156">
        <f t="shared" si="191"/>
        <v>0</v>
      </c>
      <c r="N380" s="156">
        <f t="shared" si="192"/>
        <v>0</v>
      </c>
    </row>
    <row r="381" spans="1:14" ht="15.75" hidden="1" outlineLevel="1">
      <c r="A381" s="502">
        <f t="shared" ref="A381:E381" si="248">A283</f>
        <v>0</v>
      </c>
      <c r="B381" s="297">
        <f t="shared" si="248"/>
        <v>0</v>
      </c>
      <c r="C381" s="58">
        <f t="shared" si="248"/>
        <v>0</v>
      </c>
      <c r="D381" s="384" t="str">
        <f t="shared" si="248"/>
        <v>-</v>
      </c>
      <c r="E381" s="59">
        <f t="shared" si="248"/>
        <v>0</v>
      </c>
      <c r="F381" s="156">
        <f t="shared" si="213"/>
        <v>0</v>
      </c>
      <c r="G381" s="156">
        <f t="shared" si="214"/>
        <v>0</v>
      </c>
      <c r="H381" s="156">
        <f t="shared" si="190"/>
        <v>0</v>
      </c>
      <c r="I381" s="155">
        <f>'F4.2 SHPC Nashik'!X87</f>
        <v>0</v>
      </c>
      <c r="J381" s="155">
        <f>'F4.2 SHPC Nashik'!AU87</f>
        <v>0</v>
      </c>
      <c r="K381" s="156"/>
      <c r="L381" s="156"/>
      <c r="M381" s="156">
        <f t="shared" si="191"/>
        <v>0</v>
      </c>
      <c r="N381" s="156">
        <f t="shared" si="192"/>
        <v>0</v>
      </c>
    </row>
    <row r="382" spans="1:14" ht="15.75" hidden="1" outlineLevel="1">
      <c r="A382" s="502">
        <f t="shared" ref="A382:E382" si="249">A284</f>
        <v>0</v>
      </c>
      <c r="B382" s="313" t="str">
        <f t="shared" si="249"/>
        <v>(ii) Yet to be submitted to MERC(F Y 2027-28)</v>
      </c>
      <c r="C382" s="58">
        <f t="shared" si="249"/>
        <v>0</v>
      </c>
      <c r="D382" s="384" t="str">
        <f t="shared" si="249"/>
        <v>-</v>
      </c>
      <c r="E382" s="59">
        <f t="shared" si="249"/>
        <v>0</v>
      </c>
      <c r="F382" s="156">
        <f t="shared" si="213"/>
        <v>0</v>
      </c>
      <c r="G382" s="156">
        <f t="shared" si="214"/>
        <v>0</v>
      </c>
      <c r="H382" s="156">
        <f t="shared" si="190"/>
        <v>0</v>
      </c>
      <c r="I382" s="155">
        <f>'F4.2 SHPC Nashik'!X88</f>
        <v>0</v>
      </c>
      <c r="J382" s="155">
        <f>'F4.2 SHPC Nashik'!AU88</f>
        <v>0</v>
      </c>
      <c r="K382" s="156"/>
      <c r="L382" s="156"/>
      <c r="M382" s="156">
        <f t="shared" si="191"/>
        <v>0</v>
      </c>
      <c r="N382" s="156">
        <f t="shared" si="192"/>
        <v>0</v>
      </c>
    </row>
    <row r="383" spans="1:14" ht="15.75" hidden="1" outlineLevel="1">
      <c r="A383" s="502">
        <f t="shared" ref="A383:E383" si="250">A285</f>
        <v>0</v>
      </c>
      <c r="B383" s="313" t="str">
        <f t="shared" si="250"/>
        <v>DPR 7</v>
      </c>
      <c r="C383" s="58">
        <f t="shared" si="250"/>
        <v>0</v>
      </c>
      <c r="D383" s="384" t="str">
        <f t="shared" si="250"/>
        <v>-</v>
      </c>
      <c r="E383" s="59">
        <f t="shared" si="250"/>
        <v>0</v>
      </c>
      <c r="F383" s="156">
        <f t="shared" si="213"/>
        <v>0</v>
      </c>
      <c r="G383" s="156">
        <f t="shared" si="214"/>
        <v>0</v>
      </c>
      <c r="H383" s="156">
        <f t="shared" si="190"/>
        <v>0</v>
      </c>
      <c r="I383" s="155">
        <f>'F4.2 SHPC Nashik'!X89</f>
        <v>0</v>
      </c>
      <c r="J383" s="155">
        <f>'F4.2 SHPC Nashik'!AU89</f>
        <v>0</v>
      </c>
      <c r="K383" s="156"/>
      <c r="L383" s="156"/>
      <c r="M383" s="156">
        <f t="shared" si="191"/>
        <v>0</v>
      </c>
      <c r="N383" s="156">
        <f t="shared" si="192"/>
        <v>0</v>
      </c>
    </row>
    <row r="384" spans="1:14" ht="15.75" hidden="1" outlineLevel="1">
      <c r="A384" s="486">
        <f t="shared" ref="A384:E384" si="251">A286</f>
        <v>1</v>
      </c>
      <c r="B384" s="595" t="str">
        <f t="shared" si="251"/>
        <v>UPGRADATION OF SFC &amp; DDC PANEL at Ghatghar HPS</v>
      </c>
      <c r="C384" s="58">
        <f t="shared" si="251"/>
        <v>0</v>
      </c>
      <c r="D384" s="384" t="str">
        <f t="shared" si="251"/>
        <v>-</v>
      </c>
      <c r="E384" s="59">
        <f t="shared" si="251"/>
        <v>0</v>
      </c>
      <c r="F384" s="156">
        <f t="shared" si="213"/>
        <v>0</v>
      </c>
      <c r="G384" s="156">
        <f t="shared" si="214"/>
        <v>0</v>
      </c>
      <c r="H384" s="156">
        <f t="shared" si="190"/>
        <v>0</v>
      </c>
      <c r="I384" s="155">
        <f>'F4.2 SHPC Nashik'!X90</f>
        <v>0</v>
      </c>
      <c r="J384" s="155">
        <f>'F4.2 SHPC Nashik'!AU90</f>
        <v>0</v>
      </c>
      <c r="K384" s="156"/>
      <c r="L384" s="156"/>
      <c r="M384" s="156">
        <f t="shared" si="191"/>
        <v>0</v>
      </c>
      <c r="N384" s="156">
        <f t="shared" si="192"/>
        <v>0</v>
      </c>
    </row>
    <row r="385" spans="1:14" ht="15.75" hidden="1" outlineLevel="1">
      <c r="A385" s="486">
        <f t="shared" ref="A385:E385" si="252">A287</f>
        <v>2</v>
      </c>
      <c r="B385" s="595" t="str">
        <f t="shared" si="252"/>
        <v>BATTERY CHARGER PROCUREMENT at Ghatghar HPS</v>
      </c>
      <c r="C385" s="58">
        <f t="shared" si="252"/>
        <v>0</v>
      </c>
      <c r="D385" s="384" t="str">
        <f t="shared" si="252"/>
        <v>-</v>
      </c>
      <c r="E385" s="59">
        <f t="shared" si="252"/>
        <v>0</v>
      </c>
      <c r="F385" s="156">
        <f t="shared" si="213"/>
        <v>0</v>
      </c>
      <c r="G385" s="156">
        <f t="shared" si="214"/>
        <v>0</v>
      </c>
      <c r="H385" s="156">
        <f t="shared" si="190"/>
        <v>0</v>
      </c>
      <c r="I385" s="155">
        <f>'F4.2 SHPC Nashik'!X91</f>
        <v>0</v>
      </c>
      <c r="J385" s="155">
        <f>'F4.2 SHPC Nashik'!AU91</f>
        <v>0</v>
      </c>
      <c r="K385" s="156"/>
      <c r="L385" s="156"/>
      <c r="M385" s="156">
        <f t="shared" si="191"/>
        <v>0</v>
      </c>
      <c r="N385" s="156">
        <f t="shared" si="192"/>
        <v>0</v>
      </c>
    </row>
    <row r="386" spans="1:14" ht="15.75" hidden="1" outlineLevel="1">
      <c r="A386" s="486">
        <f t="shared" ref="A386:E386" si="253">A288</f>
        <v>3</v>
      </c>
      <c r="B386" s="595" t="str">
        <f t="shared" si="253"/>
        <v xml:space="preserve"> PHASE REVERSAL SWITCH PROCUREMENT at Ghatghar HPS</v>
      </c>
      <c r="C386" s="58">
        <f t="shared" si="253"/>
        <v>0</v>
      </c>
      <c r="D386" s="384" t="str">
        <f t="shared" si="253"/>
        <v>-</v>
      </c>
      <c r="E386" s="59">
        <f t="shared" si="253"/>
        <v>0</v>
      </c>
      <c r="F386" s="156">
        <f t="shared" si="213"/>
        <v>0</v>
      </c>
      <c r="G386" s="156">
        <f t="shared" si="214"/>
        <v>0</v>
      </c>
      <c r="H386" s="156">
        <f t="shared" si="190"/>
        <v>0</v>
      </c>
      <c r="I386" s="155">
        <f>'F4.2 SHPC Nashik'!X92</f>
        <v>0</v>
      </c>
      <c r="J386" s="155">
        <f>'F4.2 SHPC Nashik'!AU92</f>
        <v>0</v>
      </c>
      <c r="K386" s="156"/>
      <c r="L386" s="156"/>
      <c r="M386" s="156">
        <f t="shared" si="191"/>
        <v>0</v>
      </c>
      <c r="N386" s="156">
        <f t="shared" si="192"/>
        <v>0</v>
      </c>
    </row>
    <row r="387" spans="1:14" ht="15.75" hidden="1" outlineLevel="1">
      <c r="A387" s="486">
        <f t="shared" ref="A387:E387" si="254">A289</f>
        <v>4</v>
      </c>
      <c r="B387" s="595" t="str">
        <f t="shared" si="254"/>
        <v xml:space="preserve"> PROCUREMENT OF SPARES FOR 220kV GIS at Ghatghar HPS</v>
      </c>
      <c r="C387" s="58">
        <f t="shared" si="254"/>
        <v>0</v>
      </c>
      <c r="D387" s="384" t="str">
        <f t="shared" si="254"/>
        <v>-</v>
      </c>
      <c r="E387" s="59">
        <f t="shared" si="254"/>
        <v>0</v>
      </c>
      <c r="F387" s="156">
        <f t="shared" si="213"/>
        <v>0</v>
      </c>
      <c r="G387" s="156">
        <f t="shared" si="214"/>
        <v>0</v>
      </c>
      <c r="H387" s="156">
        <f t="shared" si="190"/>
        <v>0</v>
      </c>
      <c r="I387" s="155">
        <f>'F4.2 SHPC Nashik'!X93</f>
        <v>0</v>
      </c>
      <c r="J387" s="155">
        <f>'F4.2 SHPC Nashik'!AU93</f>
        <v>0</v>
      </c>
      <c r="K387" s="156"/>
      <c r="L387" s="156"/>
      <c r="M387" s="156">
        <f t="shared" si="191"/>
        <v>0</v>
      </c>
      <c r="N387" s="156">
        <f t="shared" si="192"/>
        <v>0</v>
      </c>
    </row>
    <row r="388" spans="1:14" ht="15.75" hidden="1" outlineLevel="1">
      <c r="A388" s="486">
        <f t="shared" ref="A388:E388" si="255">A290</f>
        <v>5</v>
      </c>
      <c r="B388" s="595" t="str">
        <f t="shared" si="255"/>
        <v xml:space="preserve"> PROCUREMENT OF RBDV at Ghatghar HPS</v>
      </c>
      <c r="C388" s="58">
        <f t="shared" si="255"/>
        <v>0</v>
      </c>
      <c r="D388" s="384" t="str">
        <f t="shared" si="255"/>
        <v>-</v>
      </c>
      <c r="E388" s="59">
        <f t="shared" si="255"/>
        <v>0</v>
      </c>
      <c r="F388" s="156">
        <f t="shared" si="213"/>
        <v>0</v>
      </c>
      <c r="G388" s="156">
        <f t="shared" si="214"/>
        <v>0</v>
      </c>
      <c r="H388" s="156">
        <f t="shared" si="190"/>
        <v>0</v>
      </c>
      <c r="I388" s="155">
        <f>'F4.2 SHPC Nashik'!X94</f>
        <v>0</v>
      </c>
      <c r="J388" s="155">
        <f>'F4.2 SHPC Nashik'!AU94</f>
        <v>0</v>
      </c>
      <c r="K388" s="156"/>
      <c r="L388" s="156"/>
      <c r="M388" s="156">
        <f t="shared" si="191"/>
        <v>0</v>
      </c>
      <c r="N388" s="156">
        <f t="shared" si="192"/>
        <v>0</v>
      </c>
    </row>
    <row r="389" spans="1:14" ht="15.75" hidden="1" outlineLevel="1">
      <c r="A389" s="693">
        <f t="shared" ref="A389:E389" si="256">A291</f>
        <v>0</v>
      </c>
      <c r="B389" s="697">
        <f t="shared" si="256"/>
        <v>0</v>
      </c>
      <c r="C389" s="58">
        <f t="shared" si="256"/>
        <v>0</v>
      </c>
      <c r="D389" s="384" t="str">
        <f t="shared" si="256"/>
        <v>-</v>
      </c>
      <c r="E389" s="59">
        <f t="shared" si="256"/>
        <v>0</v>
      </c>
      <c r="F389" s="156">
        <f t="shared" si="213"/>
        <v>0</v>
      </c>
      <c r="G389" s="156">
        <f t="shared" si="214"/>
        <v>0</v>
      </c>
      <c r="H389" s="156">
        <f t="shared" si="190"/>
        <v>0</v>
      </c>
      <c r="I389" s="155">
        <f>'F4.2 SHPC Nashik'!X95</f>
        <v>0</v>
      </c>
      <c r="J389" s="155">
        <f>'F4.2 SHPC Nashik'!AU95</f>
        <v>0</v>
      </c>
      <c r="K389" s="156"/>
      <c r="L389" s="156"/>
      <c r="M389" s="156">
        <f t="shared" si="191"/>
        <v>0</v>
      </c>
      <c r="N389" s="156">
        <f t="shared" si="192"/>
        <v>0</v>
      </c>
    </row>
    <row r="390" spans="1:14" ht="15.75" hidden="1" outlineLevel="1">
      <c r="A390" s="502">
        <f t="shared" ref="A390:E390" si="257">A292</f>
        <v>0</v>
      </c>
      <c r="B390" s="726" t="str">
        <f t="shared" si="257"/>
        <v>DPR 8</v>
      </c>
      <c r="C390" s="58">
        <f t="shared" si="257"/>
        <v>0</v>
      </c>
      <c r="D390" s="384" t="str">
        <f t="shared" si="257"/>
        <v>-</v>
      </c>
      <c r="E390" s="59">
        <f t="shared" si="257"/>
        <v>0</v>
      </c>
      <c r="F390" s="156">
        <f t="shared" si="213"/>
        <v>0</v>
      </c>
      <c r="G390" s="156">
        <f t="shared" si="214"/>
        <v>0</v>
      </c>
      <c r="H390" s="156">
        <f t="shared" si="190"/>
        <v>0</v>
      </c>
      <c r="I390" s="155">
        <f>'F4.2 SHPC Nashik'!X96</f>
        <v>0</v>
      </c>
      <c r="J390" s="155">
        <f>'F4.2 SHPC Nashik'!AU96</f>
        <v>0</v>
      </c>
      <c r="K390" s="156"/>
      <c r="L390" s="156"/>
      <c r="M390" s="156">
        <f t="shared" si="191"/>
        <v>0</v>
      </c>
      <c r="N390" s="156">
        <f t="shared" si="192"/>
        <v>0</v>
      </c>
    </row>
    <row r="391" spans="1:14" ht="63" hidden="1" outlineLevel="1">
      <c r="A391" s="486">
        <f t="shared" ref="A391:E391" si="258">A293</f>
        <v>1</v>
      </c>
      <c r="B391" s="595" t="str">
        <f t="shared" si="258"/>
        <v xml:space="preserve">Comprehensive work of Renovation, Modification, Design, Manufacture, Supply, Erection, Testing &amp; Commissioning of new Generator  on single point responsibility at 60 MW Vaitarna HPS.                          </v>
      </c>
      <c r="C391" s="58">
        <f t="shared" si="258"/>
        <v>0</v>
      </c>
      <c r="D391" s="384" t="str">
        <f t="shared" si="258"/>
        <v>-</v>
      </c>
      <c r="E391" s="59">
        <f t="shared" si="258"/>
        <v>0</v>
      </c>
      <c r="F391" s="156">
        <f t="shared" si="213"/>
        <v>0</v>
      </c>
      <c r="G391" s="156">
        <f t="shared" si="214"/>
        <v>0</v>
      </c>
      <c r="H391" s="156">
        <f t="shared" si="190"/>
        <v>0</v>
      </c>
      <c r="I391" s="155">
        <f>'F4.2 SHPC Nashik'!X97</f>
        <v>0</v>
      </c>
      <c r="J391" s="155">
        <f>'F4.2 SHPC Nashik'!AU97</f>
        <v>0</v>
      </c>
      <c r="K391" s="156"/>
      <c r="L391" s="156"/>
      <c r="M391" s="156">
        <f t="shared" si="191"/>
        <v>0</v>
      </c>
      <c r="N391" s="156">
        <f t="shared" si="192"/>
        <v>0</v>
      </c>
    </row>
    <row r="392" spans="1:14" ht="15.75" hidden="1" outlineLevel="1">
      <c r="A392" s="536">
        <f t="shared" ref="A392:E396" si="259">A294</f>
        <v>0</v>
      </c>
      <c r="B392" s="488" t="str">
        <f t="shared" si="259"/>
        <v>B) Non-DPR Schemes</v>
      </c>
      <c r="C392" s="58">
        <f t="shared" si="259"/>
        <v>0</v>
      </c>
      <c r="D392" s="384" t="str">
        <f t="shared" si="259"/>
        <v>-</v>
      </c>
      <c r="E392" s="59">
        <f t="shared" si="259"/>
        <v>0</v>
      </c>
      <c r="F392" s="156">
        <f>F294+I294</f>
        <v>0</v>
      </c>
      <c r="G392" s="156">
        <f>G294+M294</f>
        <v>0</v>
      </c>
      <c r="H392" s="156">
        <f t="shared" si="190"/>
        <v>0</v>
      </c>
      <c r="I392" s="155">
        <f>'F4.2 SHPC Nashik'!X98</f>
        <v>0</v>
      </c>
      <c r="J392" s="155">
        <f>'F4.2 SHPC Nashik'!AU98</f>
        <v>0</v>
      </c>
      <c r="K392" s="156"/>
      <c r="L392" s="156"/>
      <c r="M392" s="156">
        <f t="shared" si="191"/>
        <v>0</v>
      </c>
      <c r="N392" s="156">
        <f t="shared" si="192"/>
        <v>0</v>
      </c>
    </row>
    <row r="393" spans="1:14" ht="15.75" hidden="1" outlineLevel="1">
      <c r="A393" s="556">
        <f t="shared" si="259"/>
        <v>1</v>
      </c>
      <c r="B393" s="593" t="str">
        <f t="shared" si="259"/>
        <v>Office Equipment</v>
      </c>
      <c r="C393" s="58">
        <f t="shared" si="259"/>
        <v>0</v>
      </c>
      <c r="D393" s="384" t="str">
        <f t="shared" si="259"/>
        <v>-</v>
      </c>
      <c r="E393" s="59">
        <f t="shared" si="259"/>
        <v>0</v>
      </c>
      <c r="F393" s="156">
        <f>F295+I295</f>
        <v>0.66373825499999994</v>
      </c>
      <c r="G393" s="156">
        <f>G295+M295</f>
        <v>0.70044345600000002</v>
      </c>
      <c r="H393" s="156">
        <f t="shared" si="190"/>
        <v>-3.6705201000000076E-2</v>
      </c>
      <c r="I393" s="155">
        <f>'F4.2 SHPC Nashik'!X99</f>
        <v>0</v>
      </c>
      <c r="J393" s="155">
        <f>'F4.2 SHPC Nashik'!AU99</f>
        <v>0</v>
      </c>
      <c r="K393" s="156"/>
      <c r="L393" s="156"/>
      <c r="M393" s="156">
        <f t="shared" si="191"/>
        <v>0</v>
      </c>
      <c r="N393" s="156">
        <f t="shared" si="192"/>
        <v>-3.6705201000000076E-2</v>
      </c>
    </row>
    <row r="394" spans="1:14" ht="15.75" hidden="1" outlineLevel="1">
      <c r="A394" s="556">
        <f t="shared" si="259"/>
        <v>2</v>
      </c>
      <c r="B394" s="594" t="str">
        <f t="shared" si="259"/>
        <v>Furniture &amp; Fixtures</v>
      </c>
      <c r="C394" s="58">
        <f t="shared" si="259"/>
        <v>0</v>
      </c>
      <c r="D394" s="384" t="str">
        <f t="shared" si="259"/>
        <v>-</v>
      </c>
      <c r="E394" s="59">
        <f t="shared" si="259"/>
        <v>0</v>
      </c>
      <c r="F394" s="156">
        <f>F296+I296</f>
        <v>3.5748099999999998E-2</v>
      </c>
      <c r="G394" s="156">
        <f>G296+M296</f>
        <v>3.5748099999999998E-2</v>
      </c>
      <c r="H394" s="156">
        <f t="shared" si="190"/>
        <v>0</v>
      </c>
      <c r="I394" s="155">
        <f>'F4.2 SHPC Nashik'!X100</f>
        <v>0</v>
      </c>
      <c r="J394" s="155">
        <f>'F4.2 SHPC Nashik'!AU100</f>
        <v>0</v>
      </c>
      <c r="K394" s="156"/>
      <c r="L394" s="156"/>
      <c r="M394" s="156">
        <f t="shared" si="191"/>
        <v>0</v>
      </c>
      <c r="N394" s="156">
        <f t="shared" si="192"/>
        <v>0</v>
      </c>
    </row>
    <row r="395" spans="1:14" ht="63" hidden="1" outlineLevel="1">
      <c r="A395" s="556">
        <f t="shared" si="259"/>
        <v>3</v>
      </c>
      <c r="B395" s="595" t="str">
        <f t="shared" si="259"/>
        <v xml:space="preserve">Replacement of existing 300AH/220VDC &amp; 200AH/220VDC Battery Set with new Lead acid Tubular Battery Set along with Design, manufacture, supply, installation, commissioning &amp; testing at Yeldari &amp; Paithan HPS </v>
      </c>
      <c r="C395" s="58">
        <f t="shared" si="259"/>
        <v>0</v>
      </c>
      <c r="D395" s="384" t="str">
        <f t="shared" si="259"/>
        <v>-</v>
      </c>
      <c r="E395" s="59">
        <f t="shared" si="259"/>
        <v>0</v>
      </c>
      <c r="F395" s="156">
        <f>F297+I297</f>
        <v>0.22830016</v>
      </c>
      <c r="G395" s="156">
        <f>G297+M297</f>
        <v>0.22830016</v>
      </c>
      <c r="H395" s="156">
        <f t="shared" si="190"/>
        <v>0</v>
      </c>
      <c r="I395" s="155">
        <f>'F4.2 SHPC Nashik'!X101</f>
        <v>0</v>
      </c>
      <c r="J395" s="155">
        <f>'F4.2 SHPC Nashik'!AU101</f>
        <v>0</v>
      </c>
      <c r="K395" s="156"/>
      <c r="L395" s="156"/>
      <c r="M395" s="156">
        <f t="shared" si="191"/>
        <v>0</v>
      </c>
      <c r="N395" s="156">
        <f t="shared" si="192"/>
        <v>0</v>
      </c>
    </row>
    <row r="396" spans="1:14" ht="16.5" hidden="1" outlineLevel="1" thickBot="1">
      <c r="A396" s="556">
        <f t="shared" si="259"/>
        <v>4</v>
      </c>
      <c r="B396" s="595" t="str">
        <f t="shared" si="259"/>
        <v>Vehicle (Fire Tender )</v>
      </c>
      <c r="C396" s="58">
        <f t="shared" si="259"/>
        <v>0</v>
      </c>
      <c r="D396" s="384" t="str">
        <f t="shared" si="259"/>
        <v>-</v>
      </c>
      <c r="E396" s="59">
        <f t="shared" si="259"/>
        <v>0</v>
      </c>
      <c r="F396" s="156">
        <f>F298+I298</f>
        <v>4.0077621479999994</v>
      </c>
      <c r="G396" s="156">
        <f>G298+M298</f>
        <v>4.0077621479999994</v>
      </c>
      <c r="H396" s="156">
        <f t="shared" si="190"/>
        <v>0</v>
      </c>
      <c r="I396" s="155">
        <f>'F4.2 SHPC Nashik'!X102</f>
        <v>0</v>
      </c>
      <c r="J396" s="155">
        <f>'F4.2 SHPC Nashik'!AU102</f>
        <v>0</v>
      </c>
      <c r="K396" s="156"/>
      <c r="L396" s="156"/>
      <c r="M396" s="156">
        <f t="shared" si="191"/>
        <v>0</v>
      </c>
      <c r="N396" s="156">
        <f t="shared" si="192"/>
        <v>0</v>
      </c>
    </row>
    <row r="397" spans="1:14" ht="15.75" collapsed="1" thickBot="1">
      <c r="A397" s="385"/>
      <c r="B397" s="386" t="str">
        <f>B299</f>
        <v>Total</v>
      </c>
      <c r="C397" s="387"/>
      <c r="D397" s="388"/>
      <c r="E397" s="389"/>
      <c r="F397" s="390">
        <f t="shared" ref="F397:N397" si="260">SUM(F304:F396)</f>
        <v>61.479611085000002</v>
      </c>
      <c r="G397" s="390">
        <f t="shared" si="260"/>
        <v>62.113010167000006</v>
      </c>
      <c r="H397" s="390">
        <f t="shared" si="260"/>
        <v>-0.63339908200000072</v>
      </c>
      <c r="I397" s="390">
        <f t="shared" si="260"/>
        <v>112.81025</v>
      </c>
      <c r="J397" s="390">
        <f t="shared" si="260"/>
        <v>112.81025</v>
      </c>
      <c r="K397" s="390">
        <f t="shared" si="260"/>
        <v>0</v>
      </c>
      <c r="L397" s="390">
        <f t="shared" si="260"/>
        <v>0</v>
      </c>
      <c r="M397" s="390">
        <f t="shared" si="260"/>
        <v>112.81025</v>
      </c>
      <c r="N397" s="390">
        <f t="shared" si="260"/>
        <v>-0.63339908200000072</v>
      </c>
    </row>
    <row r="398" spans="1:14">
      <c r="F398" s="158"/>
      <c r="G398" s="158"/>
      <c r="H398" s="158"/>
      <c r="I398" s="158"/>
      <c r="J398" s="158"/>
      <c r="K398" s="158"/>
      <c r="L398" s="158"/>
      <c r="M398" s="158"/>
      <c r="N398" s="158"/>
    </row>
    <row r="399" spans="1:14" s="208" customFormat="1" ht="15.75" thickBot="1">
      <c r="A399" s="378"/>
      <c r="B399" s="41" t="s">
        <v>506</v>
      </c>
      <c r="C399" s="379"/>
      <c r="D399" s="380"/>
      <c r="E399" s="44"/>
      <c r="F399" s="95"/>
      <c r="G399" s="95"/>
      <c r="H399" s="95"/>
      <c r="I399" s="95"/>
      <c r="J399" s="95"/>
      <c r="K399" s="95"/>
      <c r="L399" s="95"/>
      <c r="M399" s="95"/>
      <c r="N399" s="95"/>
    </row>
    <row r="400" spans="1:14" ht="15.75" hidden="1" outlineLevel="1">
      <c r="A400" s="535"/>
      <c r="B400" s="488" t="str">
        <f t="shared" ref="B400:B407" si="261">B302</f>
        <v>a) DPR Schemes</v>
      </c>
      <c r="C400" s="379"/>
      <c r="D400" s="380"/>
      <c r="E400" s="44"/>
      <c r="F400" s="95"/>
      <c r="G400" s="95"/>
      <c r="H400" s="95"/>
      <c r="I400" s="95"/>
      <c r="J400" s="95"/>
      <c r="K400" s="95"/>
      <c r="L400" s="95"/>
      <c r="M400" s="95"/>
      <c r="N400" s="95"/>
    </row>
    <row r="401" spans="1:16" ht="15.75" hidden="1" outlineLevel="1">
      <c r="A401" s="535"/>
      <c r="B401" s="313" t="str">
        <f t="shared" si="261"/>
        <v>(i) Submitted to MERC</v>
      </c>
      <c r="C401" s="381"/>
      <c r="D401" s="382"/>
      <c r="E401" s="44"/>
      <c r="F401" s="95"/>
      <c r="G401" s="95"/>
      <c r="H401" s="95"/>
      <c r="I401" s="95"/>
      <c r="J401" s="95"/>
      <c r="K401" s="95"/>
      <c r="L401" s="95"/>
      <c r="M401" s="95"/>
      <c r="N401" s="95"/>
    </row>
    <row r="402" spans="1:16" s="337" customFormat="1" ht="31.5" hidden="1" outlineLevel="1">
      <c r="A402" s="544">
        <f t="shared" ref="A402:A407" si="262">A304</f>
        <v>2</v>
      </c>
      <c r="B402" s="545" t="str">
        <f t="shared" si="261"/>
        <v>Various schemes of Hydro Power Stations at HPC Pune &amp; HPC Nasik</v>
      </c>
      <c r="C402" s="53" t="str">
        <f t="shared" ref="C402:E407" si="263">C304</f>
        <v>MERC/TECH 12/CAPEX/20142015/00876</v>
      </c>
      <c r="D402" s="383">
        <f t="shared" si="263"/>
        <v>41871</v>
      </c>
      <c r="E402" s="56">
        <f t="shared" si="263"/>
        <v>0.73120000000000007</v>
      </c>
      <c r="F402" s="155">
        <f t="shared" ref="F402:F407" si="264">F304+I304</f>
        <v>0</v>
      </c>
      <c r="G402" s="155">
        <f t="shared" ref="G402:G407" si="265">G304+M304</f>
        <v>0</v>
      </c>
      <c r="H402" s="155">
        <f>F402-G402</f>
        <v>0</v>
      </c>
      <c r="I402" s="155">
        <f>'F4.2 SHPC Nashik'!Y10</f>
        <v>0</v>
      </c>
      <c r="J402" s="155">
        <f>'F4.2 SHPC Nashik'!AV10</f>
        <v>0</v>
      </c>
      <c r="K402" s="155"/>
      <c r="L402" s="155"/>
      <c r="M402" s="155">
        <f>SUM(J402:L402)</f>
        <v>0</v>
      </c>
      <c r="N402" s="155">
        <f>H402+I402-M402</f>
        <v>0</v>
      </c>
      <c r="O402" s="209">
        <f t="shared" ref="O402:O407" si="266">MAX(0,IF(M402=0,0,IF(G402+M402&lt;E402,M402,E402-G402)))</f>
        <v>0</v>
      </c>
      <c r="P402" s="210">
        <f t="shared" ref="P402:P407" si="267">M402-O402</f>
        <v>0</v>
      </c>
    </row>
    <row r="403" spans="1:16" ht="47.25" hidden="1" outlineLevel="1">
      <c r="A403" s="556">
        <f t="shared" si="262"/>
        <v>2.6</v>
      </c>
      <c r="B403" s="557" t="str">
        <f t="shared" si="261"/>
        <v>Supply, testing, installation and commissioning of Exide make 300 AH 220 V Lead acid stationary Plante type station battery set for Vaitarna HPS</v>
      </c>
      <c r="C403" s="58" t="str">
        <f t="shared" si="263"/>
        <v>MERC/TECH 12/CAPEX/20142015/00876</v>
      </c>
      <c r="D403" s="384">
        <f t="shared" si="263"/>
        <v>41871</v>
      </c>
      <c r="E403" s="59">
        <f t="shared" si="263"/>
        <v>0.2</v>
      </c>
      <c r="F403" s="156">
        <f t="shared" si="264"/>
        <v>0.1988615</v>
      </c>
      <c r="G403" s="156">
        <f t="shared" si="265"/>
        <v>0.1988615</v>
      </c>
      <c r="H403" s="156">
        <f t="shared" ref="H403:H494" si="268">F403-G403</f>
        <v>0</v>
      </c>
      <c r="I403" s="155">
        <f>'F4.2 SHPC Nashik'!Y11</f>
        <v>0</v>
      </c>
      <c r="J403" s="155">
        <f>'F4.2 SHPC Nashik'!AV11</f>
        <v>0</v>
      </c>
      <c r="K403" s="156"/>
      <c r="L403" s="156"/>
      <c r="M403" s="156">
        <f t="shared" ref="M403:M494" si="269">SUM(J403:L403)</f>
        <v>0</v>
      </c>
      <c r="N403" s="156">
        <f t="shared" ref="N403:N494" si="270">H403+I403-M403</f>
        <v>0</v>
      </c>
      <c r="O403" s="209">
        <f t="shared" si="266"/>
        <v>0</v>
      </c>
      <c r="P403" s="210">
        <f t="shared" si="267"/>
        <v>0</v>
      </c>
    </row>
    <row r="404" spans="1:16" ht="47.25" hidden="1" outlineLevel="1">
      <c r="A404" s="556">
        <f t="shared" si="262"/>
        <v>2.7</v>
      </c>
      <c r="B404" s="557" t="str">
        <f t="shared" si="261"/>
        <v>Supply, testing, installation and commissioning of Exide make 300 AH 220 V Lead acid stationary Plante type station battery set for Bhatsa HPS</v>
      </c>
      <c r="C404" s="58" t="str">
        <f t="shared" si="263"/>
        <v>MERC/TECH 12/CAPEX/20142015/00876</v>
      </c>
      <c r="D404" s="384">
        <f t="shared" si="263"/>
        <v>41871</v>
      </c>
      <c r="E404" s="59">
        <f t="shared" si="263"/>
        <v>0.2</v>
      </c>
      <c r="F404" s="156">
        <f t="shared" si="264"/>
        <v>0.1988615</v>
      </c>
      <c r="G404" s="156">
        <f t="shared" si="265"/>
        <v>0.1988615</v>
      </c>
      <c r="H404" s="156">
        <f t="shared" si="268"/>
        <v>0</v>
      </c>
      <c r="I404" s="155">
        <f>'F4.2 SHPC Nashik'!Y12</f>
        <v>0</v>
      </c>
      <c r="J404" s="155">
        <f>'F4.2 SHPC Nashik'!AV12</f>
        <v>0</v>
      </c>
      <c r="K404" s="156"/>
      <c r="L404" s="156"/>
      <c r="M404" s="156">
        <f t="shared" si="269"/>
        <v>0</v>
      </c>
      <c r="N404" s="156">
        <f t="shared" si="270"/>
        <v>0</v>
      </c>
      <c r="O404" s="209">
        <f t="shared" si="266"/>
        <v>0</v>
      </c>
      <c r="P404" s="210">
        <f t="shared" si="267"/>
        <v>0</v>
      </c>
    </row>
    <row r="405" spans="1:16" ht="30" hidden="1" outlineLevel="1">
      <c r="A405" s="556">
        <f t="shared" si="262"/>
        <v>0</v>
      </c>
      <c r="B405" s="557" t="str">
        <f t="shared" si="261"/>
        <v>IDC</v>
      </c>
      <c r="C405" s="58" t="str">
        <f t="shared" si="263"/>
        <v>MERC/TECH 12/CAPEX/20142015/00876</v>
      </c>
      <c r="D405" s="384">
        <f t="shared" si="263"/>
        <v>41871</v>
      </c>
      <c r="E405" s="59">
        <f t="shared" si="263"/>
        <v>0.33119999999999999</v>
      </c>
      <c r="F405" s="156">
        <f t="shared" si="264"/>
        <v>0</v>
      </c>
      <c r="G405" s="156">
        <f t="shared" si="265"/>
        <v>0</v>
      </c>
      <c r="H405" s="156">
        <f t="shared" si="268"/>
        <v>0</v>
      </c>
      <c r="I405" s="155">
        <f>'F4.2 SHPC Nashik'!Y13</f>
        <v>0</v>
      </c>
      <c r="J405" s="155">
        <f>'F4.2 SHPC Nashik'!AV13</f>
        <v>0</v>
      </c>
      <c r="K405" s="156"/>
      <c r="L405" s="156"/>
      <c r="M405" s="156">
        <f t="shared" si="269"/>
        <v>0</v>
      </c>
      <c r="N405" s="156">
        <f t="shared" si="270"/>
        <v>0</v>
      </c>
      <c r="O405" s="209">
        <f t="shared" si="266"/>
        <v>0</v>
      </c>
      <c r="P405" s="210">
        <f t="shared" si="267"/>
        <v>0</v>
      </c>
    </row>
    <row r="406" spans="1:16" s="337" customFormat="1" ht="31.5" hidden="1" outlineLevel="1">
      <c r="A406" s="544">
        <f t="shared" si="262"/>
        <v>6</v>
      </c>
      <c r="B406" s="545" t="str">
        <f t="shared" si="261"/>
        <v>Upgradation of Protection Systems at Ghatghar (2x125MW) and Bhatsa (1x15MW) HPS under HPC Nasik</v>
      </c>
      <c r="C406" s="53" t="str">
        <f t="shared" si="263"/>
        <v>MERC/CAPEX/20172018/04220</v>
      </c>
      <c r="D406" s="383">
        <f t="shared" si="263"/>
        <v>42997</v>
      </c>
      <c r="E406" s="56">
        <f t="shared" si="263"/>
        <v>15.104000000000001</v>
      </c>
      <c r="F406" s="155">
        <f t="shared" si="264"/>
        <v>0</v>
      </c>
      <c r="G406" s="155">
        <f t="shared" si="265"/>
        <v>0</v>
      </c>
      <c r="H406" s="155">
        <f t="shared" si="268"/>
        <v>0</v>
      </c>
      <c r="I406" s="155">
        <f>'F4.2 SHPC Nashik'!Y14</f>
        <v>0</v>
      </c>
      <c r="J406" s="155">
        <f>'F4.2 SHPC Nashik'!AV14</f>
        <v>0</v>
      </c>
      <c r="K406" s="155"/>
      <c r="L406" s="155"/>
      <c r="M406" s="155">
        <f t="shared" si="269"/>
        <v>0</v>
      </c>
      <c r="N406" s="155">
        <f t="shared" si="270"/>
        <v>0</v>
      </c>
      <c r="O406" s="209">
        <f t="shared" si="266"/>
        <v>0</v>
      </c>
      <c r="P406" s="210">
        <f t="shared" si="267"/>
        <v>0</v>
      </c>
    </row>
    <row r="407" spans="1:16" ht="31.5" hidden="1" outlineLevel="1">
      <c r="A407" s="556">
        <f t="shared" si="262"/>
        <v>6.1</v>
      </c>
      <c r="B407" s="557" t="str">
        <f t="shared" si="261"/>
        <v>Up gradation of Protection System &amp;unitrol excitation system at Ghatghar Hydro Power Station.</v>
      </c>
      <c r="C407" s="58" t="str">
        <f t="shared" si="263"/>
        <v>MERC/CAPEX/20172018/04220</v>
      </c>
      <c r="D407" s="384">
        <f t="shared" si="263"/>
        <v>42997</v>
      </c>
      <c r="E407" s="59">
        <f t="shared" si="263"/>
        <v>9.6780000000000008</v>
      </c>
      <c r="F407" s="156">
        <f t="shared" si="264"/>
        <v>0</v>
      </c>
      <c r="G407" s="156">
        <f t="shared" si="265"/>
        <v>0</v>
      </c>
      <c r="H407" s="156">
        <f t="shared" si="268"/>
        <v>0</v>
      </c>
      <c r="I407" s="155">
        <f>'F4.2 SHPC Nashik'!Y15</f>
        <v>0</v>
      </c>
      <c r="J407" s="155">
        <f>'F4.2 SHPC Nashik'!AV15</f>
        <v>0</v>
      </c>
      <c r="K407" s="156"/>
      <c r="L407" s="156"/>
      <c r="M407" s="156">
        <f t="shared" si="269"/>
        <v>0</v>
      </c>
      <c r="N407" s="156">
        <f t="shared" si="270"/>
        <v>0</v>
      </c>
      <c r="O407" s="209">
        <f t="shared" si="266"/>
        <v>0</v>
      </c>
      <c r="P407" s="210">
        <f t="shared" si="267"/>
        <v>0</v>
      </c>
    </row>
    <row r="408" spans="1:16" ht="31.5" hidden="1" outlineLevel="1">
      <c r="A408" s="556">
        <f t="shared" ref="A408:E408" si="271">A310</f>
        <v>0</v>
      </c>
      <c r="B408" s="557" t="str">
        <f t="shared" si="271"/>
        <v>Part A : upgradation of unitrol excitation system for both units at GHPS</v>
      </c>
      <c r="C408" s="58">
        <f t="shared" si="271"/>
        <v>0</v>
      </c>
      <c r="D408" s="384" t="str">
        <f t="shared" si="271"/>
        <v>-</v>
      </c>
      <c r="E408" s="59">
        <f t="shared" si="271"/>
        <v>0</v>
      </c>
      <c r="F408" s="156">
        <f t="shared" ref="F408:F409" si="272">F310+I310</f>
        <v>3.4190499999999999</v>
      </c>
      <c r="G408" s="156">
        <f t="shared" ref="G408:G409" si="273">G310+M310</f>
        <v>3.4190499999999999</v>
      </c>
      <c r="H408" s="156">
        <f t="shared" si="268"/>
        <v>0</v>
      </c>
      <c r="I408" s="155">
        <f>'F4.2 SHPC Nashik'!Y16</f>
        <v>0</v>
      </c>
      <c r="J408" s="155">
        <f>'F4.2 SHPC Nashik'!AV16</f>
        <v>0</v>
      </c>
      <c r="K408" s="156"/>
      <c r="L408" s="156"/>
      <c r="M408" s="156">
        <f t="shared" si="269"/>
        <v>0</v>
      </c>
      <c r="N408" s="156">
        <f t="shared" si="270"/>
        <v>0</v>
      </c>
      <c r="O408" s="209"/>
      <c r="P408" s="210"/>
    </row>
    <row r="409" spans="1:16" ht="31.5" hidden="1" outlineLevel="1">
      <c r="A409" s="556">
        <f t="shared" ref="A409:E409" si="274">A311</f>
        <v>0</v>
      </c>
      <c r="B409" s="557" t="str">
        <f t="shared" si="274"/>
        <v>Part B : upgradation of Protection system for both units at GHPS</v>
      </c>
      <c r="C409" s="58">
        <f t="shared" si="274"/>
        <v>0</v>
      </c>
      <c r="D409" s="384" t="str">
        <f t="shared" si="274"/>
        <v>-</v>
      </c>
      <c r="E409" s="59">
        <f t="shared" si="274"/>
        <v>0</v>
      </c>
      <c r="F409" s="156">
        <f t="shared" si="272"/>
        <v>2.9146000000000001</v>
      </c>
      <c r="G409" s="156">
        <f t="shared" si="273"/>
        <v>2.9146000000000001</v>
      </c>
      <c r="H409" s="156">
        <f t="shared" si="268"/>
        <v>0</v>
      </c>
      <c r="I409" s="155">
        <f>'F4.2 SHPC Nashik'!Y17</f>
        <v>0</v>
      </c>
      <c r="J409" s="155">
        <f>'F4.2 SHPC Nashik'!AV17</f>
        <v>0</v>
      </c>
      <c r="K409" s="156"/>
      <c r="L409" s="156"/>
      <c r="M409" s="156">
        <f t="shared" si="269"/>
        <v>0</v>
      </c>
      <c r="N409" s="156">
        <f t="shared" si="270"/>
        <v>0</v>
      </c>
      <c r="O409" s="209"/>
      <c r="P409" s="210"/>
    </row>
    <row r="410" spans="1:16" ht="47.25" hidden="1" outlineLevel="1">
      <c r="A410" s="556">
        <f>A312</f>
        <v>6.2</v>
      </c>
      <c r="B410" s="557" t="str">
        <f>B312</f>
        <v>Up gradation of ABB Make Protection System &amp; Automatic Voltage Regulator, Relay Based Unit &amp; Auxiliary control for Bhatsa Hydro Power Station(1 X 15MW).</v>
      </c>
      <c r="C410" s="58" t="str">
        <f>C312</f>
        <v>MERC/CAPEX/20172018/04220</v>
      </c>
      <c r="D410" s="384">
        <f>D312</f>
        <v>42997</v>
      </c>
      <c r="E410" s="59">
        <f>E312</f>
        <v>5.4260000000000002</v>
      </c>
      <c r="F410" s="156">
        <f>F312+I312</f>
        <v>0</v>
      </c>
      <c r="G410" s="156">
        <f>G312+M312</f>
        <v>0</v>
      </c>
      <c r="H410" s="156">
        <f t="shared" si="268"/>
        <v>0</v>
      </c>
      <c r="I410" s="155">
        <f>'F4.2 SHPC Nashik'!Y18</f>
        <v>0</v>
      </c>
      <c r="J410" s="155">
        <f>'F4.2 SHPC Nashik'!AV18</f>
        <v>0</v>
      </c>
      <c r="K410" s="156"/>
      <c r="L410" s="156"/>
      <c r="M410" s="156">
        <f t="shared" si="269"/>
        <v>0</v>
      </c>
      <c r="N410" s="156">
        <f t="shared" si="270"/>
        <v>0</v>
      </c>
      <c r="O410" s="209">
        <f t="shared" ref="O410" si="275">MAX(0,IF(M410=0,0,IF(G410+M410&lt;E410,M410,E410-G410)))</f>
        <v>0</v>
      </c>
      <c r="P410" s="210">
        <f t="shared" ref="P410" si="276">M410-O410</f>
        <v>0</v>
      </c>
    </row>
    <row r="411" spans="1:16" ht="63" hidden="1" outlineLevel="1">
      <c r="A411" s="556">
        <f t="shared" ref="A411:E411" si="277">A313</f>
        <v>0</v>
      </c>
      <c r="B411" s="557" t="str">
        <f t="shared" si="277"/>
        <v xml:space="preserve"> Protection system Part A:- Restoration and up-gradation of electromechanical and static relays with numerical relays along with installation, testing, commissioning, and misc. allied works </v>
      </c>
      <c r="C411" s="58">
        <f t="shared" si="277"/>
        <v>0</v>
      </c>
      <c r="D411" s="384" t="str">
        <f t="shared" si="277"/>
        <v>-</v>
      </c>
      <c r="E411" s="59">
        <f t="shared" si="277"/>
        <v>0</v>
      </c>
      <c r="F411" s="156">
        <f t="shared" ref="F411:F413" si="278">F313+I313</f>
        <v>0</v>
      </c>
      <c r="G411" s="156">
        <f t="shared" ref="G411:G413" si="279">G313+M313</f>
        <v>0.45666000000000001</v>
      </c>
      <c r="H411" s="156">
        <f t="shared" si="268"/>
        <v>-0.45666000000000001</v>
      </c>
      <c r="I411" s="155">
        <f>'F4.2 SHPC Nashik'!Y19</f>
        <v>0</v>
      </c>
      <c r="J411" s="155">
        <f>'F4.2 SHPC Nashik'!AV19</f>
        <v>0</v>
      </c>
      <c r="K411" s="156"/>
      <c r="L411" s="156"/>
      <c r="M411" s="156">
        <f t="shared" si="269"/>
        <v>0</v>
      </c>
      <c r="N411" s="156">
        <f t="shared" si="270"/>
        <v>-0.45666000000000001</v>
      </c>
      <c r="O411" s="209"/>
      <c r="P411" s="210"/>
    </row>
    <row r="412" spans="1:16" ht="31.5" hidden="1" outlineLevel="1">
      <c r="A412" s="556">
        <f t="shared" ref="A412:E412" si="280">A314</f>
        <v>0</v>
      </c>
      <c r="B412" s="557" t="str">
        <f t="shared" si="280"/>
        <v>Protection system Part B:- Procure of redundant &amp; spare Numerical relays for Generator and G T Protection system.</v>
      </c>
      <c r="C412" s="58">
        <f t="shared" si="280"/>
        <v>0</v>
      </c>
      <c r="D412" s="384" t="str">
        <f t="shared" si="280"/>
        <v>-</v>
      </c>
      <c r="E412" s="59">
        <f t="shared" si="280"/>
        <v>0</v>
      </c>
      <c r="F412" s="156">
        <f t="shared" si="278"/>
        <v>0.65</v>
      </c>
      <c r="G412" s="156">
        <f t="shared" si="279"/>
        <v>0.65</v>
      </c>
      <c r="H412" s="156">
        <f t="shared" si="268"/>
        <v>0</v>
      </c>
      <c r="I412" s="155">
        <f>'F4.2 SHPC Nashik'!Y20</f>
        <v>0</v>
      </c>
      <c r="J412" s="155">
        <f>'F4.2 SHPC Nashik'!AV20</f>
        <v>0</v>
      </c>
      <c r="K412" s="156"/>
      <c r="L412" s="156"/>
      <c r="M412" s="156">
        <f t="shared" si="269"/>
        <v>0</v>
      </c>
      <c r="N412" s="156">
        <f t="shared" si="270"/>
        <v>0</v>
      </c>
      <c r="O412" s="209"/>
      <c r="P412" s="210"/>
    </row>
    <row r="413" spans="1:16" ht="63" hidden="1" outlineLevel="1">
      <c r="A413" s="556">
        <f t="shared" ref="A413:E413" si="281">A315</f>
        <v>0</v>
      </c>
      <c r="B413" s="557" t="str">
        <f t="shared" si="281"/>
        <v>C- Supply erection, testing and Commissioning and supervision of dismantling and erection of static excitation system and control system along with field instrumentation at Bhatsa HPS</v>
      </c>
      <c r="C413" s="58">
        <f t="shared" si="281"/>
        <v>0</v>
      </c>
      <c r="D413" s="384" t="str">
        <f t="shared" si="281"/>
        <v>-</v>
      </c>
      <c r="E413" s="59">
        <f t="shared" si="281"/>
        <v>0</v>
      </c>
      <c r="F413" s="156">
        <f t="shared" si="278"/>
        <v>3.8231999999999999</v>
      </c>
      <c r="G413" s="156">
        <f t="shared" si="279"/>
        <v>3.8231999999999999</v>
      </c>
      <c r="H413" s="156">
        <f t="shared" si="268"/>
        <v>0</v>
      </c>
      <c r="I413" s="155">
        <f>'F4.2 SHPC Nashik'!Y21</f>
        <v>0</v>
      </c>
      <c r="J413" s="155">
        <f>'F4.2 SHPC Nashik'!AV21</f>
        <v>0</v>
      </c>
      <c r="K413" s="156"/>
      <c r="L413" s="156"/>
      <c r="M413" s="156">
        <f t="shared" si="269"/>
        <v>0</v>
      </c>
      <c r="N413" s="156">
        <f t="shared" si="270"/>
        <v>0</v>
      </c>
      <c r="O413" s="209"/>
      <c r="P413" s="210"/>
    </row>
    <row r="414" spans="1:16" s="337" customFormat="1" ht="31.5" hidden="1" outlineLevel="1">
      <c r="A414" s="544">
        <f t="shared" ref="A414:E423" si="282">A316</f>
        <v>9</v>
      </c>
      <c r="B414" s="545" t="str">
        <f t="shared" si="282"/>
        <v>Various Civil schemes for Modernisations of colonies at Various Locations under Nasik HPC</v>
      </c>
      <c r="C414" s="53" t="str">
        <f t="shared" si="282"/>
        <v>MERC/CAPEX/20162017/04757</v>
      </c>
      <c r="D414" s="383">
        <f t="shared" si="282"/>
        <v>43061</v>
      </c>
      <c r="E414" s="56">
        <f t="shared" si="282"/>
        <v>14.566664273199997</v>
      </c>
      <c r="F414" s="155">
        <f t="shared" ref="F414:F444" si="283">F316+I316</f>
        <v>0</v>
      </c>
      <c r="G414" s="155">
        <f t="shared" ref="G414:G444" si="284">G316+M316</f>
        <v>0</v>
      </c>
      <c r="H414" s="155">
        <f t="shared" si="268"/>
        <v>0</v>
      </c>
      <c r="I414" s="155">
        <f>'F4.2 SHPC Nashik'!Y22</f>
        <v>0</v>
      </c>
      <c r="J414" s="155">
        <f>'F4.2 SHPC Nashik'!AV22</f>
        <v>0</v>
      </c>
      <c r="K414" s="155"/>
      <c r="L414" s="155"/>
      <c r="M414" s="155">
        <f t="shared" si="269"/>
        <v>0</v>
      </c>
      <c r="N414" s="155">
        <f t="shared" si="270"/>
        <v>0</v>
      </c>
      <c r="O414" s="209">
        <f t="shared" ref="O414:O433" si="285">MAX(0,IF(M414=0,0,IF(G414+M414&lt;E414,M414,E414-G414)))</f>
        <v>0</v>
      </c>
      <c r="P414" s="210">
        <f t="shared" ref="P414:P433" si="286">M414-O414</f>
        <v>0</v>
      </c>
    </row>
    <row r="415" spans="1:16" ht="47.25" hidden="1" outlineLevel="1">
      <c r="A415" s="556">
        <f t="shared" si="282"/>
        <v>9.1</v>
      </c>
      <c r="B415" s="557" t="str">
        <f t="shared" si="282"/>
        <v>Part A: Refurbishment of quarters in colony, administartive buidings club building, guest house at various HPS under Nashik HPS</v>
      </c>
      <c r="C415" s="58" t="str">
        <f t="shared" si="282"/>
        <v>MERC/CAPEX/20162017/04757</v>
      </c>
      <c r="D415" s="384">
        <f t="shared" si="282"/>
        <v>43061</v>
      </c>
      <c r="E415" s="59">
        <f t="shared" si="282"/>
        <v>3.7363539351999999</v>
      </c>
      <c r="F415" s="156">
        <f t="shared" si="283"/>
        <v>3.6419878699999999</v>
      </c>
      <c r="G415" s="156">
        <f t="shared" si="284"/>
        <v>4.2510011510000005</v>
      </c>
      <c r="H415" s="156">
        <f t="shared" si="268"/>
        <v>-0.60901328100000063</v>
      </c>
      <c r="I415" s="155">
        <f>'F4.2 SHPC Nashik'!Y23</f>
        <v>0</v>
      </c>
      <c r="J415" s="155">
        <f>'F4.2 SHPC Nashik'!AV23</f>
        <v>0</v>
      </c>
      <c r="K415" s="156"/>
      <c r="L415" s="156"/>
      <c r="M415" s="156">
        <f t="shared" si="269"/>
        <v>0</v>
      </c>
      <c r="N415" s="156">
        <f t="shared" si="270"/>
        <v>-0.60901328100000063</v>
      </c>
      <c r="O415" s="209">
        <f t="shared" si="285"/>
        <v>0</v>
      </c>
      <c r="P415" s="210">
        <f t="shared" si="286"/>
        <v>0</v>
      </c>
    </row>
    <row r="416" spans="1:16" ht="31.5" hidden="1" outlineLevel="1">
      <c r="A416" s="556">
        <f t="shared" si="282"/>
        <v>9.1999999999999993</v>
      </c>
      <c r="B416" s="557" t="str">
        <f t="shared" si="282"/>
        <v>Part B: Providing and laying water supply lines within colony and power house area at various HPS under Nashik HPS</v>
      </c>
      <c r="C416" s="58" t="str">
        <f t="shared" si="282"/>
        <v>MERC/CAPEX/20162017/04757</v>
      </c>
      <c r="D416" s="384">
        <f t="shared" si="282"/>
        <v>43061</v>
      </c>
      <c r="E416" s="59">
        <f t="shared" si="282"/>
        <v>0.50088049999999995</v>
      </c>
      <c r="F416" s="156">
        <f t="shared" si="283"/>
        <v>0.11901328100000001</v>
      </c>
      <c r="G416" s="156">
        <f t="shared" si="284"/>
        <v>0.11901328100000001</v>
      </c>
      <c r="H416" s="156">
        <f t="shared" si="268"/>
        <v>0</v>
      </c>
      <c r="I416" s="155">
        <f>'F4.2 SHPC Nashik'!Y24</f>
        <v>0</v>
      </c>
      <c r="J416" s="155">
        <f>'F4.2 SHPC Nashik'!AV24</f>
        <v>0</v>
      </c>
      <c r="K416" s="156"/>
      <c r="L416" s="156"/>
      <c r="M416" s="156">
        <f t="shared" si="269"/>
        <v>0</v>
      </c>
      <c r="N416" s="156">
        <f t="shared" si="270"/>
        <v>0</v>
      </c>
      <c r="O416" s="209">
        <f t="shared" si="285"/>
        <v>0</v>
      </c>
      <c r="P416" s="210">
        <f t="shared" si="286"/>
        <v>0</v>
      </c>
    </row>
    <row r="417" spans="1:16" ht="47.25" hidden="1" outlineLevel="1">
      <c r="A417" s="556">
        <f t="shared" si="282"/>
        <v>9.3000000000000007</v>
      </c>
      <c r="B417" s="557" t="str">
        <f t="shared" si="282"/>
        <v>Part C: Construction of compund wall/chainlink fencing around colony and power house area at various HPS under Nashik HPS.</v>
      </c>
      <c r="C417" s="58" t="str">
        <f t="shared" si="282"/>
        <v>MERC/CAPEX/20162017/04757</v>
      </c>
      <c r="D417" s="384">
        <f t="shared" si="282"/>
        <v>43061</v>
      </c>
      <c r="E417" s="59">
        <f t="shared" si="282"/>
        <v>0.74832697199999998</v>
      </c>
      <c r="F417" s="156">
        <f t="shared" si="283"/>
        <v>0.17</v>
      </c>
      <c r="G417" s="156">
        <f t="shared" si="284"/>
        <v>0.17</v>
      </c>
      <c r="H417" s="156">
        <f t="shared" si="268"/>
        <v>0</v>
      </c>
      <c r="I417" s="155">
        <f>'F4.2 SHPC Nashik'!Y25</f>
        <v>0</v>
      </c>
      <c r="J417" s="155">
        <f>'F4.2 SHPC Nashik'!AV25</f>
        <v>0</v>
      </c>
      <c r="K417" s="156"/>
      <c r="L417" s="156"/>
      <c r="M417" s="156">
        <f t="shared" si="269"/>
        <v>0</v>
      </c>
      <c r="N417" s="156">
        <f t="shared" si="270"/>
        <v>0</v>
      </c>
      <c r="O417" s="209">
        <f t="shared" si="285"/>
        <v>0</v>
      </c>
      <c r="P417" s="210">
        <f t="shared" si="286"/>
        <v>0</v>
      </c>
    </row>
    <row r="418" spans="1:16" ht="63" hidden="1" outlineLevel="1">
      <c r="A418" s="556">
        <f t="shared" si="282"/>
        <v>9.4</v>
      </c>
      <c r="B418" s="557" t="str">
        <f t="shared" si="282"/>
        <v>Part D: Providing &amp; relaying of existing internal roads within colony area and approach roads to power house &amp; construction of storm water gutter along road at various HPS under HPC Nashik</v>
      </c>
      <c r="C418" s="58" t="str">
        <f t="shared" si="282"/>
        <v>MERC/CAPEX/20162017/04757</v>
      </c>
      <c r="D418" s="384">
        <f t="shared" si="282"/>
        <v>43061</v>
      </c>
      <c r="E418" s="59">
        <f t="shared" si="282"/>
        <v>9.5811028659999984</v>
      </c>
      <c r="F418" s="156">
        <f t="shared" si="283"/>
        <v>4.0537161709999996</v>
      </c>
      <c r="G418" s="156">
        <f t="shared" si="284"/>
        <v>4.0537161709999996</v>
      </c>
      <c r="H418" s="156">
        <f t="shared" si="268"/>
        <v>0</v>
      </c>
      <c r="I418" s="155">
        <f>'F4.2 SHPC Nashik'!Y26</f>
        <v>0</v>
      </c>
      <c r="J418" s="155">
        <f>'F4.2 SHPC Nashik'!AV26</f>
        <v>0</v>
      </c>
      <c r="K418" s="156"/>
      <c r="L418" s="156"/>
      <c r="M418" s="156">
        <f t="shared" si="269"/>
        <v>0</v>
      </c>
      <c r="N418" s="156">
        <f t="shared" si="270"/>
        <v>0</v>
      </c>
      <c r="O418" s="209">
        <f t="shared" si="285"/>
        <v>0</v>
      </c>
      <c r="P418" s="210">
        <f t="shared" si="286"/>
        <v>0</v>
      </c>
    </row>
    <row r="419" spans="1:16" s="337" customFormat="1" ht="47.25" hidden="1" outlineLevel="1">
      <c r="A419" s="544">
        <f t="shared" si="282"/>
        <v>10</v>
      </c>
      <c r="B419" s="545" t="str">
        <f t="shared" si="282"/>
        <v>Upgradation of existing PLC system to latest symphony plus SCADA &amp; DCS system of Ghatghar HPS (2x125 MW) under HPS Nasik</v>
      </c>
      <c r="C419" s="53" t="str">
        <f t="shared" si="282"/>
        <v>MERC/CAPEX/20172018/0198</v>
      </c>
      <c r="D419" s="383">
        <f t="shared" si="282"/>
        <v>43137</v>
      </c>
      <c r="E419" s="56">
        <f t="shared" si="282"/>
        <v>13.345000000000001</v>
      </c>
      <c r="F419" s="155">
        <f t="shared" si="283"/>
        <v>0</v>
      </c>
      <c r="G419" s="155">
        <f t="shared" si="284"/>
        <v>0</v>
      </c>
      <c r="H419" s="155">
        <f t="shared" si="268"/>
        <v>0</v>
      </c>
      <c r="I419" s="155">
        <f>'F4.2 SHPC Nashik'!Y27</f>
        <v>0</v>
      </c>
      <c r="J419" s="155">
        <f>'F4.2 SHPC Nashik'!AV27</f>
        <v>0</v>
      </c>
      <c r="K419" s="155"/>
      <c r="L419" s="155"/>
      <c r="M419" s="155">
        <f t="shared" si="269"/>
        <v>0</v>
      </c>
      <c r="N419" s="155">
        <f t="shared" si="270"/>
        <v>0</v>
      </c>
      <c r="O419" s="209">
        <f t="shared" si="285"/>
        <v>0</v>
      </c>
      <c r="P419" s="210">
        <f t="shared" si="286"/>
        <v>0</v>
      </c>
    </row>
    <row r="420" spans="1:16" ht="47.25" hidden="1" outlineLevel="1">
      <c r="A420" s="556">
        <f t="shared" si="282"/>
        <v>10.1</v>
      </c>
      <c r="B420" s="557" t="str">
        <f t="shared" si="282"/>
        <v>Upgradation of existing PLC system to latest symphony plus SCADA &amp; DCS system of Ghatghar HPS (2x125 MW) under HPS Nasik</v>
      </c>
      <c r="C420" s="58" t="str">
        <f t="shared" si="282"/>
        <v>MERC/CAPEX/20172018/0198</v>
      </c>
      <c r="D420" s="384">
        <f t="shared" si="282"/>
        <v>43137</v>
      </c>
      <c r="E420" s="59">
        <f t="shared" si="282"/>
        <v>13.345000000000001</v>
      </c>
      <c r="F420" s="156">
        <f t="shared" si="283"/>
        <v>14.55025</v>
      </c>
      <c r="G420" s="156">
        <f t="shared" si="284"/>
        <v>14.55025</v>
      </c>
      <c r="H420" s="156">
        <f t="shared" si="268"/>
        <v>0</v>
      </c>
      <c r="I420" s="155">
        <f>'F4.2 SHPC Nashik'!Y28</f>
        <v>0</v>
      </c>
      <c r="J420" s="155">
        <f>'F4.2 SHPC Nashik'!AV28</f>
        <v>0</v>
      </c>
      <c r="K420" s="156"/>
      <c r="L420" s="156"/>
      <c r="M420" s="156">
        <f t="shared" si="269"/>
        <v>0</v>
      </c>
      <c r="N420" s="156">
        <f t="shared" si="270"/>
        <v>0</v>
      </c>
      <c r="O420" s="209">
        <f t="shared" si="285"/>
        <v>0</v>
      </c>
      <c r="P420" s="210">
        <f t="shared" si="286"/>
        <v>0</v>
      </c>
    </row>
    <row r="421" spans="1:16" s="337" customFormat="1" ht="31.5" hidden="1" outlineLevel="1">
      <c r="A421" s="544">
        <f t="shared" si="282"/>
        <v>14</v>
      </c>
      <c r="B421" s="545" t="str">
        <f t="shared" si="282"/>
        <v>Various 14 Nos. of schemes for Hydro Power Stations under Renewable Energy Circle, Pune &amp; Nasik</v>
      </c>
      <c r="C421" s="53" t="str">
        <f t="shared" si="282"/>
        <v>MERC/CAPEX/2020-21/WFH/SBR/ 19</v>
      </c>
      <c r="D421" s="383">
        <f t="shared" si="282"/>
        <v>44029</v>
      </c>
      <c r="E421" s="56">
        <f t="shared" si="282"/>
        <v>8.9129999999999985</v>
      </c>
      <c r="F421" s="155">
        <f t="shared" si="283"/>
        <v>0</v>
      </c>
      <c r="G421" s="155">
        <f t="shared" si="284"/>
        <v>0</v>
      </c>
      <c r="H421" s="155">
        <f t="shared" si="268"/>
        <v>0</v>
      </c>
      <c r="I421" s="155">
        <f>'F4.2 SHPC Nashik'!Y29</f>
        <v>0</v>
      </c>
      <c r="J421" s="155">
        <f>'F4.2 SHPC Nashik'!AV29</f>
        <v>0</v>
      </c>
      <c r="K421" s="155"/>
      <c r="L421" s="155"/>
      <c r="M421" s="155">
        <f t="shared" si="269"/>
        <v>0</v>
      </c>
      <c r="N421" s="155">
        <f t="shared" si="270"/>
        <v>0</v>
      </c>
      <c r="O421" s="209">
        <f t="shared" si="285"/>
        <v>0</v>
      </c>
      <c r="P421" s="210">
        <f t="shared" si="286"/>
        <v>0</v>
      </c>
    </row>
    <row r="422" spans="1:16" ht="31.5" hidden="1" outlineLevel="1">
      <c r="A422" s="578">
        <f t="shared" si="282"/>
        <v>14.1</v>
      </c>
      <c r="B422" s="557" t="str">
        <f t="shared" si="282"/>
        <v>Schme-C :Replacement of existing Energy meters by 0.2S Class Energy meters at various HPS.</v>
      </c>
      <c r="C422" s="58" t="str">
        <f t="shared" si="282"/>
        <v>MERC/CAPEX/2020-21/WFH/SBR/ 19</v>
      </c>
      <c r="D422" s="384">
        <f t="shared" si="282"/>
        <v>44029</v>
      </c>
      <c r="E422" s="59">
        <f t="shared" si="282"/>
        <v>0.10199999999999999</v>
      </c>
      <c r="F422" s="156">
        <f t="shared" si="283"/>
        <v>0</v>
      </c>
      <c r="G422" s="156">
        <f t="shared" si="284"/>
        <v>0</v>
      </c>
      <c r="H422" s="156">
        <f t="shared" si="268"/>
        <v>0</v>
      </c>
      <c r="I422" s="155">
        <f>'F4.2 SHPC Nashik'!Y30</f>
        <v>0</v>
      </c>
      <c r="J422" s="155">
        <f>'F4.2 SHPC Nashik'!AV30</f>
        <v>0</v>
      </c>
      <c r="K422" s="156"/>
      <c r="L422" s="156"/>
      <c r="M422" s="156">
        <f t="shared" si="269"/>
        <v>0</v>
      </c>
      <c r="N422" s="156">
        <f t="shared" si="270"/>
        <v>0</v>
      </c>
      <c r="O422" s="209">
        <f t="shared" si="285"/>
        <v>0</v>
      </c>
      <c r="P422" s="210">
        <f t="shared" si="286"/>
        <v>0</v>
      </c>
    </row>
    <row r="423" spans="1:16" ht="31.5" hidden="1" outlineLevel="1">
      <c r="A423" s="578">
        <f t="shared" si="282"/>
        <v>14.2</v>
      </c>
      <c r="B423" s="557" t="str">
        <f t="shared" si="282"/>
        <v>Schme-F: Replacement of 220V / 300AH Float cum boost charger with integrated DCDB for Bhatsa Hydro Power Stn.</v>
      </c>
      <c r="C423" s="58" t="str">
        <f t="shared" si="282"/>
        <v>MERC/CAPEX/2020-21/WFH/SBR/ 19</v>
      </c>
      <c r="D423" s="384">
        <f t="shared" si="282"/>
        <v>44029</v>
      </c>
      <c r="E423" s="59">
        <f t="shared" si="282"/>
        <v>0.17299999999999999</v>
      </c>
      <c r="F423" s="156">
        <f t="shared" si="283"/>
        <v>0.11446000000000001</v>
      </c>
      <c r="G423" s="156">
        <f t="shared" si="284"/>
        <v>0.11446000000000001</v>
      </c>
      <c r="H423" s="156">
        <f t="shared" si="268"/>
        <v>0</v>
      </c>
      <c r="I423" s="155">
        <f>'F4.2 SHPC Nashik'!Y31</f>
        <v>0</v>
      </c>
      <c r="J423" s="155">
        <f>'F4.2 SHPC Nashik'!AV31</f>
        <v>0</v>
      </c>
      <c r="K423" s="156"/>
      <c r="L423" s="156"/>
      <c r="M423" s="156">
        <f t="shared" si="269"/>
        <v>0</v>
      </c>
      <c r="N423" s="156">
        <f t="shared" si="270"/>
        <v>0</v>
      </c>
      <c r="O423" s="209">
        <f t="shared" si="285"/>
        <v>0</v>
      </c>
      <c r="P423" s="210">
        <f t="shared" si="286"/>
        <v>0</v>
      </c>
    </row>
    <row r="424" spans="1:16" ht="31.5" hidden="1" outlineLevel="1">
      <c r="A424" s="578">
        <f t="shared" ref="A424:E433" si="287">A326</f>
        <v>14.3</v>
      </c>
      <c r="B424" s="557" t="str">
        <f t="shared" si="287"/>
        <v>Schme-G: Replacement of 220V / 300AH Float cum boost charger with integrated DCDB for Surya Hydro Power Stn.</v>
      </c>
      <c r="C424" s="58" t="str">
        <f t="shared" si="287"/>
        <v>MERC/CAPEX/2020-21/WFH/SBR/ 19</v>
      </c>
      <c r="D424" s="384">
        <f t="shared" si="287"/>
        <v>44029</v>
      </c>
      <c r="E424" s="59">
        <f t="shared" si="287"/>
        <v>0.17299999999999999</v>
      </c>
      <c r="F424" s="156">
        <f t="shared" si="283"/>
        <v>0.11446000000000001</v>
      </c>
      <c r="G424" s="156">
        <f t="shared" si="284"/>
        <v>0.11446000000000001</v>
      </c>
      <c r="H424" s="156">
        <f t="shared" si="268"/>
        <v>0</v>
      </c>
      <c r="I424" s="155">
        <f>'F4.2 SHPC Nashik'!Y32</f>
        <v>0</v>
      </c>
      <c r="J424" s="155">
        <f>'F4.2 SHPC Nashik'!AV32</f>
        <v>0</v>
      </c>
      <c r="K424" s="156"/>
      <c r="L424" s="156"/>
      <c r="M424" s="156">
        <f t="shared" si="269"/>
        <v>0</v>
      </c>
      <c r="N424" s="156">
        <f t="shared" si="270"/>
        <v>0</v>
      </c>
      <c r="O424" s="209">
        <f t="shared" si="285"/>
        <v>0</v>
      </c>
      <c r="P424" s="210">
        <f t="shared" si="286"/>
        <v>0</v>
      </c>
    </row>
    <row r="425" spans="1:16" ht="30" hidden="1" outlineLevel="1">
      <c r="A425" s="578">
        <f t="shared" si="287"/>
        <v>14.4</v>
      </c>
      <c r="B425" s="557" t="str">
        <f t="shared" si="287"/>
        <v>Schme-H: Supply 24 point Chartless recorder for Bhatsa HPS.</v>
      </c>
      <c r="C425" s="58" t="str">
        <f t="shared" si="287"/>
        <v>MERC/CAPEX/2020-21/WFH/SBR/ 19</v>
      </c>
      <c r="D425" s="384">
        <f t="shared" si="287"/>
        <v>44029</v>
      </c>
      <c r="E425" s="59">
        <f t="shared" si="287"/>
        <v>5.8999999999999997E-2</v>
      </c>
      <c r="F425" s="156">
        <f t="shared" si="283"/>
        <v>2.02455E-2</v>
      </c>
      <c r="G425" s="156">
        <f t="shared" si="284"/>
        <v>2.02455E-2</v>
      </c>
      <c r="H425" s="156">
        <f t="shared" si="268"/>
        <v>0</v>
      </c>
      <c r="I425" s="155">
        <f>'F4.2 SHPC Nashik'!Y33</f>
        <v>0</v>
      </c>
      <c r="J425" s="155">
        <f>'F4.2 SHPC Nashik'!AV33</f>
        <v>0</v>
      </c>
      <c r="K425" s="156"/>
      <c r="L425" s="156"/>
      <c r="M425" s="156">
        <f t="shared" si="269"/>
        <v>0</v>
      </c>
      <c r="N425" s="156">
        <f t="shared" si="270"/>
        <v>0</v>
      </c>
      <c r="O425" s="209">
        <f t="shared" si="285"/>
        <v>0</v>
      </c>
      <c r="P425" s="210">
        <f t="shared" si="286"/>
        <v>0</v>
      </c>
    </row>
    <row r="426" spans="1:16" ht="31.5" hidden="1" outlineLevel="1">
      <c r="A426" s="578">
        <f t="shared" si="287"/>
        <v>14.5</v>
      </c>
      <c r="B426" s="557" t="str">
        <f t="shared" si="287"/>
        <v>Schme-I: Supply Erection, testing &amp; commissioning of Digital governing system for 06MW Surya HPS.</v>
      </c>
      <c r="C426" s="58" t="str">
        <f t="shared" si="287"/>
        <v>MERC/CAPEX/2020-21/WFH/SBR/ 19</v>
      </c>
      <c r="D426" s="384">
        <f t="shared" si="287"/>
        <v>44029</v>
      </c>
      <c r="E426" s="59">
        <f t="shared" si="287"/>
        <v>1.954</v>
      </c>
      <c r="F426" s="156">
        <f t="shared" si="283"/>
        <v>1.954</v>
      </c>
      <c r="G426" s="156">
        <f t="shared" si="284"/>
        <v>1.954</v>
      </c>
      <c r="H426" s="156">
        <f t="shared" si="268"/>
        <v>0</v>
      </c>
      <c r="I426" s="155">
        <f>'F4.2 SHPC Nashik'!Y34</f>
        <v>0</v>
      </c>
      <c r="J426" s="155">
        <f>'F4.2 SHPC Nashik'!AV34</f>
        <v>0</v>
      </c>
      <c r="K426" s="156"/>
      <c r="L426" s="156"/>
      <c r="M426" s="156">
        <f t="shared" si="269"/>
        <v>0</v>
      </c>
      <c r="N426" s="156">
        <f t="shared" si="270"/>
        <v>0</v>
      </c>
      <c r="O426" s="209">
        <f t="shared" si="285"/>
        <v>0</v>
      </c>
      <c r="P426" s="210">
        <f t="shared" si="286"/>
        <v>0</v>
      </c>
    </row>
    <row r="427" spans="1:16" ht="47.25" hidden="1" outlineLevel="1">
      <c r="A427" s="578">
        <f t="shared" si="287"/>
        <v>14.6</v>
      </c>
      <c r="B427" s="557" t="str">
        <f t="shared" si="287"/>
        <v>Schme-J: Supply, Erection, testing &amp; commissioning of Digital governing system and Hydraulic oil pressure unit for 15 MW Bhatsa HPS.</v>
      </c>
      <c r="C427" s="58" t="str">
        <f t="shared" si="287"/>
        <v>MERC/CAPEX/2020-21/WFH/SBR/ 19</v>
      </c>
      <c r="D427" s="384">
        <f t="shared" si="287"/>
        <v>44029</v>
      </c>
      <c r="E427" s="59">
        <f t="shared" si="287"/>
        <v>2.0270000000000001</v>
      </c>
      <c r="F427" s="156">
        <f t="shared" si="283"/>
        <v>2.0502972000000002</v>
      </c>
      <c r="G427" s="156">
        <f t="shared" si="284"/>
        <v>1.5936372000000001</v>
      </c>
      <c r="H427" s="156">
        <f t="shared" si="268"/>
        <v>0.45666000000000007</v>
      </c>
      <c r="I427" s="155">
        <f>'F4.2 SHPC Nashik'!Y35</f>
        <v>0</v>
      </c>
      <c r="J427" s="155">
        <f>'F4.2 SHPC Nashik'!AV35</f>
        <v>0</v>
      </c>
      <c r="K427" s="156"/>
      <c r="L427" s="156"/>
      <c r="M427" s="156">
        <f t="shared" si="269"/>
        <v>0</v>
      </c>
      <c r="N427" s="156">
        <f t="shared" si="270"/>
        <v>0.45666000000000007</v>
      </c>
      <c r="O427" s="209">
        <f t="shared" si="285"/>
        <v>0</v>
      </c>
      <c r="P427" s="210">
        <f t="shared" si="286"/>
        <v>0</v>
      </c>
    </row>
    <row r="428" spans="1:16" ht="31.5" hidden="1" outlineLevel="1">
      <c r="A428" s="578">
        <f t="shared" si="287"/>
        <v>14.7</v>
      </c>
      <c r="B428" s="557" t="str">
        <f t="shared" si="287"/>
        <v>Schme-K: Supply, Retrofitting, up gradation, Commissioning of Generator protection system at Paithan HPS.</v>
      </c>
      <c r="C428" s="58" t="str">
        <f t="shared" si="287"/>
        <v>MERC/CAPEX/2020-21/WFH/SBR/ 19</v>
      </c>
      <c r="D428" s="384">
        <f t="shared" si="287"/>
        <v>44029</v>
      </c>
      <c r="E428" s="59">
        <f t="shared" si="287"/>
        <v>0.87</v>
      </c>
      <c r="F428" s="156">
        <f t="shared" si="283"/>
        <v>0.87</v>
      </c>
      <c r="G428" s="156">
        <f t="shared" si="284"/>
        <v>0.87</v>
      </c>
      <c r="H428" s="156">
        <f t="shared" si="268"/>
        <v>0</v>
      </c>
      <c r="I428" s="155">
        <f>'F4.2 SHPC Nashik'!Y36</f>
        <v>0</v>
      </c>
      <c r="J428" s="155">
        <f>'F4.2 SHPC Nashik'!AV36</f>
        <v>0</v>
      </c>
      <c r="K428" s="156"/>
      <c r="L428" s="156"/>
      <c r="M428" s="156">
        <f t="shared" si="269"/>
        <v>0</v>
      </c>
      <c r="N428" s="156">
        <f t="shared" si="270"/>
        <v>0</v>
      </c>
      <c r="O428" s="209">
        <f t="shared" si="285"/>
        <v>0</v>
      </c>
      <c r="P428" s="210">
        <f t="shared" si="286"/>
        <v>0</v>
      </c>
    </row>
    <row r="429" spans="1:16" ht="31.5" hidden="1" outlineLevel="1">
      <c r="A429" s="578">
        <f t="shared" si="287"/>
        <v>14.8</v>
      </c>
      <c r="B429" s="557" t="str">
        <f t="shared" si="287"/>
        <v>Schme-L: Replacement of existing compressor with new compressor (1 Nos.) at Paithan HPS</v>
      </c>
      <c r="C429" s="58" t="str">
        <f t="shared" si="287"/>
        <v>MERC/CAPEX/2020-21/WFH/SBR/ 19</v>
      </c>
      <c r="D429" s="384">
        <f t="shared" si="287"/>
        <v>44029</v>
      </c>
      <c r="E429" s="59">
        <f t="shared" si="287"/>
        <v>0.46700000000000003</v>
      </c>
      <c r="F429" s="156">
        <f t="shared" si="283"/>
        <v>0.46700000000000003</v>
      </c>
      <c r="G429" s="156">
        <f t="shared" si="284"/>
        <v>0.46700000000000003</v>
      </c>
      <c r="H429" s="156">
        <f t="shared" si="268"/>
        <v>0</v>
      </c>
      <c r="I429" s="155">
        <f>'F4.2 SHPC Nashik'!Y37</f>
        <v>0</v>
      </c>
      <c r="J429" s="155">
        <f>'F4.2 SHPC Nashik'!AV37</f>
        <v>0</v>
      </c>
      <c r="K429" s="156"/>
      <c r="L429" s="156"/>
      <c r="M429" s="156">
        <f t="shared" si="269"/>
        <v>0</v>
      </c>
      <c r="N429" s="156">
        <f t="shared" si="270"/>
        <v>0</v>
      </c>
      <c r="O429" s="209">
        <f t="shared" si="285"/>
        <v>0</v>
      </c>
      <c r="P429" s="210">
        <f t="shared" si="286"/>
        <v>0</v>
      </c>
    </row>
    <row r="430" spans="1:16" ht="47.25" hidden="1" outlineLevel="1">
      <c r="A430" s="578">
        <f t="shared" si="287"/>
        <v>14.9</v>
      </c>
      <c r="B430" s="557" t="str">
        <f t="shared" si="287"/>
        <v>Schme-M: Retrofitting, up gradation &amp; Commissioning of Protection System for Generator, Transformer and Line at Surya Hydro Power Station</v>
      </c>
      <c r="C430" s="58" t="str">
        <f t="shared" si="287"/>
        <v>MERC/CAPEX/2020-21/WFH/SBR/ 19</v>
      </c>
      <c r="D430" s="384">
        <f t="shared" si="287"/>
        <v>44029</v>
      </c>
      <c r="E430" s="59">
        <f t="shared" si="287"/>
        <v>0.69100000000000006</v>
      </c>
      <c r="F430" s="156">
        <f t="shared" si="283"/>
        <v>0.69730939999999997</v>
      </c>
      <c r="G430" s="156">
        <f t="shared" si="284"/>
        <v>0.68498999999999999</v>
      </c>
      <c r="H430" s="156">
        <f t="shared" si="268"/>
        <v>1.231939999999998E-2</v>
      </c>
      <c r="I430" s="155">
        <f>'F4.2 SHPC Nashik'!Y38</f>
        <v>0</v>
      </c>
      <c r="J430" s="155">
        <f>'F4.2 SHPC Nashik'!AV38</f>
        <v>0</v>
      </c>
      <c r="K430" s="156"/>
      <c r="L430" s="156"/>
      <c r="M430" s="156">
        <f t="shared" si="269"/>
        <v>0</v>
      </c>
      <c r="N430" s="156">
        <f t="shared" si="270"/>
        <v>1.231939999999998E-2</v>
      </c>
      <c r="O430" s="209">
        <f t="shared" si="285"/>
        <v>0</v>
      </c>
      <c r="P430" s="210">
        <f t="shared" si="286"/>
        <v>0</v>
      </c>
    </row>
    <row r="431" spans="1:16" ht="31.5" hidden="1" outlineLevel="1">
      <c r="A431" s="581">
        <f t="shared" si="287"/>
        <v>14.1</v>
      </c>
      <c r="B431" s="557" t="str">
        <f t="shared" si="287"/>
        <v>Schme-N: Procurement of Static excitation system at Surya Hydro Power Station.</v>
      </c>
      <c r="C431" s="58" t="str">
        <f t="shared" si="287"/>
        <v>MERC/CAPEX/2020-21/WFH/SBR/ 19</v>
      </c>
      <c r="D431" s="384">
        <f t="shared" si="287"/>
        <v>44029</v>
      </c>
      <c r="E431" s="59">
        <f t="shared" si="287"/>
        <v>1.5469999999999999</v>
      </c>
      <c r="F431" s="156">
        <f t="shared" si="283"/>
        <v>1.5469999999999999</v>
      </c>
      <c r="G431" s="156">
        <f t="shared" si="284"/>
        <v>1.5469999999999999</v>
      </c>
      <c r="H431" s="156">
        <f t="shared" si="268"/>
        <v>0</v>
      </c>
      <c r="I431" s="155">
        <f>'F4.2 SHPC Nashik'!Y39</f>
        <v>0</v>
      </c>
      <c r="J431" s="155">
        <f>'F4.2 SHPC Nashik'!AV39</f>
        <v>0</v>
      </c>
      <c r="K431" s="156"/>
      <c r="L431" s="156"/>
      <c r="M431" s="156">
        <f t="shared" si="269"/>
        <v>0</v>
      </c>
      <c r="N431" s="156">
        <f t="shared" si="270"/>
        <v>0</v>
      </c>
      <c r="O431" s="209">
        <f t="shared" si="285"/>
        <v>0</v>
      </c>
      <c r="P431" s="210">
        <f t="shared" si="286"/>
        <v>0</v>
      </c>
    </row>
    <row r="432" spans="1:16" ht="30" hidden="1" outlineLevel="1">
      <c r="A432" s="556">
        <f t="shared" si="287"/>
        <v>0</v>
      </c>
      <c r="B432" s="557" t="str">
        <f t="shared" si="287"/>
        <v>IDC</v>
      </c>
      <c r="C432" s="58" t="str">
        <f t="shared" si="287"/>
        <v>MERC/CAPEX/2020-21/WFH/SBR/ 19</v>
      </c>
      <c r="D432" s="384">
        <f t="shared" si="287"/>
        <v>44029</v>
      </c>
      <c r="E432" s="59">
        <f t="shared" si="287"/>
        <v>0.85</v>
      </c>
      <c r="F432" s="156">
        <f t="shared" si="283"/>
        <v>0</v>
      </c>
      <c r="G432" s="156">
        <f t="shared" si="284"/>
        <v>0</v>
      </c>
      <c r="H432" s="156">
        <f t="shared" si="268"/>
        <v>0</v>
      </c>
      <c r="I432" s="155">
        <f>'F4.2 SHPC Nashik'!Y40</f>
        <v>0</v>
      </c>
      <c r="J432" s="155">
        <f>'F4.2 SHPC Nashik'!AV40</f>
        <v>0</v>
      </c>
      <c r="K432" s="156"/>
      <c r="L432" s="156"/>
      <c r="M432" s="156">
        <f t="shared" si="269"/>
        <v>0</v>
      </c>
      <c r="N432" s="156">
        <f t="shared" si="270"/>
        <v>0</v>
      </c>
      <c r="O432" s="209">
        <f t="shared" si="285"/>
        <v>0</v>
      </c>
      <c r="P432" s="210">
        <f t="shared" si="286"/>
        <v>0</v>
      </c>
    </row>
    <row r="433" spans="1:16" ht="15.75" hidden="1" outlineLevel="1">
      <c r="A433" s="556">
        <f t="shared" si="287"/>
        <v>0</v>
      </c>
      <c r="B433" s="557">
        <f t="shared" si="287"/>
        <v>0</v>
      </c>
      <c r="C433" s="87">
        <f t="shared" si="287"/>
        <v>0</v>
      </c>
      <c r="D433" s="141" t="str">
        <f t="shared" si="287"/>
        <v>-</v>
      </c>
      <c r="E433" s="159">
        <f t="shared" si="287"/>
        <v>0</v>
      </c>
      <c r="F433" s="121">
        <f t="shared" si="283"/>
        <v>0</v>
      </c>
      <c r="G433" s="121">
        <f t="shared" si="284"/>
        <v>0</v>
      </c>
      <c r="H433" s="121">
        <f t="shared" si="268"/>
        <v>0</v>
      </c>
      <c r="I433" s="155">
        <f>'F4.2 SHPC Nashik'!Y41</f>
        <v>0</v>
      </c>
      <c r="J433" s="155">
        <f>'F4.2 SHPC Nashik'!AV41</f>
        <v>0</v>
      </c>
      <c r="K433" s="121"/>
      <c r="L433" s="121"/>
      <c r="M433" s="121">
        <f t="shared" si="269"/>
        <v>0</v>
      </c>
      <c r="N433" s="121">
        <f t="shared" si="270"/>
        <v>0</v>
      </c>
      <c r="O433" s="209">
        <f t="shared" si="285"/>
        <v>0</v>
      </c>
      <c r="P433" s="210">
        <f t="shared" si="286"/>
        <v>0</v>
      </c>
    </row>
    <row r="434" spans="1:16" ht="15.75" hidden="1" outlineLevel="1">
      <c r="A434" s="683">
        <f t="shared" ref="A434:E443" si="288">A336</f>
        <v>0</v>
      </c>
      <c r="B434" s="313" t="str">
        <f t="shared" si="288"/>
        <v>Yet to be approved by MERC (F Y 2024-25)</v>
      </c>
      <c r="C434" s="87">
        <f t="shared" si="288"/>
        <v>0</v>
      </c>
      <c r="D434" s="141" t="str">
        <f t="shared" si="288"/>
        <v>-</v>
      </c>
      <c r="E434" s="159">
        <f t="shared" si="288"/>
        <v>0</v>
      </c>
      <c r="F434" s="121">
        <f t="shared" si="283"/>
        <v>0</v>
      </c>
      <c r="G434" s="121">
        <f t="shared" si="284"/>
        <v>0</v>
      </c>
      <c r="H434" s="121">
        <f t="shared" si="268"/>
        <v>0</v>
      </c>
      <c r="I434" s="155">
        <f>'F4.2 SHPC Nashik'!Y42</f>
        <v>0</v>
      </c>
      <c r="J434" s="155">
        <f>'F4.2 SHPC Nashik'!AV42</f>
        <v>0</v>
      </c>
      <c r="K434" s="121"/>
      <c r="L434" s="121"/>
      <c r="M434" s="121">
        <f t="shared" si="269"/>
        <v>0</v>
      </c>
      <c r="N434" s="121">
        <f t="shared" si="270"/>
        <v>0</v>
      </c>
    </row>
    <row r="435" spans="1:16" ht="47.25" hidden="1" outlineLevel="1">
      <c r="A435" s="693">
        <f t="shared" si="288"/>
        <v>1</v>
      </c>
      <c r="B435" s="595" t="str">
        <f t="shared" si="288"/>
        <v xml:space="preserve">Post-facto DPR for “Urgent restoration and Life Enhancement
of Unit-1, 125MW M/s Fuji make Hydro Generator for
prolonged efficient operation at Ghatghar HPS                                            </v>
      </c>
      <c r="C435" s="53">
        <f t="shared" si="288"/>
        <v>0</v>
      </c>
      <c r="D435" s="383" t="str">
        <f t="shared" si="288"/>
        <v>-</v>
      </c>
      <c r="E435" s="56">
        <f t="shared" si="288"/>
        <v>0</v>
      </c>
      <c r="F435" s="157">
        <f t="shared" si="283"/>
        <v>14.34</v>
      </c>
      <c r="G435" s="157">
        <f t="shared" si="284"/>
        <v>14.34</v>
      </c>
      <c r="H435" s="157">
        <f t="shared" si="268"/>
        <v>0</v>
      </c>
      <c r="I435" s="155">
        <f>'F4.2 SHPC Nashik'!Y43</f>
        <v>0</v>
      </c>
      <c r="J435" s="155">
        <f>'F4.2 SHPC Nashik'!AV43</f>
        <v>0</v>
      </c>
      <c r="K435" s="157"/>
      <c r="L435" s="157"/>
      <c r="M435" s="157">
        <f t="shared" si="269"/>
        <v>0</v>
      </c>
      <c r="N435" s="157">
        <f t="shared" si="270"/>
        <v>0</v>
      </c>
    </row>
    <row r="436" spans="1:16" ht="31.5" hidden="1" outlineLevel="1">
      <c r="A436" s="693">
        <f t="shared" si="288"/>
        <v>2</v>
      </c>
      <c r="B436" s="595" t="str">
        <f t="shared" si="288"/>
        <v>Dismantling and assembly of Unit-2 stator and other allied works at Ghatghar HPS</v>
      </c>
      <c r="C436" s="58">
        <f t="shared" si="288"/>
        <v>0</v>
      </c>
      <c r="D436" s="384" t="str">
        <f t="shared" si="288"/>
        <v>-</v>
      </c>
      <c r="E436" s="59">
        <f t="shared" si="288"/>
        <v>0</v>
      </c>
      <c r="F436" s="156">
        <f t="shared" si="283"/>
        <v>0.92</v>
      </c>
      <c r="G436" s="156">
        <f t="shared" si="284"/>
        <v>0.92</v>
      </c>
      <c r="H436" s="156">
        <f t="shared" si="268"/>
        <v>0</v>
      </c>
      <c r="I436" s="155">
        <f>'F4.2 SHPC Nashik'!Y44</f>
        <v>0</v>
      </c>
      <c r="J436" s="155">
        <f>'F4.2 SHPC Nashik'!AV44</f>
        <v>0</v>
      </c>
      <c r="K436" s="156"/>
      <c r="L436" s="156"/>
      <c r="M436" s="156">
        <f t="shared" si="269"/>
        <v>0</v>
      </c>
      <c r="N436" s="156">
        <f t="shared" si="270"/>
        <v>0</v>
      </c>
    </row>
    <row r="437" spans="1:16" ht="47.25" hidden="1" outlineLevel="1">
      <c r="A437" s="693">
        <f t="shared" si="288"/>
        <v>3</v>
      </c>
      <c r="B437" s="595" t="str">
        <f t="shared" si="288"/>
        <v>Urgent restoration and Life Enhancement of Unit-2, 125MW M/s Fuji make Hydro Generator for prolonged efficient operation at Ghatghar HPS</v>
      </c>
      <c r="C437" s="58">
        <f t="shared" si="288"/>
        <v>0</v>
      </c>
      <c r="D437" s="384" t="str">
        <f t="shared" si="288"/>
        <v>-</v>
      </c>
      <c r="E437" s="59">
        <f t="shared" si="288"/>
        <v>0</v>
      </c>
      <c r="F437" s="156">
        <f t="shared" si="283"/>
        <v>12.69</v>
      </c>
      <c r="G437" s="156">
        <f t="shared" si="284"/>
        <v>12.69</v>
      </c>
      <c r="H437" s="156">
        <f t="shared" si="268"/>
        <v>0</v>
      </c>
      <c r="I437" s="155">
        <f>'F4.2 SHPC Nashik'!Y45</f>
        <v>0</v>
      </c>
      <c r="J437" s="155">
        <f>'F4.2 SHPC Nashik'!AV45</f>
        <v>0</v>
      </c>
      <c r="K437" s="156"/>
      <c r="L437" s="156"/>
      <c r="M437" s="156">
        <f t="shared" si="269"/>
        <v>0</v>
      </c>
      <c r="N437" s="156">
        <f t="shared" si="270"/>
        <v>0</v>
      </c>
    </row>
    <row r="438" spans="1:16" ht="31.5" hidden="1" outlineLevel="1">
      <c r="A438" s="502">
        <f t="shared" si="288"/>
        <v>4</v>
      </c>
      <c r="B438" s="595" t="str">
        <f t="shared" si="288"/>
        <v>Work of unit 2 stator core top lamination replacement work of GHPS</v>
      </c>
      <c r="C438" s="58">
        <f t="shared" si="288"/>
        <v>0</v>
      </c>
      <c r="D438" s="384" t="str">
        <f t="shared" si="288"/>
        <v>-</v>
      </c>
      <c r="E438" s="59">
        <f t="shared" si="288"/>
        <v>0</v>
      </c>
      <c r="F438" s="156">
        <f t="shared" si="283"/>
        <v>1.57</v>
      </c>
      <c r="G438" s="156">
        <f t="shared" si="284"/>
        <v>1.57</v>
      </c>
      <c r="H438" s="156">
        <f t="shared" si="268"/>
        <v>0</v>
      </c>
      <c r="I438" s="155">
        <f>'F4.2 SHPC Nashik'!Y46</f>
        <v>0</v>
      </c>
      <c r="J438" s="155">
        <f>'F4.2 SHPC Nashik'!AV46</f>
        <v>0</v>
      </c>
      <c r="K438" s="156"/>
      <c r="L438" s="156"/>
      <c r="M438" s="156">
        <f t="shared" si="269"/>
        <v>0</v>
      </c>
      <c r="N438" s="156">
        <f t="shared" si="270"/>
        <v>0</v>
      </c>
    </row>
    <row r="439" spans="1:16" ht="15.75" hidden="1" outlineLevel="1">
      <c r="A439" s="486">
        <f t="shared" si="288"/>
        <v>0</v>
      </c>
      <c r="B439" s="313" t="str">
        <f t="shared" si="288"/>
        <v>(ii) Yet to be submitted to MERC(F Y 2025-26)</v>
      </c>
      <c r="C439" s="58">
        <f t="shared" si="288"/>
        <v>0</v>
      </c>
      <c r="D439" s="384" t="str">
        <f t="shared" si="288"/>
        <v>-</v>
      </c>
      <c r="E439" s="59">
        <f t="shared" si="288"/>
        <v>0</v>
      </c>
      <c r="F439" s="156">
        <f t="shared" si="283"/>
        <v>0</v>
      </c>
      <c r="G439" s="156">
        <f t="shared" si="284"/>
        <v>0</v>
      </c>
      <c r="H439" s="156">
        <f t="shared" si="268"/>
        <v>0</v>
      </c>
      <c r="I439" s="155">
        <f>'F4.2 SHPC Nashik'!Y47</f>
        <v>0</v>
      </c>
      <c r="J439" s="155">
        <f>'F4.2 SHPC Nashik'!AV47</f>
        <v>0</v>
      </c>
      <c r="K439" s="156"/>
      <c r="L439" s="156"/>
      <c r="M439" s="156">
        <f t="shared" si="269"/>
        <v>0</v>
      </c>
      <c r="N439" s="156">
        <f t="shared" si="270"/>
        <v>0</v>
      </c>
    </row>
    <row r="440" spans="1:16" ht="15.75" hidden="1" outlineLevel="1">
      <c r="A440" s="486">
        <f t="shared" si="288"/>
        <v>0</v>
      </c>
      <c r="B440" s="313" t="str">
        <f t="shared" si="288"/>
        <v>DPR 1</v>
      </c>
      <c r="C440" s="58">
        <f t="shared" si="288"/>
        <v>0</v>
      </c>
      <c r="D440" s="384" t="str">
        <f t="shared" si="288"/>
        <v>-</v>
      </c>
      <c r="E440" s="59">
        <f t="shared" si="288"/>
        <v>0</v>
      </c>
      <c r="F440" s="156">
        <f t="shared" si="283"/>
        <v>0</v>
      </c>
      <c r="G440" s="156">
        <f t="shared" si="284"/>
        <v>0</v>
      </c>
      <c r="H440" s="156">
        <f t="shared" si="268"/>
        <v>0</v>
      </c>
      <c r="I440" s="155">
        <f>'F4.2 SHPC Nashik'!Y48</f>
        <v>0</v>
      </c>
      <c r="J440" s="155">
        <f>'F4.2 SHPC Nashik'!AV48</f>
        <v>0</v>
      </c>
      <c r="K440" s="156"/>
      <c r="L440" s="156"/>
      <c r="M440" s="156">
        <f t="shared" si="269"/>
        <v>0</v>
      </c>
      <c r="N440" s="156">
        <f t="shared" si="270"/>
        <v>0</v>
      </c>
    </row>
    <row r="441" spans="1:16" ht="31.5" hidden="1" outlineLevel="1">
      <c r="A441" s="556">
        <f t="shared" si="288"/>
        <v>1</v>
      </c>
      <c r="B441" s="595" t="str">
        <f t="shared" si="288"/>
        <v xml:space="preserve">Procurement &amp; commissioning of Battery bank, 55 cells of 2V  2035AH YHP39 Exide make at Ghatghar HPS </v>
      </c>
      <c r="C441" s="58">
        <f t="shared" si="288"/>
        <v>0</v>
      </c>
      <c r="D441" s="384" t="str">
        <f t="shared" si="288"/>
        <v>-</v>
      </c>
      <c r="E441" s="59">
        <f t="shared" si="288"/>
        <v>0</v>
      </c>
      <c r="F441" s="156">
        <f t="shared" si="283"/>
        <v>1.25</v>
      </c>
      <c r="G441" s="156">
        <f t="shared" si="284"/>
        <v>1.25</v>
      </c>
      <c r="H441" s="156">
        <f t="shared" si="268"/>
        <v>0</v>
      </c>
      <c r="I441" s="155">
        <f>'F4.2 SHPC Nashik'!Y49</f>
        <v>0</v>
      </c>
      <c r="J441" s="155">
        <f>'F4.2 SHPC Nashik'!AV49</f>
        <v>0</v>
      </c>
      <c r="K441" s="156"/>
      <c r="L441" s="156"/>
      <c r="M441" s="156">
        <f t="shared" si="269"/>
        <v>0</v>
      </c>
      <c r="N441" s="156">
        <f t="shared" si="270"/>
        <v>0</v>
      </c>
    </row>
    <row r="442" spans="1:16" ht="31.5" hidden="1" outlineLevel="1">
      <c r="A442" s="556">
        <f t="shared" si="288"/>
        <v>2</v>
      </c>
      <c r="B442" s="595" t="str">
        <f t="shared" si="288"/>
        <v xml:space="preserve">Complete refurbishment of Stator frame , core &amp; winding of 01 No generator stator at Ghatghar HPS. </v>
      </c>
      <c r="C442" s="58">
        <f t="shared" si="288"/>
        <v>0</v>
      </c>
      <c r="D442" s="384" t="str">
        <f t="shared" si="288"/>
        <v>-</v>
      </c>
      <c r="E442" s="59">
        <f t="shared" si="288"/>
        <v>0</v>
      </c>
      <c r="F442" s="156">
        <f t="shared" si="283"/>
        <v>23.9</v>
      </c>
      <c r="G442" s="156">
        <f t="shared" si="284"/>
        <v>23.9</v>
      </c>
      <c r="H442" s="156">
        <f t="shared" si="268"/>
        <v>0</v>
      </c>
      <c r="I442" s="155">
        <f>'F4.2 SHPC Nashik'!Y50</f>
        <v>0</v>
      </c>
      <c r="J442" s="155">
        <f>'F4.2 SHPC Nashik'!AV50</f>
        <v>0</v>
      </c>
      <c r="K442" s="156"/>
      <c r="L442" s="156"/>
      <c r="M442" s="156">
        <f t="shared" si="269"/>
        <v>0</v>
      </c>
      <c r="N442" s="156">
        <f t="shared" si="270"/>
        <v>0</v>
      </c>
    </row>
    <row r="443" spans="1:16" ht="15.75" hidden="1" outlineLevel="1">
      <c r="A443" s="556">
        <f t="shared" si="288"/>
        <v>3</v>
      </c>
      <c r="B443" s="595" t="str">
        <f t="shared" si="288"/>
        <v xml:space="preserve">Generator Circuit breaker Electrical OH at Ghatghar HPS. </v>
      </c>
      <c r="C443" s="58">
        <f t="shared" si="288"/>
        <v>0</v>
      </c>
      <c r="D443" s="383" t="str">
        <f t="shared" si="288"/>
        <v>-</v>
      </c>
      <c r="E443" s="56">
        <f t="shared" si="288"/>
        <v>0</v>
      </c>
      <c r="F443" s="157">
        <f t="shared" si="283"/>
        <v>7.2</v>
      </c>
      <c r="G443" s="157">
        <f t="shared" si="284"/>
        <v>7.2</v>
      </c>
      <c r="H443" s="157">
        <f t="shared" si="268"/>
        <v>0</v>
      </c>
      <c r="I443" s="155">
        <f>'F4.2 SHPC Nashik'!Y51</f>
        <v>0</v>
      </c>
      <c r="J443" s="155">
        <f>'F4.2 SHPC Nashik'!AV51</f>
        <v>0</v>
      </c>
      <c r="K443" s="157"/>
      <c r="L443" s="157"/>
      <c r="M443" s="157">
        <f t="shared" si="269"/>
        <v>0</v>
      </c>
      <c r="N443" s="157">
        <f t="shared" si="270"/>
        <v>0</v>
      </c>
    </row>
    <row r="444" spans="1:16" ht="15.75" hidden="1" outlineLevel="1">
      <c r="A444" s="556">
        <f t="shared" ref="A444:E444" si="289">A346</f>
        <v>4</v>
      </c>
      <c r="B444" s="595" t="str">
        <f t="shared" si="289"/>
        <v xml:space="preserve">Water filter treatment plant and pipeline at Ghatghar HPS. </v>
      </c>
      <c r="C444" s="58">
        <f t="shared" si="289"/>
        <v>0</v>
      </c>
      <c r="D444" s="384" t="str">
        <f t="shared" si="289"/>
        <v>-</v>
      </c>
      <c r="E444" s="59">
        <f t="shared" si="289"/>
        <v>0</v>
      </c>
      <c r="F444" s="156">
        <f t="shared" si="283"/>
        <v>1.25</v>
      </c>
      <c r="G444" s="156">
        <f t="shared" si="284"/>
        <v>1.25</v>
      </c>
      <c r="H444" s="156">
        <f t="shared" si="268"/>
        <v>0</v>
      </c>
      <c r="I444" s="155">
        <f>'F4.2 SHPC Nashik'!Y52</f>
        <v>0</v>
      </c>
      <c r="J444" s="155">
        <f>'F4.2 SHPC Nashik'!AV52</f>
        <v>0</v>
      </c>
      <c r="K444" s="156"/>
      <c r="L444" s="156"/>
      <c r="M444" s="156">
        <f t="shared" si="269"/>
        <v>0</v>
      </c>
      <c r="N444" s="156">
        <f t="shared" si="270"/>
        <v>0</v>
      </c>
    </row>
    <row r="445" spans="1:16" ht="15.75" hidden="1" outlineLevel="1">
      <c r="A445" s="556">
        <f t="shared" ref="A445:E445" si="290">A347</f>
        <v>0</v>
      </c>
      <c r="B445" s="313" t="str">
        <f t="shared" si="290"/>
        <v>DPR 2</v>
      </c>
      <c r="C445" s="58">
        <f t="shared" si="290"/>
        <v>0</v>
      </c>
      <c r="D445" s="384" t="str">
        <f t="shared" si="290"/>
        <v>-</v>
      </c>
      <c r="E445" s="59">
        <f t="shared" si="290"/>
        <v>0</v>
      </c>
      <c r="F445" s="156">
        <f t="shared" ref="F445:F489" si="291">F347+I347</f>
        <v>0</v>
      </c>
      <c r="G445" s="156">
        <f t="shared" ref="G445:G489" si="292">G347+M347</f>
        <v>0</v>
      </c>
      <c r="H445" s="156">
        <f t="shared" si="268"/>
        <v>0</v>
      </c>
      <c r="I445" s="155">
        <f>'F4.2 SHPC Nashik'!Y53</f>
        <v>0</v>
      </c>
      <c r="J445" s="155">
        <f>'F4.2 SHPC Nashik'!AV53</f>
        <v>0</v>
      </c>
      <c r="K445" s="156"/>
      <c r="L445" s="156"/>
      <c r="M445" s="156">
        <f t="shared" si="269"/>
        <v>0</v>
      </c>
      <c r="N445" s="156">
        <f t="shared" si="270"/>
        <v>0</v>
      </c>
    </row>
    <row r="446" spans="1:16" ht="31.5" hidden="1" outlineLevel="1">
      <c r="A446" s="486">
        <f t="shared" ref="A446:E446" si="293">A348</f>
        <v>1</v>
      </c>
      <c r="B446" s="725" t="str">
        <f t="shared" si="293"/>
        <v xml:space="preserve">Design,supply,errection,testing &amp; commissioning of  digital governing system at Paithan HPS.                        </v>
      </c>
      <c r="C446" s="58">
        <f t="shared" si="293"/>
        <v>0</v>
      </c>
      <c r="D446" s="384" t="str">
        <f t="shared" si="293"/>
        <v>-</v>
      </c>
      <c r="E446" s="59">
        <f t="shared" si="293"/>
        <v>0</v>
      </c>
      <c r="F446" s="156">
        <f t="shared" si="291"/>
        <v>4.5</v>
      </c>
      <c r="G446" s="156">
        <f t="shared" si="292"/>
        <v>4.5</v>
      </c>
      <c r="H446" s="156">
        <f t="shared" si="268"/>
        <v>0</v>
      </c>
      <c r="I446" s="155">
        <f>'F4.2 SHPC Nashik'!Y54</f>
        <v>0</v>
      </c>
      <c r="J446" s="155">
        <f>'F4.2 SHPC Nashik'!AV54</f>
        <v>0</v>
      </c>
      <c r="K446" s="156"/>
      <c r="L446" s="156"/>
      <c r="M446" s="156">
        <f t="shared" si="269"/>
        <v>0</v>
      </c>
      <c r="N446" s="156">
        <f t="shared" si="270"/>
        <v>0</v>
      </c>
    </row>
    <row r="447" spans="1:16" ht="31.5" hidden="1" outlineLevel="1">
      <c r="A447" s="486">
        <f t="shared" ref="A447:E447" si="294">A349</f>
        <v>2</v>
      </c>
      <c r="B447" s="595" t="str">
        <f t="shared" si="294"/>
        <v xml:space="preserve">Design,Supply ,testing ,erection and commissioing of DAVR system at Paithan HPS.                                                     </v>
      </c>
      <c r="C447" s="58">
        <f t="shared" si="294"/>
        <v>0</v>
      </c>
      <c r="D447" s="384" t="str">
        <f t="shared" si="294"/>
        <v>-</v>
      </c>
      <c r="E447" s="59">
        <f t="shared" si="294"/>
        <v>0</v>
      </c>
      <c r="F447" s="156">
        <f t="shared" si="291"/>
        <v>2</v>
      </c>
      <c r="G447" s="156">
        <f t="shared" si="292"/>
        <v>2</v>
      </c>
      <c r="H447" s="156">
        <f t="shared" si="268"/>
        <v>0</v>
      </c>
      <c r="I447" s="155">
        <f>'F4.2 SHPC Nashik'!Y55</f>
        <v>0</v>
      </c>
      <c r="J447" s="155">
        <f>'F4.2 SHPC Nashik'!AV55</f>
        <v>0</v>
      </c>
      <c r="K447" s="156"/>
      <c r="L447" s="156"/>
      <c r="M447" s="156">
        <f t="shared" si="269"/>
        <v>0</v>
      </c>
      <c r="N447" s="156">
        <f t="shared" si="270"/>
        <v>0</v>
      </c>
    </row>
    <row r="448" spans="1:16" ht="31.5" hidden="1" outlineLevel="1">
      <c r="A448" s="486">
        <f t="shared" ref="A448:E448" si="295">A350</f>
        <v>3</v>
      </c>
      <c r="B448" s="595" t="str">
        <f t="shared" si="295"/>
        <v xml:space="preserve">Design,supply,testing ,erection and commissioing of DCS control system at Paithan HPS.                                                       </v>
      </c>
      <c r="C448" s="58">
        <f t="shared" si="295"/>
        <v>0</v>
      </c>
      <c r="D448" s="384" t="str">
        <f t="shared" si="295"/>
        <v>-</v>
      </c>
      <c r="E448" s="59">
        <f t="shared" si="295"/>
        <v>0</v>
      </c>
      <c r="F448" s="156">
        <f t="shared" si="291"/>
        <v>1.7</v>
      </c>
      <c r="G448" s="156">
        <f t="shared" si="292"/>
        <v>1.7</v>
      </c>
      <c r="H448" s="156">
        <f t="shared" si="268"/>
        <v>0</v>
      </c>
      <c r="I448" s="155">
        <f>'F4.2 SHPC Nashik'!Y56</f>
        <v>0</v>
      </c>
      <c r="J448" s="155">
        <f>'F4.2 SHPC Nashik'!AV56</f>
        <v>0</v>
      </c>
      <c r="K448" s="156"/>
      <c r="L448" s="156"/>
      <c r="M448" s="156">
        <f t="shared" si="269"/>
        <v>0</v>
      </c>
      <c r="N448" s="156">
        <f t="shared" si="270"/>
        <v>0</v>
      </c>
    </row>
    <row r="449" spans="1:14" ht="31.5" hidden="1" outlineLevel="1">
      <c r="A449" s="486">
        <f t="shared" ref="A449:E449" si="296">A351</f>
        <v>4</v>
      </c>
      <c r="B449" s="595" t="str">
        <f t="shared" si="296"/>
        <v xml:space="preserve">Design,supply ,testing ,erection and commissioing of Automated Co2 fire extinguishers system  at Paithan HPS.                                         </v>
      </c>
      <c r="C449" s="58">
        <f t="shared" si="296"/>
        <v>0</v>
      </c>
      <c r="D449" s="384" t="str">
        <f t="shared" si="296"/>
        <v>-</v>
      </c>
      <c r="E449" s="59">
        <f t="shared" si="296"/>
        <v>0</v>
      </c>
      <c r="F449" s="156">
        <f t="shared" si="291"/>
        <v>0.35</v>
      </c>
      <c r="G449" s="156">
        <f t="shared" si="292"/>
        <v>0.35</v>
      </c>
      <c r="H449" s="156">
        <f t="shared" si="268"/>
        <v>0</v>
      </c>
      <c r="I449" s="155">
        <f>'F4.2 SHPC Nashik'!Y57</f>
        <v>0</v>
      </c>
      <c r="J449" s="155">
        <f>'F4.2 SHPC Nashik'!AV57</f>
        <v>0</v>
      </c>
      <c r="K449" s="156"/>
      <c r="L449" s="156"/>
      <c r="M449" s="156">
        <f t="shared" si="269"/>
        <v>0</v>
      </c>
      <c r="N449" s="156">
        <f t="shared" si="270"/>
        <v>0</v>
      </c>
    </row>
    <row r="450" spans="1:14" ht="31.5" hidden="1" outlineLevel="1">
      <c r="A450" s="486">
        <f t="shared" ref="A450:E450" si="297">A352</f>
        <v>5</v>
      </c>
      <c r="B450" s="595" t="str">
        <f t="shared" si="297"/>
        <v xml:space="preserve">Design,Supply ,testing ,erection and commissioing of Numerical protection system at Yeldari HPS.                                        </v>
      </c>
      <c r="C450" s="58">
        <f t="shared" si="297"/>
        <v>0</v>
      </c>
      <c r="D450" s="384" t="str">
        <f t="shared" si="297"/>
        <v>-</v>
      </c>
      <c r="E450" s="59">
        <f t="shared" si="297"/>
        <v>0</v>
      </c>
      <c r="F450" s="156">
        <f t="shared" si="291"/>
        <v>2.5499999999999998</v>
      </c>
      <c r="G450" s="156">
        <f t="shared" si="292"/>
        <v>2.5499999999999998</v>
      </c>
      <c r="H450" s="156">
        <f t="shared" si="268"/>
        <v>0</v>
      </c>
      <c r="I450" s="155">
        <f>'F4.2 SHPC Nashik'!Y58</f>
        <v>0</v>
      </c>
      <c r="J450" s="155">
        <f>'F4.2 SHPC Nashik'!AV58</f>
        <v>0</v>
      </c>
      <c r="K450" s="156"/>
      <c r="L450" s="156"/>
      <c r="M450" s="156">
        <f t="shared" si="269"/>
        <v>0</v>
      </c>
      <c r="N450" s="156">
        <f t="shared" si="270"/>
        <v>0</v>
      </c>
    </row>
    <row r="451" spans="1:14" ht="31.5" hidden="1" outlineLevel="1">
      <c r="A451" s="486">
        <f t="shared" ref="A451:E451" si="298">A353</f>
        <v>6</v>
      </c>
      <c r="B451" s="595" t="str">
        <f t="shared" si="298"/>
        <v xml:space="preserve">Design,Supply ,testing ,erection and commissioing of C&amp;I control &amp; measurement with SCADA at Yeldari HPS.                                                           </v>
      </c>
      <c r="C451" s="58">
        <f t="shared" si="298"/>
        <v>0</v>
      </c>
      <c r="D451" s="384" t="str">
        <f t="shared" si="298"/>
        <v>-</v>
      </c>
      <c r="E451" s="59">
        <f t="shared" si="298"/>
        <v>0</v>
      </c>
      <c r="F451" s="156">
        <f t="shared" si="291"/>
        <v>1</v>
      </c>
      <c r="G451" s="156">
        <f t="shared" si="292"/>
        <v>1</v>
      </c>
      <c r="H451" s="156">
        <f t="shared" si="268"/>
        <v>0</v>
      </c>
      <c r="I451" s="155">
        <f>'F4.2 SHPC Nashik'!Y59</f>
        <v>0</v>
      </c>
      <c r="J451" s="155">
        <f>'F4.2 SHPC Nashik'!AV59</f>
        <v>0</v>
      </c>
      <c r="K451" s="156"/>
      <c r="L451" s="156"/>
      <c r="M451" s="156">
        <f t="shared" si="269"/>
        <v>0</v>
      </c>
      <c r="N451" s="156">
        <f t="shared" si="270"/>
        <v>0</v>
      </c>
    </row>
    <row r="452" spans="1:14" ht="31.5" hidden="1" outlineLevel="1">
      <c r="A452" s="486">
        <f t="shared" ref="A452:E452" si="299">A354</f>
        <v>7</v>
      </c>
      <c r="B452" s="595" t="str">
        <f t="shared" si="299"/>
        <v xml:space="preserve">Design,Supply ,testing ,erection and commissioing of DAVR system at Yeldari HPS                                                        </v>
      </c>
      <c r="C452" s="58">
        <f t="shared" si="299"/>
        <v>0</v>
      </c>
      <c r="D452" s="384" t="str">
        <f t="shared" si="299"/>
        <v>-</v>
      </c>
      <c r="E452" s="59">
        <f t="shared" si="299"/>
        <v>0</v>
      </c>
      <c r="F452" s="156">
        <f t="shared" si="291"/>
        <v>6</v>
      </c>
      <c r="G452" s="156">
        <f t="shared" si="292"/>
        <v>6</v>
      </c>
      <c r="H452" s="156">
        <f t="shared" si="268"/>
        <v>0</v>
      </c>
      <c r="I452" s="155">
        <f>'F4.2 SHPC Nashik'!Y60</f>
        <v>0</v>
      </c>
      <c r="J452" s="155">
        <f>'F4.2 SHPC Nashik'!AV60</f>
        <v>0</v>
      </c>
      <c r="K452" s="156"/>
      <c r="L452" s="156"/>
      <c r="M452" s="156">
        <f t="shared" si="269"/>
        <v>0</v>
      </c>
      <c r="N452" s="156">
        <f t="shared" si="270"/>
        <v>0</v>
      </c>
    </row>
    <row r="453" spans="1:14" ht="31.5" hidden="1" outlineLevel="1">
      <c r="A453" s="486">
        <f t="shared" ref="A453:E453" si="300">A355</f>
        <v>8</v>
      </c>
      <c r="B453" s="595" t="str">
        <f t="shared" si="300"/>
        <v xml:space="preserve">Design,supply,errection,testing &amp; commissioning of  digital governing system at Yeldari HPS.                                           </v>
      </c>
      <c r="C453" s="58">
        <f t="shared" si="300"/>
        <v>0</v>
      </c>
      <c r="D453" s="384" t="str">
        <f t="shared" si="300"/>
        <v>-</v>
      </c>
      <c r="E453" s="59">
        <f t="shared" si="300"/>
        <v>0</v>
      </c>
      <c r="F453" s="156">
        <f t="shared" si="291"/>
        <v>7</v>
      </c>
      <c r="G453" s="156">
        <f t="shared" si="292"/>
        <v>7</v>
      </c>
      <c r="H453" s="156">
        <f t="shared" si="268"/>
        <v>0</v>
      </c>
      <c r="I453" s="155">
        <f>'F4.2 SHPC Nashik'!Y61</f>
        <v>0</v>
      </c>
      <c r="J453" s="155">
        <f>'F4.2 SHPC Nashik'!AV61</f>
        <v>0</v>
      </c>
      <c r="K453" s="156"/>
      <c r="L453" s="156"/>
      <c r="M453" s="156">
        <f t="shared" si="269"/>
        <v>0</v>
      </c>
      <c r="N453" s="156">
        <f t="shared" si="270"/>
        <v>0</v>
      </c>
    </row>
    <row r="454" spans="1:14" ht="15.75" hidden="1" outlineLevel="1">
      <c r="A454" s="502">
        <f t="shared" ref="A454:E454" si="301">A356</f>
        <v>0</v>
      </c>
      <c r="B454" s="313" t="str">
        <f t="shared" si="301"/>
        <v>DPR 3 (CIVIL)</v>
      </c>
      <c r="C454" s="58">
        <f t="shared" si="301"/>
        <v>0</v>
      </c>
      <c r="D454" s="384" t="str">
        <f t="shared" si="301"/>
        <v>-</v>
      </c>
      <c r="E454" s="59">
        <f t="shared" si="301"/>
        <v>0</v>
      </c>
      <c r="F454" s="156">
        <f t="shared" si="291"/>
        <v>0</v>
      </c>
      <c r="G454" s="156">
        <f t="shared" si="292"/>
        <v>0</v>
      </c>
      <c r="H454" s="156">
        <f t="shared" si="268"/>
        <v>0</v>
      </c>
      <c r="I454" s="155">
        <f>'F4.2 SHPC Nashik'!Y62</f>
        <v>0</v>
      </c>
      <c r="J454" s="155">
        <f>'F4.2 SHPC Nashik'!AV62</f>
        <v>0</v>
      </c>
      <c r="K454" s="156"/>
      <c r="L454" s="156"/>
      <c r="M454" s="156">
        <f t="shared" si="269"/>
        <v>0</v>
      </c>
      <c r="N454" s="156">
        <f t="shared" si="270"/>
        <v>0</v>
      </c>
    </row>
    <row r="455" spans="1:14" ht="47.25" hidden="1" outlineLevel="1">
      <c r="A455" s="486">
        <f t="shared" ref="A455:E455" si="302">A357</f>
        <v>1</v>
      </c>
      <c r="B455" s="595" t="str">
        <f t="shared" si="302"/>
        <v>Fortification and Rock fall protection Measures in Vaitarna Hydro Electric Power Project  Premises ,Tal- Igatpuri , Dist-Nashik.</v>
      </c>
      <c r="C455" s="58">
        <f t="shared" si="302"/>
        <v>0</v>
      </c>
      <c r="D455" s="384" t="str">
        <f t="shared" si="302"/>
        <v>-</v>
      </c>
      <c r="E455" s="59">
        <f t="shared" si="302"/>
        <v>0</v>
      </c>
      <c r="F455" s="156">
        <f t="shared" si="291"/>
        <v>36.53</v>
      </c>
      <c r="G455" s="156">
        <f t="shared" si="292"/>
        <v>36.53</v>
      </c>
      <c r="H455" s="156">
        <f t="shared" si="268"/>
        <v>0</v>
      </c>
      <c r="I455" s="155">
        <f>'F4.2 SHPC Nashik'!Y63</f>
        <v>0</v>
      </c>
      <c r="J455" s="155">
        <f>'F4.2 SHPC Nashik'!AV63</f>
        <v>0</v>
      </c>
      <c r="K455" s="156"/>
      <c r="L455" s="156"/>
      <c r="M455" s="156">
        <f t="shared" si="269"/>
        <v>0</v>
      </c>
      <c r="N455" s="156">
        <f t="shared" si="270"/>
        <v>0</v>
      </c>
    </row>
    <row r="456" spans="1:14" ht="31.5" hidden="1" outlineLevel="1">
      <c r="A456" s="486">
        <f t="shared" ref="A456:E456" si="303">A358</f>
        <v>2</v>
      </c>
      <c r="B456" s="595" t="str">
        <f t="shared" si="303"/>
        <v>Work of construction of Bituminous approach road to Portal Switchyard at Vaitarna HPS.</v>
      </c>
      <c r="C456" s="58">
        <f t="shared" si="303"/>
        <v>0</v>
      </c>
      <c r="D456" s="384" t="str">
        <f t="shared" si="303"/>
        <v>-</v>
      </c>
      <c r="E456" s="59">
        <f t="shared" si="303"/>
        <v>0</v>
      </c>
      <c r="F456" s="156">
        <f t="shared" si="291"/>
        <v>2.77</v>
      </c>
      <c r="G456" s="156">
        <f t="shared" si="292"/>
        <v>2.77</v>
      </c>
      <c r="H456" s="156">
        <f t="shared" si="268"/>
        <v>0</v>
      </c>
      <c r="I456" s="155">
        <f>'F4.2 SHPC Nashik'!Y64</f>
        <v>0</v>
      </c>
      <c r="J456" s="155">
        <f>'F4.2 SHPC Nashik'!AV64</f>
        <v>0</v>
      </c>
      <c r="K456" s="156"/>
      <c r="L456" s="156"/>
      <c r="M456" s="156">
        <f t="shared" si="269"/>
        <v>0</v>
      </c>
      <c r="N456" s="156">
        <f t="shared" si="270"/>
        <v>0</v>
      </c>
    </row>
    <row r="457" spans="1:14" ht="31.5" hidden="1" outlineLevel="1">
      <c r="A457" s="486">
        <f t="shared" ref="A457:E457" si="304">A359</f>
        <v>3</v>
      </c>
      <c r="B457" s="595" t="str">
        <f t="shared" si="304"/>
        <v>Work of construction of Gabion wall structure on down stream of nallah near Tunnel  at Vaitarna HPS.</v>
      </c>
      <c r="C457" s="58">
        <f t="shared" si="304"/>
        <v>0</v>
      </c>
      <c r="D457" s="384" t="str">
        <f t="shared" si="304"/>
        <v>-</v>
      </c>
      <c r="E457" s="59">
        <f t="shared" si="304"/>
        <v>0</v>
      </c>
      <c r="F457" s="156">
        <f t="shared" si="291"/>
        <v>0.26</v>
      </c>
      <c r="G457" s="156">
        <f t="shared" si="292"/>
        <v>0.26</v>
      </c>
      <c r="H457" s="156">
        <f t="shared" si="268"/>
        <v>0</v>
      </c>
      <c r="I457" s="155">
        <f>'F4.2 SHPC Nashik'!Y65</f>
        <v>0</v>
      </c>
      <c r="J457" s="155">
        <f>'F4.2 SHPC Nashik'!AV65</f>
        <v>0</v>
      </c>
      <c r="K457" s="156"/>
      <c r="L457" s="156"/>
      <c r="M457" s="156">
        <f t="shared" si="269"/>
        <v>0</v>
      </c>
      <c r="N457" s="156">
        <f t="shared" si="270"/>
        <v>0</v>
      </c>
    </row>
    <row r="458" spans="1:14" ht="15.75" hidden="1" outlineLevel="1">
      <c r="A458" s="705">
        <f t="shared" ref="A458:E458" si="305">A360</f>
        <v>0</v>
      </c>
      <c r="B458" s="313" t="str">
        <f t="shared" si="305"/>
        <v>(ii) Yet to be submitted to MERC(F Y 2026-27)</v>
      </c>
      <c r="C458" s="58">
        <f t="shared" si="305"/>
        <v>0</v>
      </c>
      <c r="D458" s="384" t="str">
        <f t="shared" si="305"/>
        <v>-</v>
      </c>
      <c r="E458" s="59">
        <f t="shared" si="305"/>
        <v>0</v>
      </c>
      <c r="F458" s="156">
        <f t="shared" si="291"/>
        <v>0</v>
      </c>
      <c r="G458" s="156">
        <f t="shared" si="292"/>
        <v>0</v>
      </c>
      <c r="H458" s="156">
        <f t="shared" si="268"/>
        <v>0</v>
      </c>
      <c r="I458" s="155">
        <f>'F4.2 SHPC Nashik'!Y66</f>
        <v>0</v>
      </c>
      <c r="J458" s="155">
        <f>'F4.2 SHPC Nashik'!AV66</f>
        <v>0</v>
      </c>
      <c r="K458" s="156"/>
      <c r="L458" s="156"/>
      <c r="M458" s="156">
        <f t="shared" si="269"/>
        <v>0</v>
      </c>
      <c r="N458" s="156">
        <f t="shared" si="270"/>
        <v>0</v>
      </c>
    </row>
    <row r="459" spans="1:14" ht="15.75" hidden="1" outlineLevel="1">
      <c r="A459" s="502">
        <f t="shared" ref="A459:E459" si="306">A361</f>
        <v>0</v>
      </c>
      <c r="B459" s="313" t="str">
        <f t="shared" si="306"/>
        <v>DPR 4</v>
      </c>
      <c r="C459" s="58">
        <f t="shared" si="306"/>
        <v>0</v>
      </c>
      <c r="D459" s="384" t="str">
        <f t="shared" si="306"/>
        <v>-</v>
      </c>
      <c r="E459" s="59">
        <f t="shared" si="306"/>
        <v>0</v>
      </c>
      <c r="F459" s="156">
        <f t="shared" si="291"/>
        <v>0</v>
      </c>
      <c r="G459" s="156">
        <f t="shared" si="292"/>
        <v>0</v>
      </c>
      <c r="H459" s="156">
        <f t="shared" si="268"/>
        <v>0</v>
      </c>
      <c r="I459" s="155">
        <f>'F4.2 SHPC Nashik'!Y67</f>
        <v>0</v>
      </c>
      <c r="J459" s="155">
        <f>'F4.2 SHPC Nashik'!AV67</f>
        <v>0</v>
      </c>
      <c r="K459" s="156"/>
      <c r="L459" s="156"/>
      <c r="M459" s="156">
        <f t="shared" si="269"/>
        <v>0</v>
      </c>
      <c r="N459" s="156">
        <f t="shared" si="270"/>
        <v>0</v>
      </c>
    </row>
    <row r="460" spans="1:14" ht="63" hidden="1" outlineLevel="1">
      <c r="A460" s="486">
        <f t="shared" ref="A460:E460" si="307">A362</f>
        <v>1</v>
      </c>
      <c r="B460" s="595" t="str">
        <f t="shared" si="307"/>
        <v xml:space="preserve">Comprehensive work of redesign,manufacture, supply erection, testing &amp; commissioning of Digital Governing, Protection  and control system Consisting of SCADA on single point responsibility at 60 MW Vaitarna HPS.                                                                 </v>
      </c>
      <c r="C460" s="58">
        <f t="shared" si="307"/>
        <v>0</v>
      </c>
      <c r="D460" s="384" t="str">
        <f t="shared" si="307"/>
        <v>-</v>
      </c>
      <c r="E460" s="59">
        <f t="shared" si="307"/>
        <v>0</v>
      </c>
      <c r="F460" s="156">
        <f t="shared" si="291"/>
        <v>0</v>
      </c>
      <c r="G460" s="156">
        <f t="shared" si="292"/>
        <v>0</v>
      </c>
      <c r="H460" s="156">
        <f t="shared" si="268"/>
        <v>0</v>
      </c>
      <c r="I460" s="155">
        <f>'F4.2 SHPC Nashik'!Y68</f>
        <v>14</v>
      </c>
      <c r="J460" s="155">
        <f>'F4.2 SHPC Nashik'!AV68</f>
        <v>14</v>
      </c>
      <c r="K460" s="156"/>
      <c r="L460" s="156"/>
      <c r="M460" s="156">
        <f t="shared" si="269"/>
        <v>14</v>
      </c>
      <c r="N460" s="156">
        <f t="shared" si="270"/>
        <v>0</v>
      </c>
    </row>
    <row r="461" spans="1:14" ht="47.25" hidden="1" outlineLevel="1">
      <c r="A461" s="486">
        <f t="shared" ref="A461:E461" si="308">A363</f>
        <v>2</v>
      </c>
      <c r="B461" s="595" t="str">
        <f t="shared" si="308"/>
        <v xml:space="preserve">Comprehensive work of Replacement, Modification,upgradation of cooling water system along with replacement of pipeline,pumps,panel etc at 60 MW Vaitarna HPS.                                           </v>
      </c>
      <c r="C461" s="58">
        <f t="shared" si="308"/>
        <v>0</v>
      </c>
      <c r="D461" s="384" t="str">
        <f t="shared" si="308"/>
        <v>-</v>
      </c>
      <c r="E461" s="59">
        <f t="shared" si="308"/>
        <v>0</v>
      </c>
      <c r="F461" s="156">
        <f t="shared" si="291"/>
        <v>0</v>
      </c>
      <c r="G461" s="156">
        <f t="shared" si="292"/>
        <v>0</v>
      </c>
      <c r="H461" s="156">
        <f t="shared" si="268"/>
        <v>0</v>
      </c>
      <c r="I461" s="155">
        <f>'F4.2 SHPC Nashik'!Y69</f>
        <v>2.5</v>
      </c>
      <c r="J461" s="155">
        <f>'F4.2 SHPC Nashik'!AV69</f>
        <v>2.5</v>
      </c>
      <c r="K461" s="156"/>
      <c r="L461" s="156"/>
      <c r="M461" s="156">
        <f t="shared" si="269"/>
        <v>2.5</v>
      </c>
      <c r="N461" s="156">
        <f t="shared" si="270"/>
        <v>0</v>
      </c>
    </row>
    <row r="462" spans="1:14" ht="31.5" hidden="1" outlineLevel="1">
      <c r="A462" s="486">
        <f t="shared" ref="A462:E462" si="309">A364</f>
        <v>3</v>
      </c>
      <c r="B462" s="595" t="str">
        <f t="shared" si="309"/>
        <v xml:space="preserve"> Design, Manufacture, Supply, Erection, Testing and commissioning of 1000 KVA UAT &amp; EAT at 60MW Vaitarna HPS.                                                                  </v>
      </c>
      <c r="C462" s="58">
        <f t="shared" si="309"/>
        <v>0</v>
      </c>
      <c r="D462" s="384" t="str">
        <f t="shared" si="309"/>
        <v>-</v>
      </c>
      <c r="E462" s="59">
        <f t="shared" si="309"/>
        <v>0</v>
      </c>
      <c r="F462" s="156">
        <f t="shared" si="291"/>
        <v>0</v>
      </c>
      <c r="G462" s="156">
        <f t="shared" si="292"/>
        <v>0</v>
      </c>
      <c r="H462" s="156">
        <f t="shared" si="268"/>
        <v>0</v>
      </c>
      <c r="I462" s="155">
        <f>'F4.2 SHPC Nashik'!Y70</f>
        <v>0.6</v>
      </c>
      <c r="J462" s="155">
        <f>'F4.2 SHPC Nashik'!AV70</f>
        <v>0.6</v>
      </c>
      <c r="K462" s="156"/>
      <c r="L462" s="156"/>
      <c r="M462" s="156">
        <f t="shared" si="269"/>
        <v>0.6</v>
      </c>
      <c r="N462" s="156">
        <f t="shared" si="270"/>
        <v>0</v>
      </c>
    </row>
    <row r="463" spans="1:14" ht="47.25" hidden="1" outlineLevel="1">
      <c r="A463" s="486">
        <f t="shared" ref="A463:E463" si="310">A365</f>
        <v>4</v>
      </c>
      <c r="B463" s="595" t="str">
        <f t="shared" si="310"/>
        <v xml:space="preserve">Supply, Erection, Testing &amp; Commissioning of 500 KVA DG set along with cable and changeover system at 60 MW Vaitarna HPS                                          </v>
      </c>
      <c r="C463" s="58">
        <f t="shared" si="310"/>
        <v>0</v>
      </c>
      <c r="D463" s="384" t="str">
        <f t="shared" si="310"/>
        <v>-</v>
      </c>
      <c r="E463" s="59">
        <f t="shared" si="310"/>
        <v>0</v>
      </c>
      <c r="F463" s="156">
        <f t="shared" si="291"/>
        <v>0</v>
      </c>
      <c r="G463" s="156">
        <f t="shared" si="292"/>
        <v>0</v>
      </c>
      <c r="H463" s="156">
        <f t="shared" si="268"/>
        <v>0</v>
      </c>
      <c r="I463" s="155">
        <f>'F4.2 SHPC Nashik'!Y71</f>
        <v>0.6</v>
      </c>
      <c r="J463" s="155">
        <f>'F4.2 SHPC Nashik'!AV71</f>
        <v>0.6</v>
      </c>
      <c r="K463" s="156"/>
      <c r="L463" s="156"/>
      <c r="M463" s="156">
        <f t="shared" si="269"/>
        <v>0.6</v>
      </c>
      <c r="N463" s="156">
        <f t="shared" si="270"/>
        <v>0</v>
      </c>
    </row>
    <row r="464" spans="1:14" ht="78.75" hidden="1" outlineLevel="1">
      <c r="A464" s="486">
        <f t="shared" ref="A464:E464" si="311">A366</f>
        <v>5</v>
      </c>
      <c r="B464" s="595" t="str">
        <f t="shared" si="311"/>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464" s="58">
        <f t="shared" si="311"/>
        <v>0</v>
      </c>
      <c r="D464" s="384" t="str">
        <f t="shared" si="311"/>
        <v>-</v>
      </c>
      <c r="E464" s="59">
        <f t="shared" si="311"/>
        <v>0</v>
      </c>
      <c r="F464" s="156">
        <f t="shared" si="291"/>
        <v>0</v>
      </c>
      <c r="G464" s="156">
        <f t="shared" si="292"/>
        <v>0</v>
      </c>
      <c r="H464" s="156">
        <f t="shared" si="268"/>
        <v>0</v>
      </c>
      <c r="I464" s="155">
        <f>'F4.2 SHPC Nashik'!Y72</f>
        <v>11</v>
      </c>
      <c r="J464" s="155">
        <f>'F4.2 SHPC Nashik'!AV72</f>
        <v>11</v>
      </c>
      <c r="K464" s="156"/>
      <c r="L464" s="156"/>
      <c r="M464" s="156">
        <f t="shared" si="269"/>
        <v>11</v>
      </c>
      <c r="N464" s="156">
        <f t="shared" si="270"/>
        <v>0</v>
      </c>
    </row>
    <row r="465" spans="1:14" ht="15.75" hidden="1" outlineLevel="1">
      <c r="A465" s="486">
        <f t="shared" ref="A465:E465" si="312">A367</f>
        <v>0</v>
      </c>
      <c r="B465" s="313" t="str">
        <f t="shared" si="312"/>
        <v>DPR 5</v>
      </c>
      <c r="C465" s="58">
        <f t="shared" si="312"/>
        <v>0</v>
      </c>
      <c r="D465" s="384" t="str">
        <f t="shared" si="312"/>
        <v>-</v>
      </c>
      <c r="E465" s="59">
        <f t="shared" si="312"/>
        <v>0</v>
      </c>
      <c r="F465" s="156">
        <f t="shared" si="291"/>
        <v>0</v>
      </c>
      <c r="G465" s="156">
        <f t="shared" si="292"/>
        <v>0</v>
      </c>
      <c r="H465" s="156">
        <f t="shared" si="268"/>
        <v>0</v>
      </c>
      <c r="I465" s="155">
        <f>'F4.2 SHPC Nashik'!Y73</f>
        <v>0</v>
      </c>
      <c r="J465" s="155">
        <f>'F4.2 SHPC Nashik'!AV73</f>
        <v>0</v>
      </c>
      <c r="K465" s="156"/>
      <c r="L465" s="156"/>
      <c r="M465" s="156">
        <f t="shared" si="269"/>
        <v>0</v>
      </c>
      <c r="N465" s="156">
        <f t="shared" si="270"/>
        <v>0</v>
      </c>
    </row>
    <row r="466" spans="1:14" ht="15.75" hidden="1" outlineLevel="1">
      <c r="A466" s="486">
        <f t="shared" ref="A466:E466" si="313">A368</f>
        <v>1</v>
      </c>
      <c r="B466" s="595" t="str">
        <f t="shared" si="313"/>
        <v xml:space="preserve">Upgradation of Insulation class Yeldari HPS                                                       </v>
      </c>
      <c r="C466" s="58">
        <f t="shared" si="313"/>
        <v>0</v>
      </c>
      <c r="D466" s="384" t="str">
        <f t="shared" si="313"/>
        <v>-</v>
      </c>
      <c r="E466" s="59">
        <f t="shared" si="313"/>
        <v>0</v>
      </c>
      <c r="F466" s="156">
        <f t="shared" si="291"/>
        <v>0</v>
      </c>
      <c r="G466" s="156">
        <f t="shared" si="292"/>
        <v>0</v>
      </c>
      <c r="H466" s="156">
        <f t="shared" si="268"/>
        <v>0</v>
      </c>
      <c r="I466" s="155">
        <f>'F4.2 SHPC Nashik'!Y74</f>
        <v>6</v>
      </c>
      <c r="J466" s="155">
        <f>'F4.2 SHPC Nashik'!AV74</f>
        <v>6</v>
      </c>
      <c r="K466" s="156"/>
      <c r="L466" s="156"/>
      <c r="M466" s="156">
        <f t="shared" si="269"/>
        <v>6</v>
      </c>
      <c r="N466" s="156">
        <f t="shared" si="270"/>
        <v>0</v>
      </c>
    </row>
    <row r="467" spans="1:14" ht="78.75" hidden="1" outlineLevel="1">
      <c r="A467" s="486">
        <f t="shared" ref="A467:E467" si="314">A369</f>
        <v>2</v>
      </c>
      <c r="B467" s="595" t="str">
        <f t="shared" si="314"/>
        <v xml:space="preserve">Design,Supply ,testing ,erection and commissioing of  with modification of HT power circuit from 66KV to 132 KV by providing 03 Nos GT of 6.6/132 KV capcity 10 MVA with allied compatible aux. equipments  &amp; 01 Aux X`mer  2MVA of 132/11 KV at Yeldari HPS                                                         </v>
      </c>
      <c r="C467" s="58">
        <f t="shared" si="314"/>
        <v>0</v>
      </c>
      <c r="D467" s="384" t="str">
        <f t="shared" si="314"/>
        <v>-</v>
      </c>
      <c r="E467" s="59">
        <f t="shared" si="314"/>
        <v>0</v>
      </c>
      <c r="F467" s="156">
        <f t="shared" si="291"/>
        <v>0</v>
      </c>
      <c r="G467" s="156">
        <f t="shared" si="292"/>
        <v>0</v>
      </c>
      <c r="H467" s="156">
        <f t="shared" si="268"/>
        <v>0</v>
      </c>
      <c r="I467" s="155">
        <f>'F4.2 SHPC Nashik'!Y75</f>
        <v>10.199999999999999</v>
      </c>
      <c r="J467" s="155">
        <f>'F4.2 SHPC Nashik'!AV75</f>
        <v>10.199999999999999</v>
      </c>
      <c r="K467" s="156"/>
      <c r="L467" s="156"/>
      <c r="M467" s="156">
        <f t="shared" si="269"/>
        <v>10.199999999999999</v>
      </c>
      <c r="N467" s="156">
        <f t="shared" si="270"/>
        <v>0</v>
      </c>
    </row>
    <row r="468" spans="1:14" ht="63" hidden="1" outlineLevel="1">
      <c r="A468" s="486">
        <f t="shared" ref="A468:E468" si="315">A370</f>
        <v>3</v>
      </c>
      <c r="B468" s="595" t="str">
        <f t="shared" si="315"/>
        <v xml:space="preserve">Design,supply ,testing ,erection and commissioing of Automated Co2 fire extinguishers system including supply of Co2 cylinder banks,detectors accessories and associated work at Yeldari HPS                                          </v>
      </c>
      <c r="C468" s="58">
        <f t="shared" si="315"/>
        <v>0</v>
      </c>
      <c r="D468" s="384" t="str">
        <f t="shared" si="315"/>
        <v>-</v>
      </c>
      <c r="E468" s="59">
        <f t="shared" si="315"/>
        <v>0</v>
      </c>
      <c r="F468" s="156">
        <f t="shared" si="291"/>
        <v>0</v>
      </c>
      <c r="G468" s="156">
        <f t="shared" si="292"/>
        <v>0</v>
      </c>
      <c r="H468" s="156">
        <f t="shared" si="268"/>
        <v>0</v>
      </c>
      <c r="I468" s="155">
        <f>'F4.2 SHPC Nashik'!Y76</f>
        <v>0.6</v>
      </c>
      <c r="J468" s="155">
        <f>'F4.2 SHPC Nashik'!AV76</f>
        <v>0.6</v>
      </c>
      <c r="K468" s="156"/>
      <c r="L468" s="156"/>
      <c r="M468" s="156">
        <f t="shared" si="269"/>
        <v>0.6</v>
      </c>
      <c r="N468" s="156">
        <f t="shared" si="270"/>
        <v>0</v>
      </c>
    </row>
    <row r="469" spans="1:14" ht="47.25" hidden="1" outlineLevel="1">
      <c r="A469" s="486">
        <f t="shared" ref="A469:E469" si="316">A371</f>
        <v>4</v>
      </c>
      <c r="B469" s="595" t="str">
        <f t="shared" si="316"/>
        <v xml:space="preserve"> Design,supply ,testing ,erection and commissioing of UAT capacity 250 KVA ration 6.6KV/415V with ACDB, DCDB , auto change over system                                </v>
      </c>
      <c r="C469" s="58">
        <f t="shared" si="316"/>
        <v>0</v>
      </c>
      <c r="D469" s="384" t="str">
        <f t="shared" si="316"/>
        <v>-</v>
      </c>
      <c r="E469" s="59">
        <f t="shared" si="316"/>
        <v>0</v>
      </c>
      <c r="F469" s="156">
        <f t="shared" si="291"/>
        <v>0</v>
      </c>
      <c r="G469" s="156">
        <f t="shared" si="292"/>
        <v>0</v>
      </c>
      <c r="H469" s="156">
        <f t="shared" si="268"/>
        <v>0</v>
      </c>
      <c r="I469" s="155">
        <f>'F4.2 SHPC Nashik'!Y77</f>
        <v>3</v>
      </c>
      <c r="J469" s="155">
        <f>'F4.2 SHPC Nashik'!AV77</f>
        <v>3</v>
      </c>
      <c r="K469" s="156"/>
      <c r="L469" s="156"/>
      <c r="M469" s="156">
        <f t="shared" si="269"/>
        <v>3</v>
      </c>
      <c r="N469" s="156">
        <f t="shared" si="270"/>
        <v>0</v>
      </c>
    </row>
    <row r="470" spans="1:14" ht="31.5" hidden="1" outlineLevel="1">
      <c r="A470" s="486">
        <f t="shared" ref="A470:E470" si="317">A372</f>
        <v>5</v>
      </c>
      <c r="B470" s="595" t="str">
        <f t="shared" si="317"/>
        <v xml:space="preserve">Design,supply ,testing ,erection and commissioing of  Power cables for GT and control cables at Yeldari HPS                                            </v>
      </c>
      <c r="C470" s="58">
        <f t="shared" si="317"/>
        <v>0</v>
      </c>
      <c r="D470" s="384" t="str">
        <f t="shared" si="317"/>
        <v>-</v>
      </c>
      <c r="E470" s="59">
        <f t="shared" si="317"/>
        <v>0</v>
      </c>
      <c r="F470" s="156">
        <f t="shared" si="291"/>
        <v>0</v>
      </c>
      <c r="G470" s="156">
        <f t="shared" si="292"/>
        <v>0</v>
      </c>
      <c r="H470" s="156">
        <f t="shared" si="268"/>
        <v>0</v>
      </c>
      <c r="I470" s="155">
        <f>'F4.2 SHPC Nashik'!Y78</f>
        <v>3.75</v>
      </c>
      <c r="J470" s="155">
        <f>'F4.2 SHPC Nashik'!AV78</f>
        <v>3.75</v>
      </c>
      <c r="K470" s="156"/>
      <c r="L470" s="156"/>
      <c r="M470" s="156">
        <f t="shared" si="269"/>
        <v>3.75</v>
      </c>
      <c r="N470" s="156">
        <f t="shared" si="270"/>
        <v>0</v>
      </c>
    </row>
    <row r="471" spans="1:14" ht="31.5" hidden="1" outlineLevel="1">
      <c r="A471" s="486">
        <f t="shared" ref="A471:E471" si="318">A373</f>
        <v>6</v>
      </c>
      <c r="B471" s="595" t="str">
        <f t="shared" si="318"/>
        <v xml:space="preserve">Design,supply ,testing ,erection and commissioing of  Power cables for GT and control cables at Yeldari HPS                                              </v>
      </c>
      <c r="C471" s="58">
        <f t="shared" si="318"/>
        <v>0</v>
      </c>
      <c r="D471" s="384" t="str">
        <f t="shared" si="318"/>
        <v>-</v>
      </c>
      <c r="E471" s="59">
        <f t="shared" si="318"/>
        <v>0</v>
      </c>
      <c r="F471" s="156">
        <f t="shared" si="291"/>
        <v>0</v>
      </c>
      <c r="G471" s="156">
        <f t="shared" si="292"/>
        <v>0</v>
      </c>
      <c r="H471" s="156">
        <f t="shared" si="268"/>
        <v>0</v>
      </c>
      <c r="I471" s="155">
        <f>'F4.2 SHPC Nashik'!Y79</f>
        <v>1.5</v>
      </c>
      <c r="J471" s="155">
        <f>'F4.2 SHPC Nashik'!AV79</f>
        <v>1.5</v>
      </c>
      <c r="K471" s="156"/>
      <c r="L471" s="156"/>
      <c r="M471" s="156">
        <f t="shared" si="269"/>
        <v>1.5</v>
      </c>
      <c r="N471" s="156">
        <f t="shared" si="270"/>
        <v>0</v>
      </c>
    </row>
    <row r="472" spans="1:14" ht="15.75" hidden="1" outlineLevel="1">
      <c r="A472" s="502">
        <f t="shared" ref="A472:E472" si="319">A374</f>
        <v>0</v>
      </c>
      <c r="B472" s="726" t="str">
        <f t="shared" si="319"/>
        <v>DPR 6(CIVIL)</v>
      </c>
      <c r="C472" s="58">
        <f t="shared" si="319"/>
        <v>0</v>
      </c>
      <c r="D472" s="384" t="str">
        <f t="shared" si="319"/>
        <v>-</v>
      </c>
      <c r="E472" s="59">
        <f t="shared" si="319"/>
        <v>0</v>
      </c>
      <c r="F472" s="156">
        <f t="shared" si="291"/>
        <v>0</v>
      </c>
      <c r="G472" s="156">
        <f t="shared" si="292"/>
        <v>0</v>
      </c>
      <c r="H472" s="156">
        <f t="shared" si="268"/>
        <v>0</v>
      </c>
      <c r="I472" s="155">
        <f>'F4.2 SHPC Nashik'!Y80</f>
        <v>0</v>
      </c>
      <c r="J472" s="155">
        <f>'F4.2 SHPC Nashik'!AV80</f>
        <v>0</v>
      </c>
      <c r="K472" s="156"/>
      <c r="L472" s="156"/>
      <c r="M472" s="156">
        <f t="shared" si="269"/>
        <v>0</v>
      </c>
      <c r="N472" s="156">
        <f t="shared" si="270"/>
        <v>0</v>
      </c>
    </row>
    <row r="473" spans="1:14" ht="15.75" hidden="1" outlineLevel="1">
      <c r="A473" s="486">
        <f t="shared" ref="A473:E473" si="320">A375</f>
        <v>1</v>
      </c>
      <c r="B473" s="595" t="str">
        <f t="shared" si="320"/>
        <v>Package shade roof change at Ghatghar HPS</v>
      </c>
      <c r="C473" s="58">
        <f t="shared" si="320"/>
        <v>0</v>
      </c>
      <c r="D473" s="384" t="str">
        <f t="shared" si="320"/>
        <v>-</v>
      </c>
      <c r="E473" s="59">
        <f t="shared" si="320"/>
        <v>0</v>
      </c>
      <c r="F473" s="156">
        <f t="shared" si="291"/>
        <v>0</v>
      </c>
      <c r="G473" s="156">
        <f t="shared" si="292"/>
        <v>0</v>
      </c>
      <c r="H473" s="156">
        <f t="shared" si="268"/>
        <v>0</v>
      </c>
      <c r="I473" s="155">
        <f>'F4.2 SHPC Nashik'!Y81</f>
        <v>2</v>
      </c>
      <c r="J473" s="155">
        <f>'F4.2 SHPC Nashik'!AV81</f>
        <v>2</v>
      </c>
      <c r="K473" s="156"/>
      <c r="L473" s="156"/>
      <c r="M473" s="156">
        <f t="shared" si="269"/>
        <v>2</v>
      </c>
      <c r="N473" s="156">
        <f t="shared" si="270"/>
        <v>0</v>
      </c>
    </row>
    <row r="474" spans="1:14" ht="31.5" hidden="1" outlineLevel="1">
      <c r="A474" s="486">
        <f t="shared" ref="A474:E474" si="321">A376</f>
        <v>2</v>
      </c>
      <c r="B474" s="595" t="str">
        <f t="shared" si="321"/>
        <v>PROCUREMENT OF MOBILE RACKS FOR STORES atGhatghar HPS</v>
      </c>
      <c r="C474" s="58">
        <f t="shared" si="321"/>
        <v>0</v>
      </c>
      <c r="D474" s="384" t="str">
        <f t="shared" si="321"/>
        <v>-</v>
      </c>
      <c r="E474" s="59">
        <f t="shared" si="321"/>
        <v>0</v>
      </c>
      <c r="F474" s="156">
        <f t="shared" si="291"/>
        <v>0</v>
      </c>
      <c r="G474" s="156">
        <f t="shared" si="292"/>
        <v>0</v>
      </c>
      <c r="H474" s="156">
        <f t="shared" si="268"/>
        <v>0</v>
      </c>
      <c r="I474" s="155">
        <f>'F4.2 SHPC Nashik'!Y82</f>
        <v>0.25</v>
      </c>
      <c r="J474" s="155">
        <f>'F4.2 SHPC Nashik'!AV82</f>
        <v>0.25</v>
      </c>
      <c r="K474" s="156"/>
      <c r="L474" s="156"/>
      <c r="M474" s="156">
        <f t="shared" si="269"/>
        <v>0.25</v>
      </c>
      <c r="N474" s="156">
        <f t="shared" si="270"/>
        <v>0</v>
      </c>
    </row>
    <row r="475" spans="1:14" ht="31.5" hidden="1" outlineLevel="1">
      <c r="A475" s="486">
        <f t="shared" ref="A475:E475" si="322">A377</f>
        <v>3</v>
      </c>
      <c r="B475" s="595" t="str">
        <f t="shared" si="322"/>
        <v>Wall compound Rising of height and Wire fence on wall at package shade  at Ghatghar HPS</v>
      </c>
      <c r="C475" s="58">
        <f t="shared" si="322"/>
        <v>0</v>
      </c>
      <c r="D475" s="384" t="str">
        <f t="shared" si="322"/>
        <v>-</v>
      </c>
      <c r="E475" s="59">
        <f t="shared" si="322"/>
        <v>0</v>
      </c>
      <c r="F475" s="156">
        <f t="shared" si="291"/>
        <v>0</v>
      </c>
      <c r="G475" s="156">
        <f t="shared" si="292"/>
        <v>0</v>
      </c>
      <c r="H475" s="156">
        <f t="shared" si="268"/>
        <v>0</v>
      </c>
      <c r="I475" s="155">
        <f>'F4.2 SHPC Nashik'!Y83</f>
        <v>1.5</v>
      </c>
      <c r="J475" s="155">
        <f>'F4.2 SHPC Nashik'!AV83</f>
        <v>1.5</v>
      </c>
      <c r="K475" s="156"/>
      <c r="L475" s="156"/>
      <c r="M475" s="156">
        <f t="shared" si="269"/>
        <v>1.5</v>
      </c>
      <c r="N475" s="156">
        <f t="shared" si="270"/>
        <v>0</v>
      </c>
    </row>
    <row r="476" spans="1:14" ht="15.75" hidden="1" outlineLevel="1">
      <c r="A476" s="486">
        <f t="shared" ref="A476:E476" si="323">A378</f>
        <v>4</v>
      </c>
      <c r="B476" s="595" t="str">
        <f t="shared" si="323"/>
        <v>Wall compound colony UCR at Ghatghar HPS</v>
      </c>
      <c r="C476" s="58">
        <f t="shared" si="323"/>
        <v>0</v>
      </c>
      <c r="D476" s="384" t="str">
        <f t="shared" si="323"/>
        <v>-</v>
      </c>
      <c r="E476" s="59">
        <f t="shared" si="323"/>
        <v>0</v>
      </c>
      <c r="F476" s="156">
        <f t="shared" si="291"/>
        <v>0</v>
      </c>
      <c r="G476" s="156">
        <f t="shared" si="292"/>
        <v>0</v>
      </c>
      <c r="H476" s="156">
        <f t="shared" si="268"/>
        <v>0</v>
      </c>
      <c r="I476" s="155">
        <f>'F4.2 SHPC Nashik'!Y84</f>
        <v>1.5</v>
      </c>
      <c r="J476" s="155">
        <f>'F4.2 SHPC Nashik'!AV84</f>
        <v>1.5</v>
      </c>
      <c r="K476" s="156"/>
      <c r="L476" s="156"/>
      <c r="M476" s="156">
        <f t="shared" si="269"/>
        <v>1.5</v>
      </c>
      <c r="N476" s="156">
        <f t="shared" si="270"/>
        <v>0</v>
      </c>
    </row>
    <row r="477" spans="1:14" ht="15.75" hidden="1" outlineLevel="1">
      <c r="A477" s="486">
        <f t="shared" ref="A477:E477" si="324">A379</f>
        <v>5</v>
      </c>
      <c r="B477" s="595" t="str">
        <f t="shared" si="324"/>
        <v>Colony and office Road asphalting at Ghatghar HPS</v>
      </c>
      <c r="C477" s="58">
        <f t="shared" si="324"/>
        <v>0</v>
      </c>
      <c r="D477" s="384" t="str">
        <f t="shared" si="324"/>
        <v>-</v>
      </c>
      <c r="E477" s="59">
        <f t="shared" si="324"/>
        <v>0</v>
      </c>
      <c r="F477" s="156">
        <f t="shared" si="291"/>
        <v>0</v>
      </c>
      <c r="G477" s="156">
        <f t="shared" si="292"/>
        <v>0</v>
      </c>
      <c r="H477" s="156">
        <f t="shared" si="268"/>
        <v>0</v>
      </c>
      <c r="I477" s="155">
        <f>'F4.2 SHPC Nashik'!Y85</f>
        <v>2</v>
      </c>
      <c r="J477" s="155">
        <f>'F4.2 SHPC Nashik'!AV85</f>
        <v>2</v>
      </c>
      <c r="K477" s="156"/>
      <c r="L477" s="156"/>
      <c r="M477" s="156">
        <f t="shared" si="269"/>
        <v>2</v>
      </c>
      <c r="N477" s="156">
        <f t="shared" si="270"/>
        <v>0</v>
      </c>
    </row>
    <row r="478" spans="1:14" ht="15.75" hidden="1" outlineLevel="1">
      <c r="A478" s="486">
        <f t="shared" ref="A478:E478" si="325">A380</f>
        <v>6</v>
      </c>
      <c r="B478" s="595" t="str">
        <f t="shared" si="325"/>
        <v xml:space="preserve"> Road colony to power house at Ghatghar HPS</v>
      </c>
      <c r="C478" s="58">
        <f t="shared" si="325"/>
        <v>0</v>
      </c>
      <c r="D478" s="384" t="str">
        <f t="shared" si="325"/>
        <v>-</v>
      </c>
      <c r="E478" s="59">
        <f t="shared" si="325"/>
        <v>0</v>
      </c>
      <c r="F478" s="156">
        <f t="shared" si="291"/>
        <v>0</v>
      </c>
      <c r="G478" s="156">
        <f t="shared" si="292"/>
        <v>0</v>
      </c>
      <c r="H478" s="156">
        <f t="shared" si="268"/>
        <v>0</v>
      </c>
      <c r="I478" s="155">
        <f>'F4.2 SHPC Nashik'!Y86</f>
        <v>7</v>
      </c>
      <c r="J478" s="155">
        <f>'F4.2 SHPC Nashik'!AV86</f>
        <v>7</v>
      </c>
      <c r="K478" s="156"/>
      <c r="L478" s="156"/>
      <c r="M478" s="156">
        <f t="shared" si="269"/>
        <v>7</v>
      </c>
      <c r="N478" s="156">
        <f t="shared" si="270"/>
        <v>0</v>
      </c>
    </row>
    <row r="479" spans="1:14" ht="15.75" hidden="1" outlineLevel="1">
      <c r="A479" s="502">
        <f t="shared" ref="A479:E479" si="326">A381</f>
        <v>0</v>
      </c>
      <c r="B479" s="297">
        <f t="shared" si="326"/>
        <v>0</v>
      </c>
      <c r="C479" s="58">
        <f t="shared" si="326"/>
        <v>0</v>
      </c>
      <c r="D479" s="384" t="str">
        <f t="shared" si="326"/>
        <v>-</v>
      </c>
      <c r="E479" s="59">
        <f t="shared" si="326"/>
        <v>0</v>
      </c>
      <c r="F479" s="156">
        <f t="shared" si="291"/>
        <v>0</v>
      </c>
      <c r="G479" s="156">
        <f t="shared" si="292"/>
        <v>0</v>
      </c>
      <c r="H479" s="156">
        <f t="shared" si="268"/>
        <v>0</v>
      </c>
      <c r="I479" s="155">
        <f>'F4.2 SHPC Nashik'!Y87</f>
        <v>0</v>
      </c>
      <c r="J479" s="155">
        <f>'F4.2 SHPC Nashik'!AV87</f>
        <v>0</v>
      </c>
      <c r="K479" s="156"/>
      <c r="L479" s="156"/>
      <c r="M479" s="156">
        <f t="shared" si="269"/>
        <v>0</v>
      </c>
      <c r="N479" s="156">
        <f t="shared" si="270"/>
        <v>0</v>
      </c>
    </row>
    <row r="480" spans="1:14" ht="15.75" hidden="1" outlineLevel="1">
      <c r="A480" s="502">
        <f t="shared" ref="A480:E480" si="327">A382</f>
        <v>0</v>
      </c>
      <c r="B480" s="313" t="str">
        <f t="shared" si="327"/>
        <v>(ii) Yet to be submitted to MERC(F Y 2027-28)</v>
      </c>
      <c r="C480" s="58">
        <f t="shared" si="327"/>
        <v>0</v>
      </c>
      <c r="D480" s="384" t="str">
        <f t="shared" si="327"/>
        <v>-</v>
      </c>
      <c r="E480" s="59">
        <f t="shared" si="327"/>
        <v>0</v>
      </c>
      <c r="F480" s="156">
        <f t="shared" si="291"/>
        <v>0</v>
      </c>
      <c r="G480" s="156">
        <f t="shared" si="292"/>
        <v>0</v>
      </c>
      <c r="H480" s="156">
        <f t="shared" si="268"/>
        <v>0</v>
      </c>
      <c r="I480" s="155">
        <f>'F4.2 SHPC Nashik'!Y88</f>
        <v>0</v>
      </c>
      <c r="J480" s="155">
        <f>'F4.2 SHPC Nashik'!AV88</f>
        <v>0</v>
      </c>
      <c r="K480" s="156"/>
      <c r="L480" s="156"/>
      <c r="M480" s="156">
        <f t="shared" si="269"/>
        <v>0</v>
      </c>
      <c r="N480" s="156">
        <f t="shared" si="270"/>
        <v>0</v>
      </c>
    </row>
    <row r="481" spans="1:14" ht="15.75" hidden="1" outlineLevel="1">
      <c r="A481" s="502">
        <f t="shared" ref="A481:E481" si="328">A383</f>
        <v>0</v>
      </c>
      <c r="B481" s="313" t="str">
        <f t="shared" si="328"/>
        <v>DPR 7</v>
      </c>
      <c r="C481" s="58">
        <f t="shared" si="328"/>
        <v>0</v>
      </c>
      <c r="D481" s="384" t="str">
        <f t="shared" si="328"/>
        <v>-</v>
      </c>
      <c r="E481" s="59">
        <f t="shared" si="328"/>
        <v>0</v>
      </c>
      <c r="F481" s="156">
        <f t="shared" si="291"/>
        <v>0</v>
      </c>
      <c r="G481" s="156">
        <f t="shared" si="292"/>
        <v>0</v>
      </c>
      <c r="H481" s="156">
        <f t="shared" si="268"/>
        <v>0</v>
      </c>
      <c r="I481" s="155">
        <f>'F4.2 SHPC Nashik'!Y89</f>
        <v>0</v>
      </c>
      <c r="J481" s="155">
        <f>'F4.2 SHPC Nashik'!AV89</f>
        <v>0</v>
      </c>
      <c r="K481" s="156"/>
      <c r="L481" s="156"/>
      <c r="M481" s="156">
        <f t="shared" si="269"/>
        <v>0</v>
      </c>
      <c r="N481" s="156">
        <f t="shared" si="270"/>
        <v>0</v>
      </c>
    </row>
    <row r="482" spans="1:14" ht="15.75" hidden="1" outlineLevel="1">
      <c r="A482" s="486">
        <f t="shared" ref="A482:E482" si="329">A384</f>
        <v>1</v>
      </c>
      <c r="B482" s="595" t="str">
        <f t="shared" si="329"/>
        <v>UPGRADATION OF SFC &amp; DDC PANEL at Ghatghar HPS</v>
      </c>
      <c r="C482" s="58">
        <f t="shared" si="329"/>
        <v>0</v>
      </c>
      <c r="D482" s="384" t="str">
        <f t="shared" si="329"/>
        <v>-</v>
      </c>
      <c r="E482" s="59">
        <f t="shared" si="329"/>
        <v>0</v>
      </c>
      <c r="F482" s="156">
        <f t="shared" si="291"/>
        <v>0</v>
      </c>
      <c r="G482" s="156">
        <f t="shared" si="292"/>
        <v>0</v>
      </c>
      <c r="H482" s="156">
        <f t="shared" si="268"/>
        <v>0</v>
      </c>
      <c r="I482" s="155">
        <f>'F4.2 SHPC Nashik'!Y90</f>
        <v>0</v>
      </c>
      <c r="J482" s="155">
        <f>'F4.2 SHPC Nashik'!AV90</f>
        <v>0</v>
      </c>
      <c r="K482" s="156"/>
      <c r="L482" s="156"/>
      <c r="M482" s="156">
        <f t="shared" si="269"/>
        <v>0</v>
      </c>
      <c r="N482" s="156">
        <f t="shared" si="270"/>
        <v>0</v>
      </c>
    </row>
    <row r="483" spans="1:14" ht="15.75" hidden="1" outlineLevel="1">
      <c r="A483" s="486">
        <f t="shared" ref="A483:E483" si="330">A385</f>
        <v>2</v>
      </c>
      <c r="B483" s="595" t="str">
        <f t="shared" si="330"/>
        <v>BATTERY CHARGER PROCUREMENT at Ghatghar HPS</v>
      </c>
      <c r="C483" s="58">
        <f t="shared" si="330"/>
        <v>0</v>
      </c>
      <c r="D483" s="384" t="str">
        <f t="shared" si="330"/>
        <v>-</v>
      </c>
      <c r="E483" s="59">
        <f t="shared" si="330"/>
        <v>0</v>
      </c>
      <c r="F483" s="156">
        <f t="shared" si="291"/>
        <v>0</v>
      </c>
      <c r="G483" s="156">
        <f t="shared" si="292"/>
        <v>0</v>
      </c>
      <c r="H483" s="156">
        <f t="shared" si="268"/>
        <v>0</v>
      </c>
      <c r="I483" s="155">
        <f>'F4.2 SHPC Nashik'!Y91</f>
        <v>0</v>
      </c>
      <c r="J483" s="155">
        <f>'F4.2 SHPC Nashik'!AV91</f>
        <v>0</v>
      </c>
      <c r="K483" s="156"/>
      <c r="L483" s="156"/>
      <c r="M483" s="156">
        <f t="shared" si="269"/>
        <v>0</v>
      </c>
      <c r="N483" s="156">
        <f t="shared" si="270"/>
        <v>0</v>
      </c>
    </row>
    <row r="484" spans="1:14" ht="15.75" hidden="1" outlineLevel="1">
      <c r="A484" s="486">
        <f t="shared" ref="A484:E484" si="331">A386</f>
        <v>3</v>
      </c>
      <c r="B484" s="595" t="str">
        <f t="shared" si="331"/>
        <v xml:space="preserve"> PHASE REVERSAL SWITCH PROCUREMENT at Ghatghar HPS</v>
      </c>
      <c r="C484" s="58">
        <f t="shared" si="331"/>
        <v>0</v>
      </c>
      <c r="D484" s="384" t="str">
        <f t="shared" si="331"/>
        <v>-</v>
      </c>
      <c r="E484" s="59">
        <f t="shared" si="331"/>
        <v>0</v>
      </c>
      <c r="F484" s="156">
        <f t="shared" si="291"/>
        <v>0</v>
      </c>
      <c r="G484" s="156">
        <f t="shared" si="292"/>
        <v>0</v>
      </c>
      <c r="H484" s="156">
        <f t="shared" si="268"/>
        <v>0</v>
      </c>
      <c r="I484" s="155">
        <f>'F4.2 SHPC Nashik'!Y92</f>
        <v>0</v>
      </c>
      <c r="J484" s="155">
        <f>'F4.2 SHPC Nashik'!AV92</f>
        <v>0</v>
      </c>
      <c r="K484" s="156"/>
      <c r="L484" s="156"/>
      <c r="M484" s="156">
        <f t="shared" si="269"/>
        <v>0</v>
      </c>
      <c r="N484" s="156">
        <f t="shared" si="270"/>
        <v>0</v>
      </c>
    </row>
    <row r="485" spans="1:14" ht="15.75" hidden="1" outlineLevel="1">
      <c r="A485" s="486">
        <f t="shared" ref="A485:E485" si="332">A387</f>
        <v>4</v>
      </c>
      <c r="B485" s="595" t="str">
        <f t="shared" si="332"/>
        <v xml:space="preserve"> PROCUREMENT OF SPARES FOR 220kV GIS at Ghatghar HPS</v>
      </c>
      <c r="C485" s="58">
        <f t="shared" si="332"/>
        <v>0</v>
      </c>
      <c r="D485" s="384" t="str">
        <f t="shared" si="332"/>
        <v>-</v>
      </c>
      <c r="E485" s="59">
        <f t="shared" si="332"/>
        <v>0</v>
      </c>
      <c r="F485" s="156">
        <f t="shared" si="291"/>
        <v>0</v>
      </c>
      <c r="G485" s="156">
        <f t="shared" si="292"/>
        <v>0</v>
      </c>
      <c r="H485" s="156">
        <f t="shared" si="268"/>
        <v>0</v>
      </c>
      <c r="I485" s="155">
        <f>'F4.2 SHPC Nashik'!Y93</f>
        <v>0</v>
      </c>
      <c r="J485" s="155">
        <f>'F4.2 SHPC Nashik'!AV93</f>
        <v>0</v>
      </c>
      <c r="K485" s="156"/>
      <c r="L485" s="156"/>
      <c r="M485" s="156">
        <f t="shared" si="269"/>
        <v>0</v>
      </c>
      <c r="N485" s="156">
        <f t="shared" si="270"/>
        <v>0</v>
      </c>
    </row>
    <row r="486" spans="1:14" ht="15.75" hidden="1" outlineLevel="1">
      <c r="A486" s="486">
        <f t="shared" ref="A486:E486" si="333">A388</f>
        <v>5</v>
      </c>
      <c r="B486" s="595" t="str">
        <f t="shared" si="333"/>
        <v xml:space="preserve"> PROCUREMENT OF RBDV at Ghatghar HPS</v>
      </c>
      <c r="C486" s="58">
        <f t="shared" si="333"/>
        <v>0</v>
      </c>
      <c r="D486" s="384" t="str">
        <f t="shared" si="333"/>
        <v>-</v>
      </c>
      <c r="E486" s="59">
        <f t="shared" si="333"/>
        <v>0</v>
      </c>
      <c r="F486" s="156">
        <f t="shared" si="291"/>
        <v>0</v>
      </c>
      <c r="G486" s="156">
        <f t="shared" si="292"/>
        <v>0</v>
      </c>
      <c r="H486" s="156">
        <f t="shared" si="268"/>
        <v>0</v>
      </c>
      <c r="I486" s="155">
        <f>'F4.2 SHPC Nashik'!Y94</f>
        <v>0</v>
      </c>
      <c r="J486" s="155">
        <f>'F4.2 SHPC Nashik'!AV94</f>
        <v>0</v>
      </c>
      <c r="K486" s="156"/>
      <c r="L486" s="156"/>
      <c r="M486" s="156">
        <f t="shared" si="269"/>
        <v>0</v>
      </c>
      <c r="N486" s="156">
        <f t="shared" si="270"/>
        <v>0</v>
      </c>
    </row>
    <row r="487" spans="1:14" ht="15.75" hidden="1" outlineLevel="1">
      <c r="A487" s="693">
        <f t="shared" ref="A487:E487" si="334">A389</f>
        <v>0</v>
      </c>
      <c r="B487" s="697">
        <f t="shared" si="334"/>
        <v>0</v>
      </c>
      <c r="C487" s="58">
        <f t="shared" si="334"/>
        <v>0</v>
      </c>
      <c r="D487" s="384" t="str">
        <f t="shared" si="334"/>
        <v>-</v>
      </c>
      <c r="E487" s="59">
        <f t="shared" si="334"/>
        <v>0</v>
      </c>
      <c r="F487" s="156">
        <f t="shared" si="291"/>
        <v>0</v>
      </c>
      <c r="G487" s="156">
        <f t="shared" si="292"/>
        <v>0</v>
      </c>
      <c r="H487" s="156">
        <f t="shared" si="268"/>
        <v>0</v>
      </c>
      <c r="I487" s="155">
        <f>'F4.2 SHPC Nashik'!Y95</f>
        <v>0</v>
      </c>
      <c r="J487" s="155">
        <f>'F4.2 SHPC Nashik'!AV95</f>
        <v>0</v>
      </c>
      <c r="K487" s="156"/>
      <c r="L487" s="156"/>
      <c r="M487" s="156">
        <f t="shared" si="269"/>
        <v>0</v>
      </c>
      <c r="N487" s="156">
        <f t="shared" si="270"/>
        <v>0</v>
      </c>
    </row>
    <row r="488" spans="1:14" ht="15.75" hidden="1" outlineLevel="1">
      <c r="A488" s="502">
        <f t="shared" ref="A488:E488" si="335">A390</f>
        <v>0</v>
      </c>
      <c r="B488" s="726" t="str">
        <f t="shared" si="335"/>
        <v>DPR 8</v>
      </c>
      <c r="C488" s="58">
        <f t="shared" si="335"/>
        <v>0</v>
      </c>
      <c r="D488" s="384" t="str">
        <f t="shared" si="335"/>
        <v>-</v>
      </c>
      <c r="E488" s="59">
        <f t="shared" si="335"/>
        <v>0</v>
      </c>
      <c r="F488" s="156">
        <f t="shared" si="291"/>
        <v>0</v>
      </c>
      <c r="G488" s="156">
        <f t="shared" si="292"/>
        <v>0</v>
      </c>
      <c r="H488" s="156">
        <f t="shared" si="268"/>
        <v>0</v>
      </c>
      <c r="I488" s="155">
        <f>'F4.2 SHPC Nashik'!Y96</f>
        <v>0</v>
      </c>
      <c r="J488" s="155">
        <f>'F4.2 SHPC Nashik'!AV96</f>
        <v>0</v>
      </c>
      <c r="K488" s="156"/>
      <c r="L488" s="156"/>
      <c r="M488" s="156">
        <f t="shared" si="269"/>
        <v>0</v>
      </c>
      <c r="N488" s="156">
        <f t="shared" si="270"/>
        <v>0</v>
      </c>
    </row>
    <row r="489" spans="1:14" ht="63" hidden="1" outlineLevel="1">
      <c r="A489" s="486">
        <f t="shared" ref="A489:E489" si="336">A391</f>
        <v>1</v>
      </c>
      <c r="B489" s="595" t="str">
        <f t="shared" si="336"/>
        <v xml:space="preserve">Comprehensive work of Renovation, Modification, Design, Manufacture, Supply, Erection, Testing &amp; Commissioning of new Generator  on single point responsibility at 60 MW Vaitarna HPS.                          </v>
      </c>
      <c r="C489" s="58">
        <f t="shared" si="336"/>
        <v>0</v>
      </c>
      <c r="D489" s="384" t="str">
        <f t="shared" si="336"/>
        <v>-</v>
      </c>
      <c r="E489" s="59">
        <f t="shared" si="336"/>
        <v>0</v>
      </c>
      <c r="F489" s="156">
        <f t="shared" si="291"/>
        <v>0</v>
      </c>
      <c r="G489" s="156">
        <f t="shared" si="292"/>
        <v>0</v>
      </c>
      <c r="H489" s="156">
        <f t="shared" si="268"/>
        <v>0</v>
      </c>
      <c r="I489" s="155">
        <f>'F4.2 SHPC Nashik'!Y97</f>
        <v>0</v>
      </c>
      <c r="J489" s="155">
        <f>'F4.2 SHPC Nashik'!AV97</f>
        <v>0</v>
      </c>
      <c r="K489" s="156"/>
      <c r="L489" s="156"/>
      <c r="M489" s="156">
        <f t="shared" si="269"/>
        <v>0</v>
      </c>
      <c r="N489" s="156">
        <f t="shared" si="270"/>
        <v>0</v>
      </c>
    </row>
    <row r="490" spans="1:14" ht="15.75" hidden="1" outlineLevel="1">
      <c r="A490" s="536">
        <f t="shared" ref="A490:E494" si="337">A392</f>
        <v>0</v>
      </c>
      <c r="B490" s="488" t="str">
        <f t="shared" si="337"/>
        <v>B) Non-DPR Schemes</v>
      </c>
      <c r="C490" s="58">
        <f t="shared" si="337"/>
        <v>0</v>
      </c>
      <c r="D490" s="384" t="str">
        <f t="shared" si="337"/>
        <v>-</v>
      </c>
      <c r="E490" s="59">
        <f t="shared" si="337"/>
        <v>0</v>
      </c>
      <c r="F490" s="156">
        <f>F392+I392</f>
        <v>0</v>
      </c>
      <c r="G490" s="156">
        <f>G392+M392</f>
        <v>0</v>
      </c>
      <c r="H490" s="156">
        <f t="shared" si="268"/>
        <v>0</v>
      </c>
      <c r="I490" s="155">
        <f>'F4.2 SHPC Nashik'!Y98</f>
        <v>0</v>
      </c>
      <c r="J490" s="155">
        <f>'F4.2 SHPC Nashik'!AV98</f>
        <v>0</v>
      </c>
      <c r="K490" s="156"/>
      <c r="L490" s="156"/>
      <c r="M490" s="156">
        <f t="shared" si="269"/>
        <v>0</v>
      </c>
      <c r="N490" s="156">
        <f t="shared" si="270"/>
        <v>0</v>
      </c>
    </row>
    <row r="491" spans="1:14" ht="15.75" hidden="1" outlineLevel="1">
      <c r="A491" s="556">
        <f t="shared" si="337"/>
        <v>1</v>
      </c>
      <c r="B491" s="593" t="str">
        <f t="shared" si="337"/>
        <v>Office Equipment</v>
      </c>
      <c r="C491" s="58">
        <f t="shared" si="337"/>
        <v>0</v>
      </c>
      <c r="D491" s="384" t="str">
        <f t="shared" si="337"/>
        <v>-</v>
      </c>
      <c r="E491" s="59">
        <f t="shared" si="337"/>
        <v>0</v>
      </c>
      <c r="F491" s="156">
        <f>F393+I393</f>
        <v>0.66373825499999994</v>
      </c>
      <c r="G491" s="156">
        <f>G393+M393</f>
        <v>0.70044345600000002</v>
      </c>
      <c r="H491" s="156">
        <f t="shared" si="268"/>
        <v>-3.6705201000000076E-2</v>
      </c>
      <c r="I491" s="155">
        <f>'F4.2 SHPC Nashik'!Y99</f>
        <v>0</v>
      </c>
      <c r="J491" s="155">
        <f>'F4.2 SHPC Nashik'!AV99</f>
        <v>0</v>
      </c>
      <c r="K491" s="156"/>
      <c r="L491" s="156"/>
      <c r="M491" s="156">
        <f t="shared" si="269"/>
        <v>0</v>
      </c>
      <c r="N491" s="156">
        <f t="shared" si="270"/>
        <v>-3.6705201000000076E-2</v>
      </c>
    </row>
    <row r="492" spans="1:14" ht="15.75" hidden="1" outlineLevel="1">
      <c r="A492" s="556">
        <f t="shared" si="337"/>
        <v>2</v>
      </c>
      <c r="B492" s="594" t="str">
        <f t="shared" si="337"/>
        <v>Furniture &amp; Fixtures</v>
      </c>
      <c r="C492" s="58">
        <f t="shared" si="337"/>
        <v>0</v>
      </c>
      <c r="D492" s="384" t="str">
        <f t="shared" si="337"/>
        <v>-</v>
      </c>
      <c r="E492" s="59">
        <f t="shared" si="337"/>
        <v>0</v>
      </c>
      <c r="F492" s="156">
        <f>F394+I394</f>
        <v>3.5748099999999998E-2</v>
      </c>
      <c r="G492" s="156">
        <f>G394+M394</f>
        <v>3.5748099999999998E-2</v>
      </c>
      <c r="H492" s="156">
        <f t="shared" si="268"/>
        <v>0</v>
      </c>
      <c r="I492" s="155">
        <f>'F4.2 SHPC Nashik'!Y100</f>
        <v>0</v>
      </c>
      <c r="J492" s="155">
        <f>'F4.2 SHPC Nashik'!AV100</f>
        <v>0</v>
      </c>
      <c r="K492" s="156"/>
      <c r="L492" s="156"/>
      <c r="M492" s="156">
        <f t="shared" si="269"/>
        <v>0</v>
      </c>
      <c r="N492" s="156">
        <f t="shared" si="270"/>
        <v>0</v>
      </c>
    </row>
    <row r="493" spans="1:14" ht="63" hidden="1" outlineLevel="1">
      <c r="A493" s="556">
        <f t="shared" si="337"/>
        <v>3</v>
      </c>
      <c r="B493" s="595" t="str">
        <f t="shared" si="337"/>
        <v xml:space="preserve">Replacement of existing 300AH/220VDC &amp; 200AH/220VDC Battery Set with new Lead acid Tubular Battery Set along with Design, manufacture, supply, installation, commissioning &amp; testing at Yeldari &amp; Paithan HPS </v>
      </c>
      <c r="C493" s="58">
        <f t="shared" si="337"/>
        <v>0</v>
      </c>
      <c r="D493" s="384" t="str">
        <f t="shared" si="337"/>
        <v>-</v>
      </c>
      <c r="E493" s="59">
        <f t="shared" si="337"/>
        <v>0</v>
      </c>
      <c r="F493" s="156">
        <f>F395+I395</f>
        <v>0.22830016</v>
      </c>
      <c r="G493" s="156">
        <f>G395+M395</f>
        <v>0.22830016</v>
      </c>
      <c r="H493" s="156">
        <f t="shared" si="268"/>
        <v>0</v>
      </c>
      <c r="I493" s="155">
        <f>'F4.2 SHPC Nashik'!Y101</f>
        <v>0</v>
      </c>
      <c r="J493" s="155">
        <f>'F4.2 SHPC Nashik'!AV101</f>
        <v>0</v>
      </c>
      <c r="K493" s="156"/>
      <c r="L493" s="156"/>
      <c r="M493" s="156">
        <f t="shared" si="269"/>
        <v>0</v>
      </c>
      <c r="N493" s="156">
        <f t="shared" si="270"/>
        <v>0</v>
      </c>
    </row>
    <row r="494" spans="1:14" ht="16.5" hidden="1" outlineLevel="1" thickBot="1">
      <c r="A494" s="556">
        <f t="shared" si="337"/>
        <v>4</v>
      </c>
      <c r="B494" s="595" t="str">
        <f t="shared" si="337"/>
        <v>Vehicle (Fire Tender )</v>
      </c>
      <c r="C494" s="58">
        <f t="shared" si="337"/>
        <v>0</v>
      </c>
      <c r="D494" s="384" t="str">
        <f t="shared" si="337"/>
        <v>-</v>
      </c>
      <c r="E494" s="59">
        <f t="shared" si="337"/>
        <v>0</v>
      </c>
      <c r="F494" s="156">
        <f>F396+I396</f>
        <v>4.0077621479999994</v>
      </c>
      <c r="G494" s="156">
        <f>G396+M396</f>
        <v>4.0077621479999994</v>
      </c>
      <c r="H494" s="156">
        <f t="shared" si="268"/>
        <v>0</v>
      </c>
      <c r="I494" s="155">
        <f>'F4.2 SHPC Nashik'!Y102</f>
        <v>0</v>
      </c>
      <c r="J494" s="155">
        <f>'F4.2 SHPC Nashik'!AV102</f>
        <v>0</v>
      </c>
      <c r="K494" s="156"/>
      <c r="L494" s="156"/>
      <c r="M494" s="156">
        <f t="shared" si="269"/>
        <v>0</v>
      </c>
      <c r="N494" s="156">
        <f t="shared" si="270"/>
        <v>0</v>
      </c>
    </row>
    <row r="495" spans="1:14" ht="15.75" collapsed="1" thickBot="1">
      <c r="A495" s="385"/>
      <c r="B495" s="386" t="str">
        <f>B397</f>
        <v>Total</v>
      </c>
      <c r="C495" s="387"/>
      <c r="D495" s="388"/>
      <c r="E495" s="389"/>
      <c r="F495" s="390">
        <f t="shared" ref="F495:N495" si="338">SUM(F402:F494)</f>
        <v>174.28986108499998</v>
      </c>
      <c r="G495" s="390">
        <f t="shared" si="338"/>
        <v>174.923260167</v>
      </c>
      <c r="H495" s="390">
        <f t="shared" si="338"/>
        <v>-0.63339908200000072</v>
      </c>
      <c r="I495" s="390">
        <f t="shared" si="338"/>
        <v>68</v>
      </c>
      <c r="J495" s="390">
        <f t="shared" si="338"/>
        <v>68</v>
      </c>
      <c r="K495" s="390">
        <f t="shared" si="338"/>
        <v>0</v>
      </c>
      <c r="L495" s="390">
        <f t="shared" si="338"/>
        <v>0</v>
      </c>
      <c r="M495" s="390">
        <f t="shared" si="338"/>
        <v>68</v>
      </c>
      <c r="N495" s="390">
        <f t="shared" si="338"/>
        <v>-0.63339908200000072</v>
      </c>
    </row>
    <row r="496" spans="1:14">
      <c r="F496" s="158"/>
      <c r="G496" s="158"/>
      <c r="H496" s="158"/>
      <c r="I496" s="158"/>
      <c r="J496" s="158"/>
      <c r="K496" s="158"/>
      <c r="L496" s="158"/>
      <c r="M496" s="158"/>
      <c r="N496" s="158"/>
    </row>
    <row r="497" spans="1:16" s="208" customFormat="1" ht="15.75" thickBot="1">
      <c r="A497" s="378"/>
      <c r="B497" s="41" t="s">
        <v>518</v>
      </c>
      <c r="C497" s="379"/>
      <c r="D497" s="380"/>
      <c r="E497" s="44"/>
      <c r="F497" s="95"/>
      <c r="G497" s="95"/>
      <c r="H497" s="95"/>
      <c r="I497" s="95"/>
      <c r="J497" s="95"/>
      <c r="K497" s="95"/>
      <c r="L497" s="95"/>
      <c r="M497" s="95"/>
      <c r="N497" s="95"/>
    </row>
    <row r="498" spans="1:16" ht="15.75" hidden="1" outlineLevel="1">
      <c r="A498" s="535"/>
      <c r="B498" s="488" t="str">
        <f t="shared" ref="B498:B505" si="339">B400</f>
        <v>a) DPR Schemes</v>
      </c>
      <c r="C498" s="379"/>
      <c r="D498" s="380"/>
      <c r="E498" s="44"/>
      <c r="F498" s="95"/>
      <c r="G498" s="95"/>
      <c r="H498" s="95"/>
      <c r="I498" s="95"/>
      <c r="J498" s="95"/>
      <c r="K498" s="95"/>
      <c r="L498" s="95"/>
      <c r="M498" s="95"/>
      <c r="N498" s="95"/>
    </row>
    <row r="499" spans="1:16" ht="15.75" hidden="1" outlineLevel="1">
      <c r="A499" s="535"/>
      <c r="B499" s="313" t="str">
        <f t="shared" si="339"/>
        <v>(i) Submitted to MERC</v>
      </c>
      <c r="C499" s="381"/>
      <c r="D499" s="382"/>
      <c r="E499" s="44"/>
      <c r="F499" s="95"/>
      <c r="G499" s="95"/>
      <c r="H499" s="95"/>
      <c r="I499" s="95"/>
      <c r="J499" s="95"/>
      <c r="K499" s="95"/>
      <c r="L499" s="95"/>
      <c r="M499" s="95"/>
      <c r="N499" s="95"/>
    </row>
    <row r="500" spans="1:16" s="337" customFormat="1" ht="31.5" hidden="1" outlineLevel="1">
      <c r="A500" s="544">
        <f t="shared" ref="A500:A505" si="340">A402</f>
        <v>2</v>
      </c>
      <c r="B500" s="545" t="str">
        <f t="shared" si="339"/>
        <v>Various schemes of Hydro Power Stations at HPC Pune &amp; HPC Nasik</v>
      </c>
      <c r="C500" s="53" t="str">
        <f t="shared" ref="C500:E505" si="341">C402</f>
        <v>MERC/TECH 12/CAPEX/20142015/00876</v>
      </c>
      <c r="D500" s="383">
        <f t="shared" si="341"/>
        <v>41871</v>
      </c>
      <c r="E500" s="56">
        <f t="shared" si="341"/>
        <v>0.73120000000000007</v>
      </c>
      <c r="F500" s="155">
        <f t="shared" ref="F500:F505" si="342">F402+I402</f>
        <v>0</v>
      </c>
      <c r="G500" s="155">
        <f t="shared" ref="G500:G505" si="343">G402+M402</f>
        <v>0</v>
      </c>
      <c r="H500" s="155">
        <f>F500-G500</f>
        <v>0</v>
      </c>
      <c r="I500" s="155">
        <f>'F4.2 SHPC Nashik'!Z10</f>
        <v>0</v>
      </c>
      <c r="J500" s="155">
        <f>'F4.2 SHPC Nashik'!AW10</f>
        <v>0</v>
      </c>
      <c r="K500" s="155"/>
      <c r="L500" s="155"/>
      <c r="M500" s="155">
        <f>SUM(J500:L500)</f>
        <v>0</v>
      </c>
      <c r="N500" s="155">
        <f>H500+I500-M500</f>
        <v>0</v>
      </c>
      <c r="O500" s="209">
        <f t="shared" ref="O500:O505" si="344">MAX(0,IF(M500=0,0,IF(G500+M500&lt;E500,M500,E500-G500)))</f>
        <v>0</v>
      </c>
      <c r="P500" s="210">
        <f t="shared" ref="P500:P505" si="345">M500-O500</f>
        <v>0</v>
      </c>
    </row>
    <row r="501" spans="1:16" ht="47.25" hidden="1" outlineLevel="1">
      <c r="A501" s="556">
        <f t="shared" si="340"/>
        <v>2.6</v>
      </c>
      <c r="B501" s="557" t="str">
        <f t="shared" si="339"/>
        <v>Supply, testing, installation and commissioning of Exide make 300 AH 220 V Lead acid stationary Plante type station battery set for Vaitarna HPS</v>
      </c>
      <c r="C501" s="58" t="str">
        <f t="shared" si="341"/>
        <v>MERC/TECH 12/CAPEX/20142015/00876</v>
      </c>
      <c r="D501" s="384">
        <f t="shared" si="341"/>
        <v>41871</v>
      </c>
      <c r="E501" s="59">
        <f t="shared" si="341"/>
        <v>0.2</v>
      </c>
      <c r="F501" s="156">
        <f t="shared" si="342"/>
        <v>0.1988615</v>
      </c>
      <c r="G501" s="156">
        <f t="shared" si="343"/>
        <v>0.1988615</v>
      </c>
      <c r="H501" s="156">
        <f t="shared" ref="H501:H592" si="346">F501-G501</f>
        <v>0</v>
      </c>
      <c r="I501" s="155">
        <f>'F4.2 SHPC Nashik'!Z11</f>
        <v>0</v>
      </c>
      <c r="J501" s="155">
        <f>'F4.2 SHPC Nashik'!AW11</f>
        <v>0</v>
      </c>
      <c r="K501" s="156"/>
      <c r="L501" s="156"/>
      <c r="M501" s="156">
        <f t="shared" ref="M501:M592" si="347">SUM(J501:L501)</f>
        <v>0</v>
      </c>
      <c r="N501" s="156">
        <f t="shared" ref="N501:N592" si="348">H501+I501-M501</f>
        <v>0</v>
      </c>
      <c r="O501" s="209">
        <f t="shared" si="344"/>
        <v>0</v>
      </c>
      <c r="P501" s="210">
        <f t="shared" si="345"/>
        <v>0</v>
      </c>
    </row>
    <row r="502" spans="1:16" ht="47.25" hidden="1" outlineLevel="1">
      <c r="A502" s="556">
        <f t="shared" si="340"/>
        <v>2.7</v>
      </c>
      <c r="B502" s="557" t="str">
        <f t="shared" si="339"/>
        <v>Supply, testing, installation and commissioning of Exide make 300 AH 220 V Lead acid stationary Plante type station battery set for Bhatsa HPS</v>
      </c>
      <c r="C502" s="58" t="str">
        <f t="shared" si="341"/>
        <v>MERC/TECH 12/CAPEX/20142015/00876</v>
      </c>
      <c r="D502" s="384">
        <f t="shared" si="341"/>
        <v>41871</v>
      </c>
      <c r="E502" s="59">
        <f t="shared" si="341"/>
        <v>0.2</v>
      </c>
      <c r="F502" s="156">
        <f t="shared" si="342"/>
        <v>0.1988615</v>
      </c>
      <c r="G502" s="156">
        <f t="shared" si="343"/>
        <v>0.1988615</v>
      </c>
      <c r="H502" s="156">
        <f t="shared" si="346"/>
        <v>0</v>
      </c>
      <c r="I502" s="155">
        <f>'F4.2 SHPC Nashik'!Z12</f>
        <v>0</v>
      </c>
      <c r="J502" s="155">
        <f>'F4.2 SHPC Nashik'!AW12</f>
        <v>0</v>
      </c>
      <c r="K502" s="156"/>
      <c r="L502" s="156"/>
      <c r="M502" s="156">
        <f t="shared" si="347"/>
        <v>0</v>
      </c>
      <c r="N502" s="156">
        <f t="shared" si="348"/>
        <v>0</v>
      </c>
      <c r="O502" s="209">
        <f t="shared" si="344"/>
        <v>0</v>
      </c>
      <c r="P502" s="210">
        <f t="shared" si="345"/>
        <v>0</v>
      </c>
    </row>
    <row r="503" spans="1:16" ht="30" hidden="1" outlineLevel="1">
      <c r="A503" s="556">
        <f t="shared" si="340"/>
        <v>0</v>
      </c>
      <c r="B503" s="557" t="str">
        <f t="shared" si="339"/>
        <v>IDC</v>
      </c>
      <c r="C503" s="58" t="str">
        <f t="shared" si="341"/>
        <v>MERC/TECH 12/CAPEX/20142015/00876</v>
      </c>
      <c r="D503" s="384">
        <f t="shared" si="341"/>
        <v>41871</v>
      </c>
      <c r="E503" s="59">
        <f t="shared" si="341"/>
        <v>0.33119999999999999</v>
      </c>
      <c r="F503" s="156">
        <f t="shared" si="342"/>
        <v>0</v>
      </c>
      <c r="G503" s="156">
        <f t="shared" si="343"/>
        <v>0</v>
      </c>
      <c r="H503" s="156">
        <f t="shared" si="346"/>
        <v>0</v>
      </c>
      <c r="I503" s="155">
        <f>'F4.2 SHPC Nashik'!Z13</f>
        <v>0</v>
      </c>
      <c r="J503" s="155">
        <f>'F4.2 SHPC Nashik'!AW13</f>
        <v>0</v>
      </c>
      <c r="K503" s="156"/>
      <c r="L503" s="156"/>
      <c r="M503" s="156">
        <f t="shared" si="347"/>
        <v>0</v>
      </c>
      <c r="N503" s="156">
        <f t="shared" si="348"/>
        <v>0</v>
      </c>
      <c r="O503" s="209">
        <f t="shared" si="344"/>
        <v>0</v>
      </c>
      <c r="P503" s="210">
        <f t="shared" si="345"/>
        <v>0</v>
      </c>
    </row>
    <row r="504" spans="1:16" s="337" customFormat="1" ht="31.5" hidden="1" outlineLevel="1">
      <c r="A504" s="544">
        <f t="shared" si="340"/>
        <v>6</v>
      </c>
      <c r="B504" s="545" t="str">
        <f t="shared" si="339"/>
        <v>Upgradation of Protection Systems at Ghatghar (2x125MW) and Bhatsa (1x15MW) HPS under HPC Nasik</v>
      </c>
      <c r="C504" s="53" t="str">
        <f t="shared" si="341"/>
        <v>MERC/CAPEX/20172018/04220</v>
      </c>
      <c r="D504" s="383">
        <f t="shared" si="341"/>
        <v>42997</v>
      </c>
      <c r="E504" s="56">
        <f t="shared" si="341"/>
        <v>15.104000000000001</v>
      </c>
      <c r="F504" s="155">
        <f t="shared" si="342"/>
        <v>0</v>
      </c>
      <c r="G504" s="155">
        <f t="shared" si="343"/>
        <v>0</v>
      </c>
      <c r="H504" s="155">
        <f t="shared" si="346"/>
        <v>0</v>
      </c>
      <c r="I504" s="155">
        <f>'F4.2 SHPC Nashik'!Z14</f>
        <v>0</v>
      </c>
      <c r="J504" s="155">
        <f>'F4.2 SHPC Nashik'!AW14</f>
        <v>0</v>
      </c>
      <c r="K504" s="155"/>
      <c r="L504" s="155"/>
      <c r="M504" s="155">
        <f t="shared" si="347"/>
        <v>0</v>
      </c>
      <c r="N504" s="155">
        <f t="shared" si="348"/>
        <v>0</v>
      </c>
      <c r="O504" s="209">
        <f t="shared" si="344"/>
        <v>0</v>
      </c>
      <c r="P504" s="210">
        <f t="shared" si="345"/>
        <v>0</v>
      </c>
    </row>
    <row r="505" spans="1:16" ht="31.5" hidden="1" outlineLevel="1">
      <c r="A505" s="556">
        <f t="shared" si="340"/>
        <v>6.1</v>
      </c>
      <c r="B505" s="557" t="str">
        <f t="shared" si="339"/>
        <v>Up gradation of Protection System &amp;unitrol excitation system at Ghatghar Hydro Power Station.</v>
      </c>
      <c r="C505" s="58" t="str">
        <f t="shared" si="341"/>
        <v>MERC/CAPEX/20172018/04220</v>
      </c>
      <c r="D505" s="384">
        <f t="shared" si="341"/>
        <v>42997</v>
      </c>
      <c r="E505" s="59">
        <f t="shared" si="341"/>
        <v>9.6780000000000008</v>
      </c>
      <c r="F505" s="156">
        <f t="shared" si="342"/>
        <v>0</v>
      </c>
      <c r="G505" s="156">
        <f t="shared" si="343"/>
        <v>0</v>
      </c>
      <c r="H505" s="156">
        <f t="shared" si="346"/>
        <v>0</v>
      </c>
      <c r="I505" s="155">
        <f>'F4.2 SHPC Nashik'!Z15</f>
        <v>0</v>
      </c>
      <c r="J505" s="155">
        <f>'F4.2 SHPC Nashik'!AW15</f>
        <v>0</v>
      </c>
      <c r="K505" s="156"/>
      <c r="L505" s="156"/>
      <c r="M505" s="156">
        <f t="shared" si="347"/>
        <v>0</v>
      </c>
      <c r="N505" s="156">
        <f t="shared" si="348"/>
        <v>0</v>
      </c>
      <c r="O505" s="209">
        <f t="shared" si="344"/>
        <v>0</v>
      </c>
      <c r="P505" s="210">
        <f t="shared" si="345"/>
        <v>0</v>
      </c>
    </row>
    <row r="506" spans="1:16" ht="31.5" hidden="1" outlineLevel="1">
      <c r="A506" s="556">
        <f t="shared" ref="A506:E506" si="349">A408</f>
        <v>0</v>
      </c>
      <c r="B506" s="557" t="str">
        <f t="shared" si="349"/>
        <v>Part A : upgradation of unitrol excitation system for both units at GHPS</v>
      </c>
      <c r="C506" s="58">
        <f t="shared" si="349"/>
        <v>0</v>
      </c>
      <c r="D506" s="384" t="str">
        <f t="shared" si="349"/>
        <v>-</v>
      </c>
      <c r="E506" s="59">
        <f t="shared" si="349"/>
        <v>0</v>
      </c>
      <c r="F506" s="156">
        <f t="shared" ref="F506:F507" si="350">F408+I408</f>
        <v>3.4190499999999999</v>
      </c>
      <c r="G506" s="156">
        <f t="shared" ref="G506:G507" si="351">G408+M408</f>
        <v>3.4190499999999999</v>
      </c>
      <c r="H506" s="156">
        <f t="shared" si="346"/>
        <v>0</v>
      </c>
      <c r="I506" s="155">
        <f>'F4.2 SHPC Nashik'!Z16</f>
        <v>0</v>
      </c>
      <c r="J506" s="155">
        <f>'F4.2 SHPC Nashik'!AW16</f>
        <v>0</v>
      </c>
      <c r="K506" s="156"/>
      <c r="L506" s="156"/>
      <c r="M506" s="156">
        <f t="shared" si="347"/>
        <v>0</v>
      </c>
      <c r="N506" s="156">
        <f t="shared" si="348"/>
        <v>0</v>
      </c>
      <c r="O506" s="209"/>
      <c r="P506" s="210"/>
    </row>
    <row r="507" spans="1:16" ht="31.5" hidden="1" outlineLevel="1">
      <c r="A507" s="556">
        <f t="shared" ref="A507:E507" si="352">A409</f>
        <v>0</v>
      </c>
      <c r="B507" s="557" t="str">
        <f t="shared" si="352"/>
        <v>Part B : upgradation of Protection system for both units at GHPS</v>
      </c>
      <c r="C507" s="58">
        <f t="shared" si="352"/>
        <v>0</v>
      </c>
      <c r="D507" s="384" t="str">
        <f t="shared" si="352"/>
        <v>-</v>
      </c>
      <c r="E507" s="59">
        <f t="shared" si="352"/>
        <v>0</v>
      </c>
      <c r="F507" s="156">
        <f t="shared" si="350"/>
        <v>2.9146000000000001</v>
      </c>
      <c r="G507" s="156">
        <f t="shared" si="351"/>
        <v>2.9146000000000001</v>
      </c>
      <c r="H507" s="156">
        <f t="shared" si="346"/>
        <v>0</v>
      </c>
      <c r="I507" s="155">
        <f>'F4.2 SHPC Nashik'!Z17</f>
        <v>0</v>
      </c>
      <c r="J507" s="155">
        <f>'F4.2 SHPC Nashik'!AW17</f>
        <v>0</v>
      </c>
      <c r="K507" s="156"/>
      <c r="L507" s="156"/>
      <c r="M507" s="156">
        <f t="shared" si="347"/>
        <v>0</v>
      </c>
      <c r="N507" s="156">
        <f t="shared" si="348"/>
        <v>0</v>
      </c>
      <c r="O507" s="209"/>
      <c r="P507" s="210"/>
    </row>
    <row r="508" spans="1:16" ht="47.25" hidden="1" outlineLevel="1">
      <c r="A508" s="556">
        <f>A410</f>
        <v>6.2</v>
      </c>
      <c r="B508" s="557" t="str">
        <f>B410</f>
        <v>Up gradation of ABB Make Protection System &amp; Automatic Voltage Regulator, Relay Based Unit &amp; Auxiliary control for Bhatsa Hydro Power Station(1 X 15MW).</v>
      </c>
      <c r="C508" s="58" t="str">
        <f>C410</f>
        <v>MERC/CAPEX/20172018/04220</v>
      </c>
      <c r="D508" s="384">
        <f>D410</f>
        <v>42997</v>
      </c>
      <c r="E508" s="59">
        <f>E410</f>
        <v>5.4260000000000002</v>
      </c>
      <c r="F508" s="156">
        <f>F410+I410</f>
        <v>0</v>
      </c>
      <c r="G508" s="156">
        <f>G410+M410</f>
        <v>0</v>
      </c>
      <c r="H508" s="156">
        <f t="shared" si="346"/>
        <v>0</v>
      </c>
      <c r="I508" s="155">
        <f>'F4.2 SHPC Nashik'!Z18</f>
        <v>0</v>
      </c>
      <c r="J508" s="155">
        <f>'F4.2 SHPC Nashik'!AW18</f>
        <v>0</v>
      </c>
      <c r="K508" s="156"/>
      <c r="L508" s="156"/>
      <c r="M508" s="156">
        <f t="shared" si="347"/>
        <v>0</v>
      </c>
      <c r="N508" s="156">
        <f t="shared" si="348"/>
        <v>0</v>
      </c>
      <c r="O508" s="209">
        <f t="shared" ref="O508" si="353">MAX(0,IF(M508=0,0,IF(G508+M508&lt;E508,M508,E508-G508)))</f>
        <v>0</v>
      </c>
      <c r="P508" s="210">
        <f t="shared" ref="P508" si="354">M508-O508</f>
        <v>0</v>
      </c>
    </row>
    <row r="509" spans="1:16" ht="63" hidden="1" outlineLevel="1">
      <c r="A509" s="556">
        <f t="shared" ref="A509:E509" si="355">A411</f>
        <v>0</v>
      </c>
      <c r="B509" s="557" t="str">
        <f t="shared" si="355"/>
        <v xml:space="preserve"> Protection system Part A:- Restoration and up-gradation of electromechanical and static relays with numerical relays along with installation, testing, commissioning, and misc. allied works </v>
      </c>
      <c r="C509" s="58">
        <f t="shared" si="355"/>
        <v>0</v>
      </c>
      <c r="D509" s="384" t="str">
        <f t="shared" si="355"/>
        <v>-</v>
      </c>
      <c r="E509" s="59">
        <f t="shared" si="355"/>
        <v>0</v>
      </c>
      <c r="F509" s="156">
        <f t="shared" ref="F509:F511" si="356">F411+I411</f>
        <v>0</v>
      </c>
      <c r="G509" s="156">
        <f t="shared" ref="G509:G511" si="357">G411+M411</f>
        <v>0.45666000000000001</v>
      </c>
      <c r="H509" s="156">
        <f t="shared" si="346"/>
        <v>-0.45666000000000001</v>
      </c>
      <c r="I509" s="155">
        <f>'F4.2 SHPC Nashik'!Z19</f>
        <v>0</v>
      </c>
      <c r="J509" s="155">
        <f>'F4.2 SHPC Nashik'!AW19</f>
        <v>0</v>
      </c>
      <c r="K509" s="156"/>
      <c r="L509" s="156"/>
      <c r="M509" s="156">
        <f t="shared" si="347"/>
        <v>0</v>
      </c>
      <c r="N509" s="156">
        <f t="shared" si="348"/>
        <v>-0.45666000000000001</v>
      </c>
      <c r="O509" s="209"/>
      <c r="P509" s="210"/>
    </row>
    <row r="510" spans="1:16" ht="31.5" hidden="1" outlineLevel="1">
      <c r="A510" s="556">
        <f t="shared" ref="A510:E510" si="358">A412</f>
        <v>0</v>
      </c>
      <c r="B510" s="557" t="str">
        <f t="shared" si="358"/>
        <v>Protection system Part B:- Procure of redundant &amp; spare Numerical relays for Generator and G T Protection system.</v>
      </c>
      <c r="C510" s="58">
        <f t="shared" si="358"/>
        <v>0</v>
      </c>
      <c r="D510" s="384" t="str">
        <f t="shared" si="358"/>
        <v>-</v>
      </c>
      <c r="E510" s="59">
        <f t="shared" si="358"/>
        <v>0</v>
      </c>
      <c r="F510" s="156">
        <f t="shared" si="356"/>
        <v>0.65</v>
      </c>
      <c r="G510" s="156">
        <f t="shared" si="357"/>
        <v>0.65</v>
      </c>
      <c r="H510" s="156">
        <f t="shared" si="346"/>
        <v>0</v>
      </c>
      <c r="I510" s="155">
        <f>'F4.2 SHPC Nashik'!Z20</f>
        <v>0</v>
      </c>
      <c r="J510" s="155">
        <f>'F4.2 SHPC Nashik'!AW20</f>
        <v>0</v>
      </c>
      <c r="K510" s="156"/>
      <c r="L510" s="156"/>
      <c r="M510" s="156">
        <f t="shared" si="347"/>
        <v>0</v>
      </c>
      <c r="N510" s="156">
        <f t="shared" si="348"/>
        <v>0</v>
      </c>
      <c r="O510" s="209"/>
      <c r="P510" s="210"/>
    </row>
    <row r="511" spans="1:16" ht="63" hidden="1" outlineLevel="1">
      <c r="A511" s="556">
        <f t="shared" ref="A511:E511" si="359">A413</f>
        <v>0</v>
      </c>
      <c r="B511" s="557" t="str">
        <f t="shared" si="359"/>
        <v>C- Supply erection, testing and Commissioning and supervision of dismantling and erection of static excitation system and control system along with field instrumentation at Bhatsa HPS</v>
      </c>
      <c r="C511" s="58">
        <f t="shared" si="359"/>
        <v>0</v>
      </c>
      <c r="D511" s="384" t="str">
        <f t="shared" si="359"/>
        <v>-</v>
      </c>
      <c r="E511" s="59">
        <f t="shared" si="359"/>
        <v>0</v>
      </c>
      <c r="F511" s="156">
        <f t="shared" si="356"/>
        <v>3.8231999999999999</v>
      </c>
      <c r="G511" s="156">
        <f t="shared" si="357"/>
        <v>3.8231999999999999</v>
      </c>
      <c r="H511" s="156">
        <f t="shared" si="346"/>
        <v>0</v>
      </c>
      <c r="I511" s="155">
        <f>'F4.2 SHPC Nashik'!Z21</f>
        <v>0</v>
      </c>
      <c r="J511" s="155">
        <f>'F4.2 SHPC Nashik'!AW21</f>
        <v>0</v>
      </c>
      <c r="K511" s="156"/>
      <c r="L511" s="156"/>
      <c r="M511" s="156">
        <f t="shared" si="347"/>
        <v>0</v>
      </c>
      <c r="N511" s="156">
        <f t="shared" si="348"/>
        <v>0</v>
      </c>
      <c r="O511" s="209"/>
      <c r="P511" s="210"/>
    </row>
    <row r="512" spans="1:16" s="337" customFormat="1" ht="31.5" hidden="1" outlineLevel="1">
      <c r="A512" s="544">
        <f t="shared" ref="A512:E521" si="360">A414</f>
        <v>9</v>
      </c>
      <c r="B512" s="545" t="str">
        <f t="shared" si="360"/>
        <v>Various Civil schemes for Modernisations of colonies at Various Locations under Nasik HPC</v>
      </c>
      <c r="C512" s="53" t="str">
        <f t="shared" si="360"/>
        <v>MERC/CAPEX/20162017/04757</v>
      </c>
      <c r="D512" s="383">
        <f t="shared" si="360"/>
        <v>43061</v>
      </c>
      <c r="E512" s="56">
        <f t="shared" si="360"/>
        <v>14.566664273199997</v>
      </c>
      <c r="F512" s="155">
        <f t="shared" ref="F512:F542" si="361">F414+I414</f>
        <v>0</v>
      </c>
      <c r="G512" s="155">
        <f t="shared" ref="G512:G542" si="362">G414+M414</f>
        <v>0</v>
      </c>
      <c r="H512" s="155">
        <f t="shared" si="346"/>
        <v>0</v>
      </c>
      <c r="I512" s="155">
        <f>'F4.2 SHPC Nashik'!Z22</f>
        <v>0</v>
      </c>
      <c r="J512" s="155">
        <f>'F4.2 SHPC Nashik'!AW22</f>
        <v>0</v>
      </c>
      <c r="K512" s="155"/>
      <c r="L512" s="155"/>
      <c r="M512" s="155">
        <f t="shared" si="347"/>
        <v>0</v>
      </c>
      <c r="N512" s="155">
        <f t="shared" si="348"/>
        <v>0</v>
      </c>
      <c r="O512" s="209">
        <f t="shared" ref="O512:O531" si="363">MAX(0,IF(M512=0,0,IF(G512+M512&lt;E512,M512,E512-G512)))</f>
        <v>0</v>
      </c>
      <c r="P512" s="210">
        <f t="shared" ref="P512:P531" si="364">M512-O512</f>
        <v>0</v>
      </c>
    </row>
    <row r="513" spans="1:16" ht="47.25" hidden="1" outlineLevel="1">
      <c r="A513" s="556">
        <f t="shared" si="360"/>
        <v>9.1</v>
      </c>
      <c r="B513" s="557" t="str">
        <f t="shared" si="360"/>
        <v>Part A: Refurbishment of quarters in colony, administartive buidings club building, guest house at various HPS under Nashik HPS</v>
      </c>
      <c r="C513" s="58" t="str">
        <f t="shared" si="360"/>
        <v>MERC/CAPEX/20162017/04757</v>
      </c>
      <c r="D513" s="384">
        <f t="shared" si="360"/>
        <v>43061</v>
      </c>
      <c r="E513" s="59">
        <f t="shared" si="360"/>
        <v>3.7363539351999999</v>
      </c>
      <c r="F513" s="156">
        <f t="shared" si="361"/>
        <v>3.6419878699999999</v>
      </c>
      <c r="G513" s="156">
        <f t="shared" si="362"/>
        <v>4.2510011510000005</v>
      </c>
      <c r="H513" s="156">
        <f t="shared" si="346"/>
        <v>-0.60901328100000063</v>
      </c>
      <c r="I513" s="155">
        <f>'F4.2 SHPC Nashik'!Z23</f>
        <v>0</v>
      </c>
      <c r="J513" s="155">
        <f>'F4.2 SHPC Nashik'!AW23</f>
        <v>0</v>
      </c>
      <c r="K513" s="156"/>
      <c r="L513" s="156"/>
      <c r="M513" s="156">
        <f t="shared" si="347"/>
        <v>0</v>
      </c>
      <c r="N513" s="156">
        <f t="shared" si="348"/>
        <v>-0.60901328100000063</v>
      </c>
      <c r="O513" s="209">
        <f t="shared" si="363"/>
        <v>0</v>
      </c>
      <c r="P513" s="210">
        <f t="shared" si="364"/>
        <v>0</v>
      </c>
    </row>
    <row r="514" spans="1:16" ht="31.5" hidden="1" outlineLevel="1">
      <c r="A514" s="556">
        <f t="shared" si="360"/>
        <v>9.1999999999999993</v>
      </c>
      <c r="B514" s="557" t="str">
        <f t="shared" si="360"/>
        <v>Part B: Providing and laying water supply lines within colony and power house area at various HPS under Nashik HPS</v>
      </c>
      <c r="C514" s="58" t="str">
        <f t="shared" si="360"/>
        <v>MERC/CAPEX/20162017/04757</v>
      </c>
      <c r="D514" s="384">
        <f t="shared" si="360"/>
        <v>43061</v>
      </c>
      <c r="E514" s="59">
        <f t="shared" si="360"/>
        <v>0.50088049999999995</v>
      </c>
      <c r="F514" s="156">
        <f t="shared" si="361"/>
        <v>0.11901328100000001</v>
      </c>
      <c r="G514" s="156">
        <f t="shared" si="362"/>
        <v>0.11901328100000001</v>
      </c>
      <c r="H514" s="156">
        <f t="shared" si="346"/>
        <v>0</v>
      </c>
      <c r="I514" s="155">
        <f>'F4.2 SHPC Nashik'!Z24</f>
        <v>0</v>
      </c>
      <c r="J514" s="155">
        <f>'F4.2 SHPC Nashik'!AW24</f>
        <v>0</v>
      </c>
      <c r="K514" s="156"/>
      <c r="L514" s="156"/>
      <c r="M514" s="156">
        <f t="shared" si="347"/>
        <v>0</v>
      </c>
      <c r="N514" s="156">
        <f t="shared" si="348"/>
        <v>0</v>
      </c>
      <c r="O514" s="209">
        <f t="shared" si="363"/>
        <v>0</v>
      </c>
      <c r="P514" s="210">
        <f t="shared" si="364"/>
        <v>0</v>
      </c>
    </row>
    <row r="515" spans="1:16" ht="47.25" hidden="1" outlineLevel="1">
      <c r="A515" s="556">
        <f t="shared" si="360"/>
        <v>9.3000000000000007</v>
      </c>
      <c r="B515" s="557" t="str">
        <f t="shared" si="360"/>
        <v>Part C: Construction of compund wall/chainlink fencing around colony and power house area at various HPS under Nashik HPS.</v>
      </c>
      <c r="C515" s="58" t="str">
        <f t="shared" si="360"/>
        <v>MERC/CAPEX/20162017/04757</v>
      </c>
      <c r="D515" s="384">
        <f t="shared" si="360"/>
        <v>43061</v>
      </c>
      <c r="E515" s="59">
        <f t="shared" si="360"/>
        <v>0.74832697199999998</v>
      </c>
      <c r="F515" s="156">
        <f t="shared" si="361"/>
        <v>0.17</v>
      </c>
      <c r="G515" s="156">
        <f t="shared" si="362"/>
        <v>0.17</v>
      </c>
      <c r="H515" s="156">
        <f t="shared" si="346"/>
        <v>0</v>
      </c>
      <c r="I515" s="155">
        <f>'F4.2 SHPC Nashik'!Z25</f>
        <v>0</v>
      </c>
      <c r="J515" s="155">
        <f>'F4.2 SHPC Nashik'!AW25</f>
        <v>0</v>
      </c>
      <c r="K515" s="156"/>
      <c r="L515" s="156"/>
      <c r="M515" s="156">
        <f t="shared" si="347"/>
        <v>0</v>
      </c>
      <c r="N515" s="156">
        <f t="shared" si="348"/>
        <v>0</v>
      </c>
      <c r="O515" s="209">
        <f t="shared" si="363"/>
        <v>0</v>
      </c>
      <c r="P515" s="210">
        <f t="shared" si="364"/>
        <v>0</v>
      </c>
    </row>
    <row r="516" spans="1:16" ht="63" hidden="1" outlineLevel="1">
      <c r="A516" s="556">
        <f t="shared" si="360"/>
        <v>9.4</v>
      </c>
      <c r="B516" s="557" t="str">
        <f t="shared" si="360"/>
        <v>Part D: Providing &amp; relaying of existing internal roads within colony area and approach roads to power house &amp; construction of storm water gutter along road at various HPS under HPC Nashik</v>
      </c>
      <c r="C516" s="58" t="str">
        <f t="shared" si="360"/>
        <v>MERC/CAPEX/20162017/04757</v>
      </c>
      <c r="D516" s="384">
        <f t="shared" si="360"/>
        <v>43061</v>
      </c>
      <c r="E516" s="59">
        <f t="shared" si="360"/>
        <v>9.5811028659999984</v>
      </c>
      <c r="F516" s="156">
        <f t="shared" si="361"/>
        <v>4.0537161709999996</v>
      </c>
      <c r="G516" s="156">
        <f t="shared" si="362"/>
        <v>4.0537161709999996</v>
      </c>
      <c r="H516" s="156">
        <f t="shared" si="346"/>
        <v>0</v>
      </c>
      <c r="I516" s="155">
        <f>'F4.2 SHPC Nashik'!Z26</f>
        <v>0</v>
      </c>
      <c r="J516" s="155">
        <f>'F4.2 SHPC Nashik'!AW26</f>
        <v>0</v>
      </c>
      <c r="K516" s="156"/>
      <c r="L516" s="156"/>
      <c r="M516" s="156">
        <f t="shared" si="347"/>
        <v>0</v>
      </c>
      <c r="N516" s="156">
        <f t="shared" si="348"/>
        <v>0</v>
      </c>
      <c r="O516" s="209">
        <f t="shared" si="363"/>
        <v>0</v>
      </c>
      <c r="P516" s="210">
        <f t="shared" si="364"/>
        <v>0</v>
      </c>
    </row>
    <row r="517" spans="1:16" s="337" customFormat="1" ht="47.25" hidden="1" outlineLevel="1">
      <c r="A517" s="544">
        <f t="shared" si="360"/>
        <v>10</v>
      </c>
      <c r="B517" s="545" t="str">
        <f t="shared" si="360"/>
        <v>Upgradation of existing PLC system to latest symphony plus SCADA &amp; DCS system of Ghatghar HPS (2x125 MW) under HPS Nasik</v>
      </c>
      <c r="C517" s="53" t="str">
        <f t="shared" si="360"/>
        <v>MERC/CAPEX/20172018/0198</v>
      </c>
      <c r="D517" s="383">
        <f t="shared" si="360"/>
        <v>43137</v>
      </c>
      <c r="E517" s="56">
        <f t="shared" si="360"/>
        <v>13.345000000000001</v>
      </c>
      <c r="F517" s="155">
        <f t="shared" si="361"/>
        <v>0</v>
      </c>
      <c r="G517" s="155">
        <f t="shared" si="362"/>
        <v>0</v>
      </c>
      <c r="H517" s="155">
        <f t="shared" si="346"/>
        <v>0</v>
      </c>
      <c r="I517" s="155">
        <f>'F4.2 SHPC Nashik'!Z27</f>
        <v>0</v>
      </c>
      <c r="J517" s="155">
        <f>'F4.2 SHPC Nashik'!AW27</f>
        <v>0</v>
      </c>
      <c r="K517" s="155"/>
      <c r="L517" s="155"/>
      <c r="M517" s="155">
        <f t="shared" si="347"/>
        <v>0</v>
      </c>
      <c r="N517" s="155">
        <f t="shared" si="348"/>
        <v>0</v>
      </c>
      <c r="O517" s="209">
        <f t="shared" si="363"/>
        <v>0</v>
      </c>
      <c r="P517" s="210">
        <f t="shared" si="364"/>
        <v>0</v>
      </c>
    </row>
    <row r="518" spans="1:16" ht="47.25" hidden="1" outlineLevel="1">
      <c r="A518" s="556">
        <f t="shared" si="360"/>
        <v>10.1</v>
      </c>
      <c r="B518" s="557" t="str">
        <f t="shared" si="360"/>
        <v>Upgradation of existing PLC system to latest symphony plus SCADA &amp; DCS system of Ghatghar HPS (2x125 MW) under HPS Nasik</v>
      </c>
      <c r="C518" s="58" t="str">
        <f t="shared" si="360"/>
        <v>MERC/CAPEX/20172018/0198</v>
      </c>
      <c r="D518" s="384">
        <f t="shared" si="360"/>
        <v>43137</v>
      </c>
      <c r="E518" s="59">
        <f t="shared" si="360"/>
        <v>13.345000000000001</v>
      </c>
      <c r="F518" s="156">
        <f t="shared" si="361"/>
        <v>14.55025</v>
      </c>
      <c r="G518" s="156">
        <f t="shared" si="362"/>
        <v>14.55025</v>
      </c>
      <c r="H518" s="156">
        <f t="shared" si="346"/>
        <v>0</v>
      </c>
      <c r="I518" s="155">
        <f>'F4.2 SHPC Nashik'!Z28</f>
        <v>0</v>
      </c>
      <c r="J518" s="155">
        <f>'F4.2 SHPC Nashik'!AW28</f>
        <v>0</v>
      </c>
      <c r="K518" s="156"/>
      <c r="L518" s="156"/>
      <c r="M518" s="156">
        <f t="shared" si="347"/>
        <v>0</v>
      </c>
      <c r="N518" s="156">
        <f t="shared" si="348"/>
        <v>0</v>
      </c>
      <c r="O518" s="209">
        <f t="shared" si="363"/>
        <v>0</v>
      </c>
      <c r="P518" s="210">
        <f t="shared" si="364"/>
        <v>0</v>
      </c>
    </row>
    <row r="519" spans="1:16" s="337" customFormat="1" ht="31.5" hidden="1" outlineLevel="1">
      <c r="A519" s="544">
        <f t="shared" si="360"/>
        <v>14</v>
      </c>
      <c r="B519" s="545" t="str">
        <f t="shared" si="360"/>
        <v>Various 14 Nos. of schemes for Hydro Power Stations under Renewable Energy Circle, Pune &amp; Nasik</v>
      </c>
      <c r="C519" s="53" t="str">
        <f t="shared" si="360"/>
        <v>MERC/CAPEX/2020-21/WFH/SBR/ 19</v>
      </c>
      <c r="D519" s="383">
        <f t="shared" si="360"/>
        <v>44029</v>
      </c>
      <c r="E519" s="56">
        <f t="shared" si="360"/>
        <v>8.9129999999999985</v>
      </c>
      <c r="F519" s="155">
        <f t="shared" si="361"/>
        <v>0</v>
      </c>
      <c r="G519" s="155">
        <f t="shared" si="362"/>
        <v>0</v>
      </c>
      <c r="H519" s="155">
        <f t="shared" si="346"/>
        <v>0</v>
      </c>
      <c r="I519" s="155">
        <f>'F4.2 SHPC Nashik'!Z29</f>
        <v>0</v>
      </c>
      <c r="J519" s="155">
        <f>'F4.2 SHPC Nashik'!AW29</f>
        <v>0</v>
      </c>
      <c r="K519" s="155"/>
      <c r="L519" s="155"/>
      <c r="M519" s="155">
        <f t="shared" si="347"/>
        <v>0</v>
      </c>
      <c r="N519" s="155">
        <f t="shared" si="348"/>
        <v>0</v>
      </c>
      <c r="O519" s="209">
        <f t="shared" si="363"/>
        <v>0</v>
      </c>
      <c r="P519" s="210">
        <f t="shared" si="364"/>
        <v>0</v>
      </c>
    </row>
    <row r="520" spans="1:16" ht="31.5" hidden="1" outlineLevel="1">
      <c r="A520" s="578">
        <f t="shared" si="360"/>
        <v>14.1</v>
      </c>
      <c r="B520" s="557" t="str">
        <f t="shared" si="360"/>
        <v>Schme-C :Replacement of existing Energy meters by 0.2S Class Energy meters at various HPS.</v>
      </c>
      <c r="C520" s="58" t="str">
        <f t="shared" si="360"/>
        <v>MERC/CAPEX/2020-21/WFH/SBR/ 19</v>
      </c>
      <c r="D520" s="384">
        <f t="shared" si="360"/>
        <v>44029</v>
      </c>
      <c r="E520" s="59">
        <f t="shared" si="360"/>
        <v>0.10199999999999999</v>
      </c>
      <c r="F520" s="156">
        <f t="shared" si="361"/>
        <v>0</v>
      </c>
      <c r="G520" s="156">
        <f t="shared" si="362"/>
        <v>0</v>
      </c>
      <c r="H520" s="156">
        <f t="shared" si="346"/>
        <v>0</v>
      </c>
      <c r="I520" s="155">
        <f>'F4.2 SHPC Nashik'!Z30</f>
        <v>0</v>
      </c>
      <c r="J520" s="155">
        <f>'F4.2 SHPC Nashik'!AW30</f>
        <v>0</v>
      </c>
      <c r="K520" s="156"/>
      <c r="L520" s="156"/>
      <c r="M520" s="156">
        <f t="shared" si="347"/>
        <v>0</v>
      </c>
      <c r="N520" s="156">
        <f t="shared" si="348"/>
        <v>0</v>
      </c>
      <c r="O520" s="209">
        <f t="shared" si="363"/>
        <v>0</v>
      </c>
      <c r="P520" s="210">
        <f t="shared" si="364"/>
        <v>0</v>
      </c>
    </row>
    <row r="521" spans="1:16" ht="31.5" hidden="1" outlineLevel="1">
      <c r="A521" s="578">
        <f t="shared" si="360"/>
        <v>14.2</v>
      </c>
      <c r="B521" s="557" t="str">
        <f t="shared" si="360"/>
        <v>Schme-F: Replacement of 220V / 300AH Float cum boost charger with integrated DCDB for Bhatsa Hydro Power Stn.</v>
      </c>
      <c r="C521" s="58" t="str">
        <f t="shared" si="360"/>
        <v>MERC/CAPEX/2020-21/WFH/SBR/ 19</v>
      </c>
      <c r="D521" s="384">
        <f t="shared" si="360"/>
        <v>44029</v>
      </c>
      <c r="E521" s="59">
        <f t="shared" si="360"/>
        <v>0.17299999999999999</v>
      </c>
      <c r="F521" s="156">
        <f t="shared" si="361"/>
        <v>0.11446000000000001</v>
      </c>
      <c r="G521" s="156">
        <f t="shared" si="362"/>
        <v>0.11446000000000001</v>
      </c>
      <c r="H521" s="156">
        <f t="shared" si="346"/>
        <v>0</v>
      </c>
      <c r="I521" s="155">
        <f>'F4.2 SHPC Nashik'!Z31</f>
        <v>0</v>
      </c>
      <c r="J521" s="155">
        <f>'F4.2 SHPC Nashik'!AW31</f>
        <v>0</v>
      </c>
      <c r="K521" s="156"/>
      <c r="L521" s="156"/>
      <c r="M521" s="156">
        <f t="shared" si="347"/>
        <v>0</v>
      </c>
      <c r="N521" s="156">
        <f t="shared" si="348"/>
        <v>0</v>
      </c>
      <c r="O521" s="209">
        <f t="shared" si="363"/>
        <v>0</v>
      </c>
      <c r="P521" s="210">
        <f t="shared" si="364"/>
        <v>0</v>
      </c>
    </row>
    <row r="522" spans="1:16" ht="31.5" hidden="1" outlineLevel="1">
      <c r="A522" s="578">
        <f t="shared" ref="A522:E531" si="365">A424</f>
        <v>14.3</v>
      </c>
      <c r="B522" s="557" t="str">
        <f t="shared" si="365"/>
        <v>Schme-G: Replacement of 220V / 300AH Float cum boost charger with integrated DCDB for Surya Hydro Power Stn.</v>
      </c>
      <c r="C522" s="58" t="str">
        <f t="shared" si="365"/>
        <v>MERC/CAPEX/2020-21/WFH/SBR/ 19</v>
      </c>
      <c r="D522" s="384">
        <f t="shared" si="365"/>
        <v>44029</v>
      </c>
      <c r="E522" s="59">
        <f t="shared" si="365"/>
        <v>0.17299999999999999</v>
      </c>
      <c r="F522" s="156">
        <f t="shared" si="361"/>
        <v>0.11446000000000001</v>
      </c>
      <c r="G522" s="156">
        <f t="shared" si="362"/>
        <v>0.11446000000000001</v>
      </c>
      <c r="H522" s="156">
        <f t="shared" si="346"/>
        <v>0</v>
      </c>
      <c r="I522" s="155">
        <f>'F4.2 SHPC Nashik'!Z32</f>
        <v>0</v>
      </c>
      <c r="J522" s="155">
        <f>'F4.2 SHPC Nashik'!AW32</f>
        <v>0</v>
      </c>
      <c r="K522" s="156"/>
      <c r="L522" s="156"/>
      <c r="M522" s="156">
        <f t="shared" si="347"/>
        <v>0</v>
      </c>
      <c r="N522" s="156">
        <f t="shared" si="348"/>
        <v>0</v>
      </c>
      <c r="O522" s="209">
        <f t="shared" si="363"/>
        <v>0</v>
      </c>
      <c r="P522" s="210">
        <f t="shared" si="364"/>
        <v>0</v>
      </c>
    </row>
    <row r="523" spans="1:16" ht="30" hidden="1" outlineLevel="1">
      <c r="A523" s="578">
        <f t="shared" si="365"/>
        <v>14.4</v>
      </c>
      <c r="B523" s="557" t="str">
        <f t="shared" si="365"/>
        <v>Schme-H: Supply 24 point Chartless recorder for Bhatsa HPS.</v>
      </c>
      <c r="C523" s="58" t="str">
        <f t="shared" si="365"/>
        <v>MERC/CAPEX/2020-21/WFH/SBR/ 19</v>
      </c>
      <c r="D523" s="384">
        <f t="shared" si="365"/>
        <v>44029</v>
      </c>
      <c r="E523" s="59">
        <f t="shared" si="365"/>
        <v>5.8999999999999997E-2</v>
      </c>
      <c r="F523" s="156">
        <f t="shared" si="361"/>
        <v>2.02455E-2</v>
      </c>
      <c r="G523" s="156">
        <f t="shared" si="362"/>
        <v>2.02455E-2</v>
      </c>
      <c r="H523" s="156">
        <f t="shared" si="346"/>
        <v>0</v>
      </c>
      <c r="I523" s="155">
        <f>'F4.2 SHPC Nashik'!Z33</f>
        <v>0</v>
      </c>
      <c r="J523" s="155">
        <f>'F4.2 SHPC Nashik'!AW33</f>
        <v>0</v>
      </c>
      <c r="K523" s="156"/>
      <c r="L523" s="156"/>
      <c r="M523" s="156">
        <f t="shared" si="347"/>
        <v>0</v>
      </c>
      <c r="N523" s="156">
        <f t="shared" si="348"/>
        <v>0</v>
      </c>
      <c r="O523" s="209">
        <f t="shared" si="363"/>
        <v>0</v>
      </c>
      <c r="P523" s="210">
        <f t="shared" si="364"/>
        <v>0</v>
      </c>
    </row>
    <row r="524" spans="1:16" ht="31.5" hidden="1" outlineLevel="1">
      <c r="A524" s="578">
        <f t="shared" si="365"/>
        <v>14.5</v>
      </c>
      <c r="B524" s="557" t="str">
        <f t="shared" si="365"/>
        <v>Schme-I: Supply Erection, testing &amp; commissioning of Digital governing system for 06MW Surya HPS.</v>
      </c>
      <c r="C524" s="58" t="str">
        <f t="shared" si="365"/>
        <v>MERC/CAPEX/2020-21/WFH/SBR/ 19</v>
      </c>
      <c r="D524" s="384">
        <f t="shared" si="365"/>
        <v>44029</v>
      </c>
      <c r="E524" s="59">
        <f t="shared" si="365"/>
        <v>1.954</v>
      </c>
      <c r="F524" s="156">
        <f t="shared" si="361"/>
        <v>1.954</v>
      </c>
      <c r="G524" s="156">
        <f t="shared" si="362"/>
        <v>1.954</v>
      </c>
      <c r="H524" s="156">
        <f t="shared" si="346"/>
        <v>0</v>
      </c>
      <c r="I524" s="155">
        <f>'F4.2 SHPC Nashik'!Z34</f>
        <v>0</v>
      </c>
      <c r="J524" s="155">
        <f>'F4.2 SHPC Nashik'!AW34</f>
        <v>0</v>
      </c>
      <c r="K524" s="156"/>
      <c r="L524" s="156"/>
      <c r="M524" s="156">
        <f t="shared" si="347"/>
        <v>0</v>
      </c>
      <c r="N524" s="156">
        <f t="shared" si="348"/>
        <v>0</v>
      </c>
      <c r="O524" s="209">
        <f t="shared" si="363"/>
        <v>0</v>
      </c>
      <c r="P524" s="210">
        <f t="shared" si="364"/>
        <v>0</v>
      </c>
    </row>
    <row r="525" spans="1:16" ht="47.25" hidden="1" outlineLevel="1">
      <c r="A525" s="578">
        <f t="shared" si="365"/>
        <v>14.6</v>
      </c>
      <c r="B525" s="557" t="str">
        <f t="shared" si="365"/>
        <v>Schme-J: Supply, Erection, testing &amp; commissioning of Digital governing system and Hydraulic oil pressure unit for 15 MW Bhatsa HPS.</v>
      </c>
      <c r="C525" s="58" t="str">
        <f t="shared" si="365"/>
        <v>MERC/CAPEX/2020-21/WFH/SBR/ 19</v>
      </c>
      <c r="D525" s="384">
        <f t="shared" si="365"/>
        <v>44029</v>
      </c>
      <c r="E525" s="59">
        <f t="shared" si="365"/>
        <v>2.0270000000000001</v>
      </c>
      <c r="F525" s="156">
        <f t="shared" si="361"/>
        <v>2.0502972000000002</v>
      </c>
      <c r="G525" s="156">
        <f t="shared" si="362"/>
        <v>1.5936372000000001</v>
      </c>
      <c r="H525" s="156">
        <f t="shared" si="346"/>
        <v>0.45666000000000007</v>
      </c>
      <c r="I525" s="155">
        <f>'F4.2 SHPC Nashik'!Z35</f>
        <v>0</v>
      </c>
      <c r="J525" s="155">
        <f>'F4.2 SHPC Nashik'!AW35</f>
        <v>0</v>
      </c>
      <c r="K525" s="156"/>
      <c r="L525" s="156"/>
      <c r="M525" s="156">
        <f t="shared" si="347"/>
        <v>0</v>
      </c>
      <c r="N525" s="156">
        <f t="shared" si="348"/>
        <v>0.45666000000000007</v>
      </c>
      <c r="O525" s="209">
        <f t="shared" si="363"/>
        <v>0</v>
      </c>
      <c r="P525" s="210">
        <f t="shared" si="364"/>
        <v>0</v>
      </c>
    </row>
    <row r="526" spans="1:16" ht="31.5" hidden="1" outlineLevel="1">
      <c r="A526" s="578">
        <f t="shared" si="365"/>
        <v>14.7</v>
      </c>
      <c r="B526" s="557" t="str">
        <f t="shared" si="365"/>
        <v>Schme-K: Supply, Retrofitting, up gradation, Commissioning of Generator protection system at Paithan HPS.</v>
      </c>
      <c r="C526" s="58" t="str">
        <f t="shared" si="365"/>
        <v>MERC/CAPEX/2020-21/WFH/SBR/ 19</v>
      </c>
      <c r="D526" s="384">
        <f t="shared" si="365"/>
        <v>44029</v>
      </c>
      <c r="E526" s="59">
        <f t="shared" si="365"/>
        <v>0.87</v>
      </c>
      <c r="F526" s="156">
        <f t="shared" si="361"/>
        <v>0.87</v>
      </c>
      <c r="G526" s="156">
        <f t="shared" si="362"/>
        <v>0.87</v>
      </c>
      <c r="H526" s="156">
        <f t="shared" si="346"/>
        <v>0</v>
      </c>
      <c r="I526" s="155">
        <f>'F4.2 SHPC Nashik'!Z36</f>
        <v>0</v>
      </c>
      <c r="J526" s="155">
        <f>'F4.2 SHPC Nashik'!AW36</f>
        <v>0</v>
      </c>
      <c r="K526" s="156"/>
      <c r="L526" s="156"/>
      <c r="M526" s="156">
        <f t="shared" si="347"/>
        <v>0</v>
      </c>
      <c r="N526" s="156">
        <f t="shared" si="348"/>
        <v>0</v>
      </c>
      <c r="O526" s="209">
        <f t="shared" si="363"/>
        <v>0</v>
      </c>
      <c r="P526" s="210">
        <f t="shared" si="364"/>
        <v>0</v>
      </c>
    </row>
    <row r="527" spans="1:16" ht="31.5" hidden="1" outlineLevel="1">
      <c r="A527" s="578">
        <f t="shared" si="365"/>
        <v>14.8</v>
      </c>
      <c r="B527" s="557" t="str">
        <f t="shared" si="365"/>
        <v>Schme-L: Replacement of existing compressor with new compressor (1 Nos.) at Paithan HPS</v>
      </c>
      <c r="C527" s="58" t="str">
        <f t="shared" si="365"/>
        <v>MERC/CAPEX/2020-21/WFH/SBR/ 19</v>
      </c>
      <c r="D527" s="384">
        <f t="shared" si="365"/>
        <v>44029</v>
      </c>
      <c r="E527" s="59">
        <f t="shared" si="365"/>
        <v>0.46700000000000003</v>
      </c>
      <c r="F527" s="156">
        <f t="shared" si="361"/>
        <v>0.46700000000000003</v>
      </c>
      <c r="G527" s="156">
        <f t="shared" si="362"/>
        <v>0.46700000000000003</v>
      </c>
      <c r="H527" s="156">
        <f t="shared" si="346"/>
        <v>0</v>
      </c>
      <c r="I527" s="155">
        <f>'F4.2 SHPC Nashik'!Z37</f>
        <v>0</v>
      </c>
      <c r="J527" s="155">
        <f>'F4.2 SHPC Nashik'!AW37</f>
        <v>0</v>
      </c>
      <c r="K527" s="156"/>
      <c r="L527" s="156"/>
      <c r="M527" s="156">
        <f t="shared" si="347"/>
        <v>0</v>
      </c>
      <c r="N527" s="156">
        <f t="shared" si="348"/>
        <v>0</v>
      </c>
      <c r="O527" s="209">
        <f t="shared" si="363"/>
        <v>0</v>
      </c>
      <c r="P527" s="210">
        <f t="shared" si="364"/>
        <v>0</v>
      </c>
    </row>
    <row r="528" spans="1:16" ht="47.25" hidden="1" outlineLevel="1">
      <c r="A528" s="578">
        <f t="shared" si="365"/>
        <v>14.9</v>
      </c>
      <c r="B528" s="557" t="str">
        <f t="shared" si="365"/>
        <v>Schme-M: Retrofitting, up gradation &amp; Commissioning of Protection System for Generator, Transformer and Line at Surya Hydro Power Station</v>
      </c>
      <c r="C528" s="58" t="str">
        <f t="shared" si="365"/>
        <v>MERC/CAPEX/2020-21/WFH/SBR/ 19</v>
      </c>
      <c r="D528" s="384">
        <f t="shared" si="365"/>
        <v>44029</v>
      </c>
      <c r="E528" s="59">
        <f t="shared" si="365"/>
        <v>0.69100000000000006</v>
      </c>
      <c r="F528" s="156">
        <f t="shared" si="361"/>
        <v>0.69730939999999997</v>
      </c>
      <c r="G528" s="156">
        <f t="shared" si="362"/>
        <v>0.68498999999999999</v>
      </c>
      <c r="H528" s="156">
        <f t="shared" si="346"/>
        <v>1.231939999999998E-2</v>
      </c>
      <c r="I528" s="155">
        <f>'F4.2 SHPC Nashik'!Z38</f>
        <v>0</v>
      </c>
      <c r="J528" s="155">
        <f>'F4.2 SHPC Nashik'!AW38</f>
        <v>0</v>
      </c>
      <c r="K528" s="156"/>
      <c r="L528" s="156"/>
      <c r="M528" s="156">
        <f t="shared" si="347"/>
        <v>0</v>
      </c>
      <c r="N528" s="156">
        <f t="shared" si="348"/>
        <v>1.231939999999998E-2</v>
      </c>
      <c r="O528" s="209">
        <f t="shared" si="363"/>
        <v>0</v>
      </c>
      <c r="P528" s="210">
        <f t="shared" si="364"/>
        <v>0</v>
      </c>
    </row>
    <row r="529" spans="1:16" ht="31.5" hidden="1" outlineLevel="1">
      <c r="A529" s="581">
        <f t="shared" si="365"/>
        <v>14.1</v>
      </c>
      <c r="B529" s="557" t="str">
        <f t="shared" si="365"/>
        <v>Schme-N: Procurement of Static excitation system at Surya Hydro Power Station.</v>
      </c>
      <c r="C529" s="58" t="str">
        <f t="shared" si="365"/>
        <v>MERC/CAPEX/2020-21/WFH/SBR/ 19</v>
      </c>
      <c r="D529" s="384">
        <f t="shared" si="365"/>
        <v>44029</v>
      </c>
      <c r="E529" s="59">
        <f t="shared" si="365"/>
        <v>1.5469999999999999</v>
      </c>
      <c r="F529" s="156">
        <f t="shared" si="361"/>
        <v>1.5469999999999999</v>
      </c>
      <c r="G529" s="156">
        <f t="shared" si="362"/>
        <v>1.5469999999999999</v>
      </c>
      <c r="H529" s="156">
        <f t="shared" si="346"/>
        <v>0</v>
      </c>
      <c r="I529" s="155">
        <f>'F4.2 SHPC Nashik'!Z39</f>
        <v>0</v>
      </c>
      <c r="J529" s="155">
        <f>'F4.2 SHPC Nashik'!AW39</f>
        <v>0</v>
      </c>
      <c r="K529" s="156"/>
      <c r="L529" s="156"/>
      <c r="M529" s="156">
        <f t="shared" si="347"/>
        <v>0</v>
      </c>
      <c r="N529" s="156">
        <f t="shared" si="348"/>
        <v>0</v>
      </c>
      <c r="O529" s="209">
        <f t="shared" si="363"/>
        <v>0</v>
      </c>
      <c r="P529" s="210">
        <f t="shared" si="364"/>
        <v>0</v>
      </c>
    </row>
    <row r="530" spans="1:16" ht="30" hidden="1" outlineLevel="1">
      <c r="A530" s="556">
        <f t="shared" si="365"/>
        <v>0</v>
      </c>
      <c r="B530" s="557" t="str">
        <f t="shared" si="365"/>
        <v>IDC</v>
      </c>
      <c r="C530" s="58" t="str">
        <f t="shared" si="365"/>
        <v>MERC/CAPEX/2020-21/WFH/SBR/ 19</v>
      </c>
      <c r="D530" s="384">
        <f t="shared" si="365"/>
        <v>44029</v>
      </c>
      <c r="E530" s="59">
        <f t="shared" si="365"/>
        <v>0.85</v>
      </c>
      <c r="F530" s="156">
        <f t="shared" si="361"/>
        <v>0</v>
      </c>
      <c r="G530" s="156">
        <f t="shared" si="362"/>
        <v>0</v>
      </c>
      <c r="H530" s="156">
        <f t="shared" si="346"/>
        <v>0</v>
      </c>
      <c r="I530" s="155">
        <f>'F4.2 SHPC Nashik'!Z40</f>
        <v>0</v>
      </c>
      <c r="J530" s="155">
        <f>'F4.2 SHPC Nashik'!AW40</f>
        <v>0</v>
      </c>
      <c r="K530" s="156"/>
      <c r="L530" s="156"/>
      <c r="M530" s="156">
        <f t="shared" si="347"/>
        <v>0</v>
      </c>
      <c r="N530" s="156">
        <f t="shared" si="348"/>
        <v>0</v>
      </c>
      <c r="O530" s="209">
        <f t="shared" si="363"/>
        <v>0</v>
      </c>
      <c r="P530" s="210">
        <f t="shared" si="364"/>
        <v>0</v>
      </c>
    </row>
    <row r="531" spans="1:16" ht="15.75" hidden="1" outlineLevel="1">
      <c r="A531" s="556">
        <f t="shared" si="365"/>
        <v>0</v>
      </c>
      <c r="B531" s="557">
        <f t="shared" si="365"/>
        <v>0</v>
      </c>
      <c r="C531" s="87">
        <f t="shared" si="365"/>
        <v>0</v>
      </c>
      <c r="D531" s="141" t="str">
        <f t="shared" si="365"/>
        <v>-</v>
      </c>
      <c r="E531" s="159">
        <f t="shared" si="365"/>
        <v>0</v>
      </c>
      <c r="F531" s="121">
        <f t="shared" si="361"/>
        <v>0</v>
      </c>
      <c r="G531" s="121">
        <f t="shared" si="362"/>
        <v>0</v>
      </c>
      <c r="H531" s="121">
        <f t="shared" si="346"/>
        <v>0</v>
      </c>
      <c r="I531" s="155">
        <f>'F4.2 SHPC Nashik'!Z41</f>
        <v>0</v>
      </c>
      <c r="J531" s="155">
        <f>'F4.2 SHPC Nashik'!AW41</f>
        <v>0</v>
      </c>
      <c r="K531" s="121"/>
      <c r="L531" s="121"/>
      <c r="M531" s="121">
        <f t="shared" si="347"/>
        <v>0</v>
      </c>
      <c r="N531" s="121">
        <f t="shared" si="348"/>
        <v>0</v>
      </c>
      <c r="O531" s="209">
        <f t="shared" si="363"/>
        <v>0</v>
      </c>
      <c r="P531" s="210">
        <f t="shared" si="364"/>
        <v>0</v>
      </c>
    </row>
    <row r="532" spans="1:16" ht="15.75" hidden="1" outlineLevel="1">
      <c r="A532" s="683">
        <f t="shared" ref="A532:E541" si="366">A434</f>
        <v>0</v>
      </c>
      <c r="B532" s="313" t="str">
        <f t="shared" si="366"/>
        <v>Yet to be approved by MERC (F Y 2024-25)</v>
      </c>
      <c r="C532" s="87">
        <f t="shared" si="366"/>
        <v>0</v>
      </c>
      <c r="D532" s="141" t="str">
        <f t="shared" si="366"/>
        <v>-</v>
      </c>
      <c r="E532" s="159">
        <f t="shared" si="366"/>
        <v>0</v>
      </c>
      <c r="F532" s="121">
        <f t="shared" si="361"/>
        <v>0</v>
      </c>
      <c r="G532" s="121">
        <f t="shared" si="362"/>
        <v>0</v>
      </c>
      <c r="H532" s="121">
        <f t="shared" si="346"/>
        <v>0</v>
      </c>
      <c r="I532" s="155">
        <f>'F4.2 SHPC Nashik'!Z42</f>
        <v>0</v>
      </c>
      <c r="J532" s="155">
        <f>'F4.2 SHPC Nashik'!AW42</f>
        <v>0</v>
      </c>
      <c r="K532" s="121"/>
      <c r="L532" s="121"/>
      <c r="M532" s="121">
        <f t="shared" si="347"/>
        <v>0</v>
      </c>
      <c r="N532" s="121">
        <f t="shared" si="348"/>
        <v>0</v>
      </c>
    </row>
    <row r="533" spans="1:16" ht="47.25" hidden="1" outlineLevel="1">
      <c r="A533" s="693">
        <f t="shared" si="366"/>
        <v>1</v>
      </c>
      <c r="B533" s="595" t="str">
        <f t="shared" si="366"/>
        <v xml:space="preserve">Post-facto DPR for “Urgent restoration and Life Enhancement
of Unit-1, 125MW M/s Fuji make Hydro Generator for
prolonged efficient operation at Ghatghar HPS                                            </v>
      </c>
      <c r="C533" s="53">
        <f t="shared" si="366"/>
        <v>0</v>
      </c>
      <c r="D533" s="383" t="str">
        <f t="shared" si="366"/>
        <v>-</v>
      </c>
      <c r="E533" s="56">
        <f t="shared" si="366"/>
        <v>0</v>
      </c>
      <c r="F533" s="157">
        <f t="shared" si="361"/>
        <v>14.34</v>
      </c>
      <c r="G533" s="157">
        <f t="shared" si="362"/>
        <v>14.34</v>
      </c>
      <c r="H533" s="157">
        <f t="shared" si="346"/>
        <v>0</v>
      </c>
      <c r="I533" s="155">
        <f>'F4.2 SHPC Nashik'!Z43</f>
        <v>0</v>
      </c>
      <c r="J533" s="155">
        <f>'F4.2 SHPC Nashik'!AW43</f>
        <v>0</v>
      </c>
      <c r="K533" s="157"/>
      <c r="L533" s="157"/>
      <c r="M533" s="157">
        <f t="shared" si="347"/>
        <v>0</v>
      </c>
      <c r="N533" s="157">
        <f t="shared" si="348"/>
        <v>0</v>
      </c>
    </row>
    <row r="534" spans="1:16" ht="31.5" hidden="1" outlineLevel="1">
      <c r="A534" s="693">
        <f t="shared" si="366"/>
        <v>2</v>
      </c>
      <c r="B534" s="595" t="str">
        <f t="shared" si="366"/>
        <v>Dismantling and assembly of Unit-2 stator and other allied works at Ghatghar HPS</v>
      </c>
      <c r="C534" s="58">
        <f t="shared" si="366"/>
        <v>0</v>
      </c>
      <c r="D534" s="384" t="str">
        <f t="shared" si="366"/>
        <v>-</v>
      </c>
      <c r="E534" s="59">
        <f t="shared" si="366"/>
        <v>0</v>
      </c>
      <c r="F534" s="156">
        <f t="shared" si="361"/>
        <v>0.92</v>
      </c>
      <c r="G534" s="156">
        <f t="shared" si="362"/>
        <v>0.92</v>
      </c>
      <c r="H534" s="156">
        <f t="shared" si="346"/>
        <v>0</v>
      </c>
      <c r="I534" s="155">
        <f>'F4.2 SHPC Nashik'!Z44</f>
        <v>0</v>
      </c>
      <c r="J534" s="155">
        <f>'F4.2 SHPC Nashik'!AW44</f>
        <v>0</v>
      </c>
      <c r="K534" s="156"/>
      <c r="L534" s="156"/>
      <c r="M534" s="156">
        <f t="shared" si="347"/>
        <v>0</v>
      </c>
      <c r="N534" s="156">
        <f t="shared" si="348"/>
        <v>0</v>
      </c>
    </row>
    <row r="535" spans="1:16" ht="47.25" hidden="1" outlineLevel="1">
      <c r="A535" s="693">
        <f t="shared" si="366"/>
        <v>3</v>
      </c>
      <c r="B535" s="595" t="str">
        <f t="shared" si="366"/>
        <v>Urgent restoration and Life Enhancement of Unit-2, 125MW M/s Fuji make Hydro Generator for prolonged efficient operation at Ghatghar HPS</v>
      </c>
      <c r="C535" s="58">
        <f t="shared" si="366"/>
        <v>0</v>
      </c>
      <c r="D535" s="384" t="str">
        <f t="shared" si="366"/>
        <v>-</v>
      </c>
      <c r="E535" s="59">
        <f t="shared" si="366"/>
        <v>0</v>
      </c>
      <c r="F535" s="156">
        <f t="shared" si="361"/>
        <v>12.69</v>
      </c>
      <c r="G535" s="156">
        <f t="shared" si="362"/>
        <v>12.69</v>
      </c>
      <c r="H535" s="156">
        <f t="shared" si="346"/>
        <v>0</v>
      </c>
      <c r="I535" s="155">
        <f>'F4.2 SHPC Nashik'!Z45</f>
        <v>0</v>
      </c>
      <c r="J535" s="155">
        <f>'F4.2 SHPC Nashik'!AW45</f>
        <v>0</v>
      </c>
      <c r="K535" s="156"/>
      <c r="L535" s="156"/>
      <c r="M535" s="156">
        <f t="shared" si="347"/>
        <v>0</v>
      </c>
      <c r="N535" s="156">
        <f t="shared" si="348"/>
        <v>0</v>
      </c>
    </row>
    <row r="536" spans="1:16" ht="31.5" hidden="1" outlineLevel="1">
      <c r="A536" s="502">
        <f t="shared" si="366"/>
        <v>4</v>
      </c>
      <c r="B536" s="595" t="str">
        <f t="shared" si="366"/>
        <v>Work of unit 2 stator core top lamination replacement work of GHPS</v>
      </c>
      <c r="C536" s="58">
        <f t="shared" si="366"/>
        <v>0</v>
      </c>
      <c r="D536" s="384" t="str">
        <f t="shared" si="366"/>
        <v>-</v>
      </c>
      <c r="E536" s="59">
        <f t="shared" si="366"/>
        <v>0</v>
      </c>
      <c r="F536" s="156">
        <f t="shared" si="361"/>
        <v>1.57</v>
      </c>
      <c r="G536" s="156">
        <f t="shared" si="362"/>
        <v>1.57</v>
      </c>
      <c r="H536" s="156">
        <f t="shared" si="346"/>
        <v>0</v>
      </c>
      <c r="I536" s="155">
        <f>'F4.2 SHPC Nashik'!Z46</f>
        <v>0</v>
      </c>
      <c r="J536" s="155">
        <f>'F4.2 SHPC Nashik'!AW46</f>
        <v>0</v>
      </c>
      <c r="K536" s="156"/>
      <c r="L536" s="156"/>
      <c r="M536" s="156">
        <f t="shared" si="347"/>
        <v>0</v>
      </c>
      <c r="N536" s="156">
        <f t="shared" si="348"/>
        <v>0</v>
      </c>
    </row>
    <row r="537" spans="1:16" ht="15.75" hidden="1" outlineLevel="1">
      <c r="A537" s="486">
        <f t="shared" si="366"/>
        <v>0</v>
      </c>
      <c r="B537" s="313" t="str">
        <f t="shared" si="366"/>
        <v>(ii) Yet to be submitted to MERC(F Y 2025-26)</v>
      </c>
      <c r="C537" s="58">
        <f t="shared" si="366"/>
        <v>0</v>
      </c>
      <c r="D537" s="384" t="str">
        <f t="shared" si="366"/>
        <v>-</v>
      </c>
      <c r="E537" s="59">
        <f t="shared" si="366"/>
        <v>0</v>
      </c>
      <c r="F537" s="156">
        <f t="shared" si="361"/>
        <v>0</v>
      </c>
      <c r="G537" s="156">
        <f t="shared" si="362"/>
        <v>0</v>
      </c>
      <c r="H537" s="156">
        <f t="shared" si="346"/>
        <v>0</v>
      </c>
      <c r="I537" s="155">
        <f>'F4.2 SHPC Nashik'!Z47</f>
        <v>0</v>
      </c>
      <c r="J537" s="155">
        <f>'F4.2 SHPC Nashik'!AW47</f>
        <v>0</v>
      </c>
      <c r="K537" s="156"/>
      <c r="L537" s="156"/>
      <c r="M537" s="156">
        <f t="shared" si="347"/>
        <v>0</v>
      </c>
      <c r="N537" s="156">
        <f t="shared" si="348"/>
        <v>0</v>
      </c>
    </row>
    <row r="538" spans="1:16" ht="15.75" hidden="1" outlineLevel="1">
      <c r="A538" s="486">
        <f t="shared" si="366"/>
        <v>0</v>
      </c>
      <c r="B538" s="313" t="str">
        <f t="shared" si="366"/>
        <v>DPR 1</v>
      </c>
      <c r="C538" s="58">
        <f t="shared" si="366"/>
        <v>0</v>
      </c>
      <c r="D538" s="384" t="str">
        <f t="shared" si="366"/>
        <v>-</v>
      </c>
      <c r="E538" s="59">
        <f t="shared" si="366"/>
        <v>0</v>
      </c>
      <c r="F538" s="156">
        <f t="shared" si="361"/>
        <v>0</v>
      </c>
      <c r="G538" s="156">
        <f t="shared" si="362"/>
        <v>0</v>
      </c>
      <c r="H538" s="156">
        <f t="shared" si="346"/>
        <v>0</v>
      </c>
      <c r="I538" s="155">
        <f>'F4.2 SHPC Nashik'!Z48</f>
        <v>0</v>
      </c>
      <c r="J538" s="155">
        <f>'F4.2 SHPC Nashik'!AW48</f>
        <v>0</v>
      </c>
      <c r="K538" s="156"/>
      <c r="L538" s="156"/>
      <c r="M538" s="156">
        <f t="shared" si="347"/>
        <v>0</v>
      </c>
      <c r="N538" s="156">
        <f t="shared" si="348"/>
        <v>0</v>
      </c>
    </row>
    <row r="539" spans="1:16" ht="31.5" hidden="1" outlineLevel="1">
      <c r="A539" s="556">
        <f t="shared" si="366"/>
        <v>1</v>
      </c>
      <c r="B539" s="595" t="str">
        <f t="shared" si="366"/>
        <v xml:space="preserve">Procurement &amp; commissioning of Battery bank, 55 cells of 2V  2035AH YHP39 Exide make at Ghatghar HPS </v>
      </c>
      <c r="C539" s="58">
        <f t="shared" si="366"/>
        <v>0</v>
      </c>
      <c r="D539" s="384" t="str">
        <f t="shared" si="366"/>
        <v>-</v>
      </c>
      <c r="E539" s="59">
        <f t="shared" si="366"/>
        <v>0</v>
      </c>
      <c r="F539" s="156">
        <f t="shared" si="361"/>
        <v>1.25</v>
      </c>
      <c r="G539" s="156">
        <f t="shared" si="362"/>
        <v>1.25</v>
      </c>
      <c r="H539" s="156">
        <f t="shared" si="346"/>
        <v>0</v>
      </c>
      <c r="I539" s="155">
        <f>'F4.2 SHPC Nashik'!Z49</f>
        <v>0</v>
      </c>
      <c r="J539" s="155">
        <f>'F4.2 SHPC Nashik'!AW49</f>
        <v>0</v>
      </c>
      <c r="K539" s="156"/>
      <c r="L539" s="156"/>
      <c r="M539" s="156">
        <f t="shared" si="347"/>
        <v>0</v>
      </c>
      <c r="N539" s="156">
        <f t="shared" si="348"/>
        <v>0</v>
      </c>
    </row>
    <row r="540" spans="1:16" ht="31.5" hidden="1" outlineLevel="1">
      <c r="A540" s="556">
        <f t="shared" si="366"/>
        <v>2</v>
      </c>
      <c r="B540" s="595" t="str">
        <f t="shared" si="366"/>
        <v xml:space="preserve">Complete refurbishment of Stator frame , core &amp; winding of 01 No generator stator at Ghatghar HPS. </v>
      </c>
      <c r="C540" s="58">
        <f t="shared" si="366"/>
        <v>0</v>
      </c>
      <c r="D540" s="384" t="str">
        <f t="shared" si="366"/>
        <v>-</v>
      </c>
      <c r="E540" s="59">
        <f t="shared" si="366"/>
        <v>0</v>
      </c>
      <c r="F540" s="156">
        <f t="shared" si="361"/>
        <v>23.9</v>
      </c>
      <c r="G540" s="156">
        <f t="shared" si="362"/>
        <v>23.9</v>
      </c>
      <c r="H540" s="156">
        <f t="shared" si="346"/>
        <v>0</v>
      </c>
      <c r="I540" s="155">
        <f>'F4.2 SHPC Nashik'!Z50</f>
        <v>0</v>
      </c>
      <c r="J540" s="155">
        <f>'F4.2 SHPC Nashik'!AW50</f>
        <v>0</v>
      </c>
      <c r="K540" s="156"/>
      <c r="L540" s="156"/>
      <c r="M540" s="156">
        <f t="shared" si="347"/>
        <v>0</v>
      </c>
      <c r="N540" s="156">
        <f t="shared" si="348"/>
        <v>0</v>
      </c>
    </row>
    <row r="541" spans="1:16" ht="15.75" hidden="1" outlineLevel="1">
      <c r="A541" s="556">
        <f t="shared" si="366"/>
        <v>3</v>
      </c>
      <c r="B541" s="595" t="str">
        <f t="shared" si="366"/>
        <v xml:space="preserve">Generator Circuit breaker Electrical OH at Ghatghar HPS. </v>
      </c>
      <c r="C541" s="58">
        <f t="shared" si="366"/>
        <v>0</v>
      </c>
      <c r="D541" s="383" t="str">
        <f t="shared" si="366"/>
        <v>-</v>
      </c>
      <c r="E541" s="56">
        <f t="shared" si="366"/>
        <v>0</v>
      </c>
      <c r="F541" s="157">
        <f t="shared" si="361"/>
        <v>7.2</v>
      </c>
      <c r="G541" s="157">
        <f t="shared" si="362"/>
        <v>7.2</v>
      </c>
      <c r="H541" s="157">
        <f t="shared" si="346"/>
        <v>0</v>
      </c>
      <c r="I541" s="155">
        <f>'F4.2 SHPC Nashik'!Z51</f>
        <v>0</v>
      </c>
      <c r="J541" s="155">
        <f>'F4.2 SHPC Nashik'!AW51</f>
        <v>0</v>
      </c>
      <c r="K541" s="157"/>
      <c r="L541" s="157"/>
      <c r="M541" s="157">
        <f t="shared" si="347"/>
        <v>0</v>
      </c>
      <c r="N541" s="157">
        <f t="shared" si="348"/>
        <v>0</v>
      </c>
    </row>
    <row r="542" spans="1:16" ht="15.75" hidden="1" outlineLevel="1">
      <c r="A542" s="556">
        <f t="shared" ref="A542:E542" si="367">A444</f>
        <v>4</v>
      </c>
      <c r="B542" s="595" t="str">
        <f t="shared" si="367"/>
        <v xml:space="preserve">Water filter treatment plant and pipeline at Ghatghar HPS. </v>
      </c>
      <c r="C542" s="58">
        <f t="shared" si="367"/>
        <v>0</v>
      </c>
      <c r="D542" s="384" t="str">
        <f t="shared" si="367"/>
        <v>-</v>
      </c>
      <c r="E542" s="59">
        <f t="shared" si="367"/>
        <v>0</v>
      </c>
      <c r="F542" s="156">
        <f t="shared" si="361"/>
        <v>1.25</v>
      </c>
      <c r="G542" s="156">
        <f t="shared" si="362"/>
        <v>1.25</v>
      </c>
      <c r="H542" s="156">
        <f t="shared" si="346"/>
        <v>0</v>
      </c>
      <c r="I542" s="155">
        <f>'F4.2 SHPC Nashik'!Z52</f>
        <v>0</v>
      </c>
      <c r="J542" s="155">
        <f>'F4.2 SHPC Nashik'!AW52</f>
        <v>0</v>
      </c>
      <c r="K542" s="156"/>
      <c r="L542" s="156"/>
      <c r="M542" s="156">
        <f t="shared" si="347"/>
        <v>0</v>
      </c>
      <c r="N542" s="156">
        <f t="shared" si="348"/>
        <v>0</v>
      </c>
    </row>
    <row r="543" spans="1:16" ht="15.75" hidden="1" outlineLevel="1">
      <c r="A543" s="556">
        <f t="shared" ref="A543:E543" si="368">A445</f>
        <v>0</v>
      </c>
      <c r="B543" s="313" t="str">
        <f t="shared" si="368"/>
        <v>DPR 2</v>
      </c>
      <c r="C543" s="58">
        <f t="shared" si="368"/>
        <v>0</v>
      </c>
      <c r="D543" s="384" t="str">
        <f t="shared" si="368"/>
        <v>-</v>
      </c>
      <c r="E543" s="59">
        <f t="shared" si="368"/>
        <v>0</v>
      </c>
      <c r="F543" s="156">
        <f t="shared" ref="F543:F587" si="369">F445+I445</f>
        <v>0</v>
      </c>
      <c r="G543" s="156">
        <f t="shared" ref="G543:G587" si="370">G445+M445</f>
        <v>0</v>
      </c>
      <c r="H543" s="156">
        <f t="shared" si="346"/>
        <v>0</v>
      </c>
      <c r="I543" s="155">
        <f>'F4.2 SHPC Nashik'!Z53</f>
        <v>0</v>
      </c>
      <c r="J543" s="155">
        <f>'F4.2 SHPC Nashik'!AW53</f>
        <v>0</v>
      </c>
      <c r="K543" s="156"/>
      <c r="L543" s="156"/>
      <c r="M543" s="156">
        <f t="shared" si="347"/>
        <v>0</v>
      </c>
      <c r="N543" s="156">
        <f t="shared" si="348"/>
        <v>0</v>
      </c>
    </row>
    <row r="544" spans="1:16" ht="31.5" hidden="1" outlineLevel="1">
      <c r="A544" s="486">
        <f t="shared" ref="A544:E544" si="371">A446</f>
        <v>1</v>
      </c>
      <c r="B544" s="725" t="str">
        <f t="shared" si="371"/>
        <v xml:space="preserve">Design,supply,errection,testing &amp; commissioning of  digital governing system at Paithan HPS.                        </v>
      </c>
      <c r="C544" s="58">
        <f t="shared" si="371"/>
        <v>0</v>
      </c>
      <c r="D544" s="384" t="str">
        <f t="shared" si="371"/>
        <v>-</v>
      </c>
      <c r="E544" s="59">
        <f t="shared" si="371"/>
        <v>0</v>
      </c>
      <c r="F544" s="156">
        <f t="shared" si="369"/>
        <v>4.5</v>
      </c>
      <c r="G544" s="156">
        <f t="shared" si="370"/>
        <v>4.5</v>
      </c>
      <c r="H544" s="156">
        <f t="shared" si="346"/>
        <v>0</v>
      </c>
      <c r="I544" s="155">
        <f>'F4.2 SHPC Nashik'!Z54</f>
        <v>0</v>
      </c>
      <c r="J544" s="155">
        <f>'F4.2 SHPC Nashik'!AW54</f>
        <v>0</v>
      </c>
      <c r="K544" s="156"/>
      <c r="L544" s="156"/>
      <c r="M544" s="156">
        <f t="shared" si="347"/>
        <v>0</v>
      </c>
      <c r="N544" s="156">
        <f t="shared" si="348"/>
        <v>0</v>
      </c>
    </row>
    <row r="545" spans="1:14" ht="31.5" hidden="1" outlineLevel="1">
      <c r="A545" s="486">
        <f t="shared" ref="A545:E545" si="372">A447</f>
        <v>2</v>
      </c>
      <c r="B545" s="595" t="str">
        <f t="shared" si="372"/>
        <v xml:space="preserve">Design,Supply ,testing ,erection and commissioing of DAVR system at Paithan HPS.                                                     </v>
      </c>
      <c r="C545" s="58">
        <f t="shared" si="372"/>
        <v>0</v>
      </c>
      <c r="D545" s="384" t="str">
        <f t="shared" si="372"/>
        <v>-</v>
      </c>
      <c r="E545" s="59">
        <f t="shared" si="372"/>
        <v>0</v>
      </c>
      <c r="F545" s="156">
        <f t="shared" si="369"/>
        <v>2</v>
      </c>
      <c r="G545" s="156">
        <f t="shared" si="370"/>
        <v>2</v>
      </c>
      <c r="H545" s="156">
        <f t="shared" si="346"/>
        <v>0</v>
      </c>
      <c r="I545" s="155">
        <f>'F4.2 SHPC Nashik'!Z55</f>
        <v>0</v>
      </c>
      <c r="J545" s="155">
        <f>'F4.2 SHPC Nashik'!AW55</f>
        <v>0</v>
      </c>
      <c r="K545" s="156"/>
      <c r="L545" s="156"/>
      <c r="M545" s="156">
        <f t="shared" si="347"/>
        <v>0</v>
      </c>
      <c r="N545" s="156">
        <f t="shared" si="348"/>
        <v>0</v>
      </c>
    </row>
    <row r="546" spans="1:14" ht="31.5" hidden="1" outlineLevel="1">
      <c r="A546" s="486">
        <f t="shared" ref="A546:E546" si="373">A448</f>
        <v>3</v>
      </c>
      <c r="B546" s="595" t="str">
        <f t="shared" si="373"/>
        <v xml:space="preserve">Design,supply,testing ,erection and commissioing of DCS control system at Paithan HPS.                                                       </v>
      </c>
      <c r="C546" s="58">
        <f t="shared" si="373"/>
        <v>0</v>
      </c>
      <c r="D546" s="384" t="str">
        <f t="shared" si="373"/>
        <v>-</v>
      </c>
      <c r="E546" s="59">
        <f t="shared" si="373"/>
        <v>0</v>
      </c>
      <c r="F546" s="156">
        <f t="shared" si="369"/>
        <v>1.7</v>
      </c>
      <c r="G546" s="156">
        <f t="shared" si="370"/>
        <v>1.7</v>
      </c>
      <c r="H546" s="156">
        <f t="shared" si="346"/>
        <v>0</v>
      </c>
      <c r="I546" s="155">
        <f>'F4.2 SHPC Nashik'!Z56</f>
        <v>0</v>
      </c>
      <c r="J546" s="155">
        <f>'F4.2 SHPC Nashik'!AW56</f>
        <v>0</v>
      </c>
      <c r="K546" s="156"/>
      <c r="L546" s="156"/>
      <c r="M546" s="156">
        <f t="shared" si="347"/>
        <v>0</v>
      </c>
      <c r="N546" s="156">
        <f t="shared" si="348"/>
        <v>0</v>
      </c>
    </row>
    <row r="547" spans="1:14" ht="31.5" hidden="1" outlineLevel="1">
      <c r="A547" s="486">
        <f t="shared" ref="A547:E547" si="374">A449</f>
        <v>4</v>
      </c>
      <c r="B547" s="595" t="str">
        <f t="shared" si="374"/>
        <v xml:space="preserve">Design,supply ,testing ,erection and commissioing of Automated Co2 fire extinguishers system  at Paithan HPS.                                         </v>
      </c>
      <c r="C547" s="58">
        <f t="shared" si="374"/>
        <v>0</v>
      </c>
      <c r="D547" s="384" t="str">
        <f t="shared" si="374"/>
        <v>-</v>
      </c>
      <c r="E547" s="59">
        <f t="shared" si="374"/>
        <v>0</v>
      </c>
      <c r="F547" s="156">
        <f t="shared" si="369"/>
        <v>0.35</v>
      </c>
      <c r="G547" s="156">
        <f t="shared" si="370"/>
        <v>0.35</v>
      </c>
      <c r="H547" s="156">
        <f t="shared" si="346"/>
        <v>0</v>
      </c>
      <c r="I547" s="155">
        <f>'F4.2 SHPC Nashik'!Z57</f>
        <v>0</v>
      </c>
      <c r="J547" s="155">
        <f>'F4.2 SHPC Nashik'!AW57</f>
        <v>0</v>
      </c>
      <c r="K547" s="156"/>
      <c r="L547" s="156"/>
      <c r="M547" s="156">
        <f t="shared" si="347"/>
        <v>0</v>
      </c>
      <c r="N547" s="156">
        <f t="shared" si="348"/>
        <v>0</v>
      </c>
    </row>
    <row r="548" spans="1:14" ht="31.5" hidden="1" outlineLevel="1">
      <c r="A548" s="486">
        <f t="shared" ref="A548:E548" si="375">A450</f>
        <v>5</v>
      </c>
      <c r="B548" s="595" t="str">
        <f t="shared" si="375"/>
        <v xml:space="preserve">Design,Supply ,testing ,erection and commissioing of Numerical protection system at Yeldari HPS.                                        </v>
      </c>
      <c r="C548" s="58">
        <f t="shared" si="375"/>
        <v>0</v>
      </c>
      <c r="D548" s="384" t="str">
        <f t="shared" si="375"/>
        <v>-</v>
      </c>
      <c r="E548" s="59">
        <f t="shared" si="375"/>
        <v>0</v>
      </c>
      <c r="F548" s="156">
        <f t="shared" si="369"/>
        <v>2.5499999999999998</v>
      </c>
      <c r="G548" s="156">
        <f t="shared" si="370"/>
        <v>2.5499999999999998</v>
      </c>
      <c r="H548" s="156">
        <f t="shared" si="346"/>
        <v>0</v>
      </c>
      <c r="I548" s="155">
        <f>'F4.2 SHPC Nashik'!Z58</f>
        <v>0</v>
      </c>
      <c r="J548" s="155">
        <f>'F4.2 SHPC Nashik'!AW58</f>
        <v>0</v>
      </c>
      <c r="K548" s="156"/>
      <c r="L548" s="156"/>
      <c r="M548" s="156">
        <f t="shared" si="347"/>
        <v>0</v>
      </c>
      <c r="N548" s="156">
        <f t="shared" si="348"/>
        <v>0</v>
      </c>
    </row>
    <row r="549" spans="1:14" ht="31.5" hidden="1" outlineLevel="1">
      <c r="A549" s="486">
        <f t="shared" ref="A549:E549" si="376">A451</f>
        <v>6</v>
      </c>
      <c r="B549" s="595" t="str">
        <f t="shared" si="376"/>
        <v xml:space="preserve">Design,Supply ,testing ,erection and commissioing of C&amp;I control &amp; measurement with SCADA at Yeldari HPS.                                                           </v>
      </c>
      <c r="C549" s="58">
        <f t="shared" si="376"/>
        <v>0</v>
      </c>
      <c r="D549" s="384" t="str">
        <f t="shared" si="376"/>
        <v>-</v>
      </c>
      <c r="E549" s="59">
        <f t="shared" si="376"/>
        <v>0</v>
      </c>
      <c r="F549" s="156">
        <f t="shared" si="369"/>
        <v>1</v>
      </c>
      <c r="G549" s="156">
        <f t="shared" si="370"/>
        <v>1</v>
      </c>
      <c r="H549" s="156">
        <f t="shared" si="346"/>
        <v>0</v>
      </c>
      <c r="I549" s="155">
        <f>'F4.2 SHPC Nashik'!Z59</f>
        <v>0</v>
      </c>
      <c r="J549" s="155">
        <f>'F4.2 SHPC Nashik'!AW59</f>
        <v>0</v>
      </c>
      <c r="K549" s="156"/>
      <c r="L549" s="156"/>
      <c r="M549" s="156">
        <f t="shared" si="347"/>
        <v>0</v>
      </c>
      <c r="N549" s="156">
        <f t="shared" si="348"/>
        <v>0</v>
      </c>
    </row>
    <row r="550" spans="1:14" ht="31.5" hidden="1" outlineLevel="1">
      <c r="A550" s="486">
        <f t="shared" ref="A550:E550" si="377">A452</f>
        <v>7</v>
      </c>
      <c r="B550" s="595" t="str">
        <f t="shared" si="377"/>
        <v xml:space="preserve">Design,Supply ,testing ,erection and commissioing of DAVR system at Yeldari HPS                                                        </v>
      </c>
      <c r="C550" s="58">
        <f t="shared" si="377"/>
        <v>0</v>
      </c>
      <c r="D550" s="384" t="str">
        <f t="shared" si="377"/>
        <v>-</v>
      </c>
      <c r="E550" s="59">
        <f t="shared" si="377"/>
        <v>0</v>
      </c>
      <c r="F550" s="156">
        <f t="shared" si="369"/>
        <v>6</v>
      </c>
      <c r="G550" s="156">
        <f t="shared" si="370"/>
        <v>6</v>
      </c>
      <c r="H550" s="156">
        <f t="shared" si="346"/>
        <v>0</v>
      </c>
      <c r="I550" s="155">
        <f>'F4.2 SHPC Nashik'!Z60</f>
        <v>0</v>
      </c>
      <c r="J550" s="155">
        <f>'F4.2 SHPC Nashik'!AW60</f>
        <v>0</v>
      </c>
      <c r="K550" s="156"/>
      <c r="L550" s="156"/>
      <c r="M550" s="156">
        <f t="shared" si="347"/>
        <v>0</v>
      </c>
      <c r="N550" s="156">
        <f t="shared" si="348"/>
        <v>0</v>
      </c>
    </row>
    <row r="551" spans="1:14" ht="31.5" hidden="1" outlineLevel="1">
      <c r="A551" s="486">
        <f t="shared" ref="A551:E551" si="378">A453</f>
        <v>8</v>
      </c>
      <c r="B551" s="595" t="str">
        <f t="shared" si="378"/>
        <v xml:space="preserve">Design,supply,errection,testing &amp; commissioning of  digital governing system at Yeldari HPS.                                           </v>
      </c>
      <c r="C551" s="58">
        <f t="shared" si="378"/>
        <v>0</v>
      </c>
      <c r="D551" s="384" t="str">
        <f t="shared" si="378"/>
        <v>-</v>
      </c>
      <c r="E551" s="59">
        <f t="shared" si="378"/>
        <v>0</v>
      </c>
      <c r="F551" s="156">
        <f t="shared" si="369"/>
        <v>7</v>
      </c>
      <c r="G551" s="156">
        <f t="shared" si="370"/>
        <v>7</v>
      </c>
      <c r="H551" s="156">
        <f t="shared" si="346"/>
        <v>0</v>
      </c>
      <c r="I551" s="155">
        <f>'F4.2 SHPC Nashik'!Z61</f>
        <v>0</v>
      </c>
      <c r="J551" s="155">
        <f>'F4.2 SHPC Nashik'!AW61</f>
        <v>0</v>
      </c>
      <c r="K551" s="156"/>
      <c r="L551" s="156"/>
      <c r="M551" s="156">
        <f t="shared" si="347"/>
        <v>0</v>
      </c>
      <c r="N551" s="156">
        <f t="shared" si="348"/>
        <v>0</v>
      </c>
    </row>
    <row r="552" spans="1:14" ht="15.75" hidden="1" outlineLevel="1">
      <c r="A552" s="502">
        <f t="shared" ref="A552:E552" si="379">A454</f>
        <v>0</v>
      </c>
      <c r="B552" s="313" t="str">
        <f t="shared" si="379"/>
        <v>DPR 3 (CIVIL)</v>
      </c>
      <c r="C552" s="58">
        <f t="shared" si="379"/>
        <v>0</v>
      </c>
      <c r="D552" s="384" t="str">
        <f t="shared" si="379"/>
        <v>-</v>
      </c>
      <c r="E552" s="59">
        <f t="shared" si="379"/>
        <v>0</v>
      </c>
      <c r="F552" s="156">
        <f t="shared" si="369"/>
        <v>0</v>
      </c>
      <c r="G552" s="156">
        <f t="shared" si="370"/>
        <v>0</v>
      </c>
      <c r="H552" s="156">
        <f t="shared" si="346"/>
        <v>0</v>
      </c>
      <c r="I552" s="155">
        <f>'F4.2 SHPC Nashik'!Z62</f>
        <v>0</v>
      </c>
      <c r="J552" s="155">
        <f>'F4.2 SHPC Nashik'!AW62</f>
        <v>0</v>
      </c>
      <c r="K552" s="156"/>
      <c r="L552" s="156"/>
      <c r="M552" s="156">
        <f t="shared" si="347"/>
        <v>0</v>
      </c>
      <c r="N552" s="156">
        <f t="shared" si="348"/>
        <v>0</v>
      </c>
    </row>
    <row r="553" spans="1:14" ht="47.25" hidden="1" outlineLevel="1">
      <c r="A553" s="486">
        <f t="shared" ref="A553:E553" si="380">A455</f>
        <v>1</v>
      </c>
      <c r="B553" s="595" t="str">
        <f t="shared" si="380"/>
        <v>Fortification and Rock fall protection Measures in Vaitarna Hydro Electric Power Project  Premises ,Tal- Igatpuri , Dist-Nashik.</v>
      </c>
      <c r="C553" s="58">
        <f t="shared" si="380"/>
        <v>0</v>
      </c>
      <c r="D553" s="384" t="str">
        <f t="shared" si="380"/>
        <v>-</v>
      </c>
      <c r="E553" s="59">
        <f t="shared" si="380"/>
        <v>0</v>
      </c>
      <c r="F553" s="156">
        <f t="shared" si="369"/>
        <v>36.53</v>
      </c>
      <c r="G553" s="156">
        <f t="shared" si="370"/>
        <v>36.53</v>
      </c>
      <c r="H553" s="156">
        <f t="shared" si="346"/>
        <v>0</v>
      </c>
      <c r="I553" s="155">
        <f>'F4.2 SHPC Nashik'!Z63</f>
        <v>0</v>
      </c>
      <c r="J553" s="155">
        <f>'F4.2 SHPC Nashik'!AW63</f>
        <v>0</v>
      </c>
      <c r="K553" s="156"/>
      <c r="L553" s="156"/>
      <c r="M553" s="156">
        <f t="shared" si="347"/>
        <v>0</v>
      </c>
      <c r="N553" s="156">
        <f t="shared" si="348"/>
        <v>0</v>
      </c>
    </row>
    <row r="554" spans="1:14" ht="31.5" hidden="1" outlineLevel="1">
      <c r="A554" s="486">
        <f t="shared" ref="A554:E554" si="381">A456</f>
        <v>2</v>
      </c>
      <c r="B554" s="595" t="str">
        <f t="shared" si="381"/>
        <v>Work of construction of Bituminous approach road to Portal Switchyard at Vaitarna HPS.</v>
      </c>
      <c r="C554" s="58">
        <f t="shared" si="381"/>
        <v>0</v>
      </c>
      <c r="D554" s="384" t="str">
        <f t="shared" si="381"/>
        <v>-</v>
      </c>
      <c r="E554" s="59">
        <f t="shared" si="381"/>
        <v>0</v>
      </c>
      <c r="F554" s="156">
        <f t="shared" si="369"/>
        <v>2.77</v>
      </c>
      <c r="G554" s="156">
        <f t="shared" si="370"/>
        <v>2.77</v>
      </c>
      <c r="H554" s="156">
        <f t="shared" si="346"/>
        <v>0</v>
      </c>
      <c r="I554" s="155">
        <f>'F4.2 SHPC Nashik'!Z64</f>
        <v>0</v>
      </c>
      <c r="J554" s="155">
        <f>'F4.2 SHPC Nashik'!AW64</f>
        <v>0</v>
      </c>
      <c r="K554" s="156"/>
      <c r="L554" s="156"/>
      <c r="M554" s="156">
        <f t="shared" si="347"/>
        <v>0</v>
      </c>
      <c r="N554" s="156">
        <f t="shared" si="348"/>
        <v>0</v>
      </c>
    </row>
    <row r="555" spans="1:14" ht="31.5" hidden="1" outlineLevel="1">
      <c r="A555" s="486">
        <f t="shared" ref="A555:E555" si="382">A457</f>
        <v>3</v>
      </c>
      <c r="B555" s="595" t="str">
        <f t="shared" si="382"/>
        <v>Work of construction of Gabion wall structure on down stream of nallah near Tunnel  at Vaitarna HPS.</v>
      </c>
      <c r="C555" s="58">
        <f t="shared" si="382"/>
        <v>0</v>
      </c>
      <c r="D555" s="384" t="str">
        <f t="shared" si="382"/>
        <v>-</v>
      </c>
      <c r="E555" s="59">
        <f t="shared" si="382"/>
        <v>0</v>
      </c>
      <c r="F555" s="156">
        <f t="shared" si="369"/>
        <v>0.26</v>
      </c>
      <c r="G555" s="156">
        <f t="shared" si="370"/>
        <v>0.26</v>
      </c>
      <c r="H555" s="156">
        <f t="shared" si="346"/>
        <v>0</v>
      </c>
      <c r="I555" s="155">
        <f>'F4.2 SHPC Nashik'!Z65</f>
        <v>0</v>
      </c>
      <c r="J555" s="155">
        <f>'F4.2 SHPC Nashik'!AW65</f>
        <v>0</v>
      </c>
      <c r="K555" s="156"/>
      <c r="L555" s="156"/>
      <c r="M555" s="156">
        <f t="shared" si="347"/>
        <v>0</v>
      </c>
      <c r="N555" s="156">
        <f t="shared" si="348"/>
        <v>0</v>
      </c>
    </row>
    <row r="556" spans="1:14" ht="15.75" hidden="1" outlineLevel="1">
      <c r="A556" s="705">
        <f t="shared" ref="A556:E556" si="383">A458</f>
        <v>0</v>
      </c>
      <c r="B556" s="313" t="str">
        <f t="shared" si="383"/>
        <v>(ii) Yet to be submitted to MERC(F Y 2026-27)</v>
      </c>
      <c r="C556" s="58">
        <f t="shared" si="383"/>
        <v>0</v>
      </c>
      <c r="D556" s="384" t="str">
        <f t="shared" si="383"/>
        <v>-</v>
      </c>
      <c r="E556" s="59">
        <f t="shared" si="383"/>
        <v>0</v>
      </c>
      <c r="F556" s="156">
        <f t="shared" si="369"/>
        <v>0</v>
      </c>
      <c r="G556" s="156">
        <f t="shared" si="370"/>
        <v>0</v>
      </c>
      <c r="H556" s="156">
        <f t="shared" si="346"/>
        <v>0</v>
      </c>
      <c r="I556" s="155">
        <f>'F4.2 SHPC Nashik'!Z66</f>
        <v>0</v>
      </c>
      <c r="J556" s="155">
        <f>'F4.2 SHPC Nashik'!AW66</f>
        <v>0</v>
      </c>
      <c r="K556" s="156"/>
      <c r="L556" s="156"/>
      <c r="M556" s="156">
        <f t="shared" si="347"/>
        <v>0</v>
      </c>
      <c r="N556" s="156">
        <f t="shared" si="348"/>
        <v>0</v>
      </c>
    </row>
    <row r="557" spans="1:14" ht="15.75" hidden="1" outlineLevel="1">
      <c r="A557" s="502">
        <f t="shared" ref="A557:E557" si="384">A459</f>
        <v>0</v>
      </c>
      <c r="B557" s="313" t="str">
        <f t="shared" si="384"/>
        <v>DPR 4</v>
      </c>
      <c r="C557" s="58">
        <f t="shared" si="384"/>
        <v>0</v>
      </c>
      <c r="D557" s="384" t="str">
        <f t="shared" si="384"/>
        <v>-</v>
      </c>
      <c r="E557" s="59">
        <f t="shared" si="384"/>
        <v>0</v>
      </c>
      <c r="F557" s="156">
        <f t="shared" si="369"/>
        <v>0</v>
      </c>
      <c r="G557" s="156">
        <f t="shared" si="370"/>
        <v>0</v>
      </c>
      <c r="H557" s="156">
        <f t="shared" si="346"/>
        <v>0</v>
      </c>
      <c r="I557" s="155">
        <f>'F4.2 SHPC Nashik'!Z67</f>
        <v>0</v>
      </c>
      <c r="J557" s="155">
        <f>'F4.2 SHPC Nashik'!AW67</f>
        <v>0</v>
      </c>
      <c r="K557" s="156"/>
      <c r="L557" s="156"/>
      <c r="M557" s="156">
        <f t="shared" si="347"/>
        <v>0</v>
      </c>
      <c r="N557" s="156">
        <f t="shared" si="348"/>
        <v>0</v>
      </c>
    </row>
    <row r="558" spans="1:14" ht="63" hidden="1" outlineLevel="1">
      <c r="A558" s="486">
        <f t="shared" ref="A558:E558" si="385">A460</f>
        <v>1</v>
      </c>
      <c r="B558" s="595" t="str">
        <f t="shared" si="385"/>
        <v xml:space="preserve">Comprehensive work of redesign,manufacture, supply erection, testing &amp; commissioning of Digital Governing, Protection  and control system Consisting of SCADA on single point responsibility at 60 MW Vaitarna HPS.                                                                 </v>
      </c>
      <c r="C558" s="58">
        <f t="shared" si="385"/>
        <v>0</v>
      </c>
      <c r="D558" s="384" t="str">
        <f t="shared" si="385"/>
        <v>-</v>
      </c>
      <c r="E558" s="59">
        <f t="shared" si="385"/>
        <v>0</v>
      </c>
      <c r="F558" s="156">
        <f t="shared" si="369"/>
        <v>14</v>
      </c>
      <c r="G558" s="156">
        <f t="shared" si="370"/>
        <v>14</v>
      </c>
      <c r="H558" s="156">
        <f t="shared" si="346"/>
        <v>0</v>
      </c>
      <c r="I558" s="155">
        <f>'F4.2 SHPC Nashik'!Z68</f>
        <v>0</v>
      </c>
      <c r="J558" s="155">
        <f>'F4.2 SHPC Nashik'!AW68</f>
        <v>0</v>
      </c>
      <c r="K558" s="156"/>
      <c r="L558" s="156"/>
      <c r="M558" s="156">
        <f t="shared" si="347"/>
        <v>0</v>
      </c>
      <c r="N558" s="156">
        <f t="shared" si="348"/>
        <v>0</v>
      </c>
    </row>
    <row r="559" spans="1:14" ht="47.25" hidden="1" outlineLevel="1">
      <c r="A559" s="486">
        <f t="shared" ref="A559:E559" si="386">A461</f>
        <v>2</v>
      </c>
      <c r="B559" s="595" t="str">
        <f t="shared" si="386"/>
        <v xml:space="preserve">Comprehensive work of Replacement, Modification,upgradation of cooling water system along with replacement of pipeline,pumps,panel etc at 60 MW Vaitarna HPS.                                           </v>
      </c>
      <c r="C559" s="58">
        <f t="shared" si="386"/>
        <v>0</v>
      </c>
      <c r="D559" s="384" t="str">
        <f t="shared" si="386"/>
        <v>-</v>
      </c>
      <c r="E559" s="59">
        <f t="shared" si="386"/>
        <v>0</v>
      </c>
      <c r="F559" s="156">
        <f t="shared" si="369"/>
        <v>2.5</v>
      </c>
      <c r="G559" s="156">
        <f t="shared" si="370"/>
        <v>2.5</v>
      </c>
      <c r="H559" s="156">
        <f t="shared" si="346"/>
        <v>0</v>
      </c>
      <c r="I559" s="155">
        <f>'F4.2 SHPC Nashik'!Z69</f>
        <v>0</v>
      </c>
      <c r="J559" s="155">
        <f>'F4.2 SHPC Nashik'!AW69</f>
        <v>0</v>
      </c>
      <c r="K559" s="156"/>
      <c r="L559" s="156"/>
      <c r="M559" s="156">
        <f t="shared" si="347"/>
        <v>0</v>
      </c>
      <c r="N559" s="156">
        <f t="shared" si="348"/>
        <v>0</v>
      </c>
    </row>
    <row r="560" spans="1:14" ht="31.5" hidden="1" outlineLevel="1">
      <c r="A560" s="486">
        <f t="shared" ref="A560:E560" si="387">A462</f>
        <v>3</v>
      </c>
      <c r="B560" s="595" t="str">
        <f t="shared" si="387"/>
        <v xml:space="preserve"> Design, Manufacture, Supply, Erection, Testing and commissioning of 1000 KVA UAT &amp; EAT at 60MW Vaitarna HPS.                                                                  </v>
      </c>
      <c r="C560" s="58">
        <f t="shared" si="387"/>
        <v>0</v>
      </c>
      <c r="D560" s="384" t="str">
        <f t="shared" si="387"/>
        <v>-</v>
      </c>
      <c r="E560" s="59">
        <f t="shared" si="387"/>
        <v>0</v>
      </c>
      <c r="F560" s="156">
        <f t="shared" si="369"/>
        <v>0.6</v>
      </c>
      <c r="G560" s="156">
        <f t="shared" si="370"/>
        <v>0.6</v>
      </c>
      <c r="H560" s="156">
        <f t="shared" si="346"/>
        <v>0</v>
      </c>
      <c r="I560" s="155">
        <f>'F4.2 SHPC Nashik'!Z70</f>
        <v>0</v>
      </c>
      <c r="J560" s="155">
        <f>'F4.2 SHPC Nashik'!AW70</f>
        <v>0</v>
      </c>
      <c r="K560" s="156"/>
      <c r="L560" s="156"/>
      <c r="M560" s="156">
        <f t="shared" si="347"/>
        <v>0</v>
      </c>
      <c r="N560" s="156">
        <f t="shared" si="348"/>
        <v>0</v>
      </c>
    </row>
    <row r="561" spans="1:14" ht="47.25" hidden="1" outlineLevel="1">
      <c r="A561" s="486">
        <f t="shared" ref="A561:E561" si="388">A463</f>
        <v>4</v>
      </c>
      <c r="B561" s="595" t="str">
        <f t="shared" si="388"/>
        <v xml:space="preserve">Supply, Erection, Testing &amp; Commissioning of 500 KVA DG set along with cable and changeover system at 60 MW Vaitarna HPS                                          </v>
      </c>
      <c r="C561" s="58">
        <f t="shared" si="388"/>
        <v>0</v>
      </c>
      <c r="D561" s="384" t="str">
        <f t="shared" si="388"/>
        <v>-</v>
      </c>
      <c r="E561" s="59">
        <f t="shared" si="388"/>
        <v>0</v>
      </c>
      <c r="F561" s="156">
        <f t="shared" si="369"/>
        <v>0.6</v>
      </c>
      <c r="G561" s="156">
        <f t="shared" si="370"/>
        <v>0.6</v>
      </c>
      <c r="H561" s="156">
        <f t="shared" si="346"/>
        <v>0</v>
      </c>
      <c r="I561" s="155">
        <f>'F4.2 SHPC Nashik'!Z71</f>
        <v>0</v>
      </c>
      <c r="J561" s="155">
        <f>'F4.2 SHPC Nashik'!AW71</f>
        <v>0</v>
      </c>
      <c r="K561" s="156"/>
      <c r="L561" s="156"/>
      <c r="M561" s="156">
        <f t="shared" si="347"/>
        <v>0</v>
      </c>
      <c r="N561" s="156">
        <f t="shared" si="348"/>
        <v>0</v>
      </c>
    </row>
    <row r="562" spans="1:14" ht="78.75" hidden="1" outlineLevel="1">
      <c r="A562" s="486">
        <f t="shared" ref="A562:E562" si="389">A464</f>
        <v>5</v>
      </c>
      <c r="B562" s="595" t="str">
        <f t="shared" si="389"/>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562" s="58">
        <f t="shared" si="389"/>
        <v>0</v>
      </c>
      <c r="D562" s="384" t="str">
        <f t="shared" si="389"/>
        <v>-</v>
      </c>
      <c r="E562" s="59">
        <f t="shared" si="389"/>
        <v>0</v>
      </c>
      <c r="F562" s="156">
        <f t="shared" si="369"/>
        <v>11</v>
      </c>
      <c r="G562" s="156">
        <f t="shared" si="370"/>
        <v>11</v>
      </c>
      <c r="H562" s="156">
        <f t="shared" si="346"/>
        <v>0</v>
      </c>
      <c r="I562" s="155">
        <f>'F4.2 SHPC Nashik'!Z72</f>
        <v>0</v>
      </c>
      <c r="J562" s="155">
        <f>'F4.2 SHPC Nashik'!AW72</f>
        <v>0</v>
      </c>
      <c r="K562" s="156"/>
      <c r="L562" s="156"/>
      <c r="M562" s="156">
        <f t="shared" si="347"/>
        <v>0</v>
      </c>
      <c r="N562" s="156">
        <f t="shared" si="348"/>
        <v>0</v>
      </c>
    </row>
    <row r="563" spans="1:14" ht="15.75" hidden="1" outlineLevel="1">
      <c r="A563" s="486">
        <f t="shared" ref="A563:E563" si="390">A465</f>
        <v>0</v>
      </c>
      <c r="B563" s="313" t="str">
        <f t="shared" si="390"/>
        <v>DPR 5</v>
      </c>
      <c r="C563" s="58">
        <f t="shared" si="390"/>
        <v>0</v>
      </c>
      <c r="D563" s="384" t="str">
        <f t="shared" si="390"/>
        <v>-</v>
      </c>
      <c r="E563" s="59">
        <f t="shared" si="390"/>
        <v>0</v>
      </c>
      <c r="F563" s="156">
        <f t="shared" si="369"/>
        <v>0</v>
      </c>
      <c r="G563" s="156">
        <f t="shared" si="370"/>
        <v>0</v>
      </c>
      <c r="H563" s="156">
        <f t="shared" si="346"/>
        <v>0</v>
      </c>
      <c r="I563" s="155">
        <f>'F4.2 SHPC Nashik'!Z73</f>
        <v>0</v>
      </c>
      <c r="J563" s="155">
        <f>'F4.2 SHPC Nashik'!AW73</f>
        <v>0</v>
      </c>
      <c r="K563" s="156"/>
      <c r="L563" s="156"/>
      <c r="M563" s="156">
        <f t="shared" si="347"/>
        <v>0</v>
      </c>
      <c r="N563" s="156">
        <f t="shared" si="348"/>
        <v>0</v>
      </c>
    </row>
    <row r="564" spans="1:14" ht="15.75" hidden="1" outlineLevel="1">
      <c r="A564" s="486">
        <f t="shared" ref="A564:E564" si="391">A466</f>
        <v>1</v>
      </c>
      <c r="B564" s="595" t="str">
        <f t="shared" si="391"/>
        <v xml:space="preserve">Upgradation of Insulation class Yeldari HPS                                                       </v>
      </c>
      <c r="C564" s="58">
        <f t="shared" si="391"/>
        <v>0</v>
      </c>
      <c r="D564" s="384" t="str">
        <f t="shared" si="391"/>
        <v>-</v>
      </c>
      <c r="E564" s="59">
        <f t="shared" si="391"/>
        <v>0</v>
      </c>
      <c r="F564" s="156">
        <f t="shared" si="369"/>
        <v>6</v>
      </c>
      <c r="G564" s="156">
        <f t="shared" si="370"/>
        <v>6</v>
      </c>
      <c r="H564" s="156">
        <f t="shared" si="346"/>
        <v>0</v>
      </c>
      <c r="I564" s="155">
        <f>'F4.2 SHPC Nashik'!Z74</f>
        <v>0</v>
      </c>
      <c r="J564" s="155">
        <f>'F4.2 SHPC Nashik'!AW74</f>
        <v>0</v>
      </c>
      <c r="K564" s="156"/>
      <c r="L564" s="156"/>
      <c r="M564" s="156">
        <f t="shared" si="347"/>
        <v>0</v>
      </c>
      <c r="N564" s="156">
        <f t="shared" si="348"/>
        <v>0</v>
      </c>
    </row>
    <row r="565" spans="1:14" ht="78.75" hidden="1" outlineLevel="1">
      <c r="A565" s="486">
        <f t="shared" ref="A565:E565" si="392">A467</f>
        <v>2</v>
      </c>
      <c r="B565" s="595" t="str">
        <f t="shared" si="392"/>
        <v xml:space="preserve">Design,Supply ,testing ,erection and commissioing of  with modification of HT power circuit from 66KV to 132 KV by providing 03 Nos GT of 6.6/132 KV capcity 10 MVA with allied compatible aux. equipments  &amp; 01 Aux X`mer  2MVA of 132/11 KV at Yeldari HPS                                                         </v>
      </c>
      <c r="C565" s="58">
        <f t="shared" si="392"/>
        <v>0</v>
      </c>
      <c r="D565" s="384" t="str">
        <f t="shared" si="392"/>
        <v>-</v>
      </c>
      <c r="E565" s="59">
        <f t="shared" si="392"/>
        <v>0</v>
      </c>
      <c r="F565" s="156">
        <f t="shared" si="369"/>
        <v>10.199999999999999</v>
      </c>
      <c r="G565" s="156">
        <f t="shared" si="370"/>
        <v>10.199999999999999</v>
      </c>
      <c r="H565" s="156">
        <f t="shared" si="346"/>
        <v>0</v>
      </c>
      <c r="I565" s="155">
        <f>'F4.2 SHPC Nashik'!Z75</f>
        <v>0</v>
      </c>
      <c r="J565" s="155">
        <f>'F4.2 SHPC Nashik'!AW75</f>
        <v>0</v>
      </c>
      <c r="K565" s="156"/>
      <c r="L565" s="156"/>
      <c r="M565" s="156">
        <f t="shared" si="347"/>
        <v>0</v>
      </c>
      <c r="N565" s="156">
        <f t="shared" si="348"/>
        <v>0</v>
      </c>
    </row>
    <row r="566" spans="1:14" ht="63" hidden="1" outlineLevel="1">
      <c r="A566" s="486">
        <f t="shared" ref="A566:E566" si="393">A468</f>
        <v>3</v>
      </c>
      <c r="B566" s="595" t="str">
        <f t="shared" si="393"/>
        <v xml:space="preserve">Design,supply ,testing ,erection and commissioing of Automated Co2 fire extinguishers system including supply of Co2 cylinder banks,detectors accessories and associated work at Yeldari HPS                                          </v>
      </c>
      <c r="C566" s="58">
        <f t="shared" si="393"/>
        <v>0</v>
      </c>
      <c r="D566" s="384" t="str">
        <f t="shared" si="393"/>
        <v>-</v>
      </c>
      <c r="E566" s="59">
        <f t="shared" si="393"/>
        <v>0</v>
      </c>
      <c r="F566" s="156">
        <f t="shared" si="369"/>
        <v>0.6</v>
      </c>
      <c r="G566" s="156">
        <f t="shared" si="370"/>
        <v>0.6</v>
      </c>
      <c r="H566" s="156">
        <f t="shared" si="346"/>
        <v>0</v>
      </c>
      <c r="I566" s="155">
        <f>'F4.2 SHPC Nashik'!Z76</f>
        <v>0</v>
      </c>
      <c r="J566" s="155">
        <f>'F4.2 SHPC Nashik'!AW76</f>
        <v>0</v>
      </c>
      <c r="K566" s="156"/>
      <c r="L566" s="156"/>
      <c r="M566" s="156">
        <f t="shared" si="347"/>
        <v>0</v>
      </c>
      <c r="N566" s="156">
        <f t="shared" si="348"/>
        <v>0</v>
      </c>
    </row>
    <row r="567" spans="1:14" ht="47.25" hidden="1" outlineLevel="1">
      <c r="A567" s="486">
        <f t="shared" ref="A567:E567" si="394">A469</f>
        <v>4</v>
      </c>
      <c r="B567" s="595" t="str">
        <f t="shared" si="394"/>
        <v xml:space="preserve"> Design,supply ,testing ,erection and commissioing of UAT capacity 250 KVA ration 6.6KV/415V with ACDB, DCDB , auto change over system                                </v>
      </c>
      <c r="C567" s="58">
        <f t="shared" si="394"/>
        <v>0</v>
      </c>
      <c r="D567" s="384" t="str">
        <f t="shared" si="394"/>
        <v>-</v>
      </c>
      <c r="E567" s="59">
        <f t="shared" si="394"/>
        <v>0</v>
      </c>
      <c r="F567" s="156">
        <f t="shared" si="369"/>
        <v>3</v>
      </c>
      <c r="G567" s="156">
        <f t="shared" si="370"/>
        <v>3</v>
      </c>
      <c r="H567" s="156">
        <f t="shared" si="346"/>
        <v>0</v>
      </c>
      <c r="I567" s="155">
        <f>'F4.2 SHPC Nashik'!Z77</f>
        <v>0</v>
      </c>
      <c r="J567" s="155">
        <f>'F4.2 SHPC Nashik'!AW77</f>
        <v>0</v>
      </c>
      <c r="K567" s="156"/>
      <c r="L567" s="156"/>
      <c r="M567" s="156">
        <f t="shared" si="347"/>
        <v>0</v>
      </c>
      <c r="N567" s="156">
        <f t="shared" si="348"/>
        <v>0</v>
      </c>
    </row>
    <row r="568" spans="1:14" ht="31.5" hidden="1" outlineLevel="1">
      <c r="A568" s="486">
        <f t="shared" ref="A568:E568" si="395">A470</f>
        <v>5</v>
      </c>
      <c r="B568" s="595" t="str">
        <f t="shared" si="395"/>
        <v xml:space="preserve">Design,supply ,testing ,erection and commissioing of  Power cables for GT and control cables at Yeldari HPS                                            </v>
      </c>
      <c r="C568" s="58">
        <f t="shared" si="395"/>
        <v>0</v>
      </c>
      <c r="D568" s="384" t="str">
        <f t="shared" si="395"/>
        <v>-</v>
      </c>
      <c r="E568" s="59">
        <f t="shared" si="395"/>
        <v>0</v>
      </c>
      <c r="F568" s="156">
        <f t="shared" si="369"/>
        <v>3.75</v>
      </c>
      <c r="G568" s="156">
        <f t="shared" si="370"/>
        <v>3.75</v>
      </c>
      <c r="H568" s="156">
        <f t="shared" si="346"/>
        <v>0</v>
      </c>
      <c r="I568" s="155">
        <f>'F4.2 SHPC Nashik'!Z78</f>
        <v>0</v>
      </c>
      <c r="J568" s="155">
        <f>'F4.2 SHPC Nashik'!AW78</f>
        <v>0</v>
      </c>
      <c r="K568" s="156"/>
      <c r="L568" s="156"/>
      <c r="M568" s="156">
        <f t="shared" si="347"/>
        <v>0</v>
      </c>
      <c r="N568" s="156">
        <f t="shared" si="348"/>
        <v>0</v>
      </c>
    </row>
    <row r="569" spans="1:14" ht="31.5" hidden="1" outlineLevel="1">
      <c r="A569" s="486">
        <f t="shared" ref="A569:E569" si="396">A471</f>
        <v>6</v>
      </c>
      <c r="B569" s="595" t="str">
        <f t="shared" si="396"/>
        <v xml:space="preserve">Design,supply ,testing ,erection and commissioing of  Power cables for GT and control cables at Yeldari HPS                                              </v>
      </c>
      <c r="C569" s="58">
        <f t="shared" si="396"/>
        <v>0</v>
      </c>
      <c r="D569" s="384" t="str">
        <f t="shared" si="396"/>
        <v>-</v>
      </c>
      <c r="E569" s="59">
        <f t="shared" si="396"/>
        <v>0</v>
      </c>
      <c r="F569" s="156">
        <f t="shared" si="369"/>
        <v>1.5</v>
      </c>
      <c r="G569" s="156">
        <f t="shared" si="370"/>
        <v>1.5</v>
      </c>
      <c r="H569" s="156">
        <f t="shared" si="346"/>
        <v>0</v>
      </c>
      <c r="I569" s="155">
        <f>'F4.2 SHPC Nashik'!Z79</f>
        <v>0</v>
      </c>
      <c r="J569" s="155">
        <f>'F4.2 SHPC Nashik'!AW79</f>
        <v>0</v>
      </c>
      <c r="K569" s="156"/>
      <c r="L569" s="156"/>
      <c r="M569" s="156">
        <f t="shared" si="347"/>
        <v>0</v>
      </c>
      <c r="N569" s="156">
        <f t="shared" si="348"/>
        <v>0</v>
      </c>
    </row>
    <row r="570" spans="1:14" ht="15.75" hidden="1" outlineLevel="1">
      <c r="A570" s="502">
        <f t="shared" ref="A570:E570" si="397">A472</f>
        <v>0</v>
      </c>
      <c r="B570" s="726" t="str">
        <f t="shared" si="397"/>
        <v>DPR 6(CIVIL)</v>
      </c>
      <c r="C570" s="58">
        <f t="shared" si="397"/>
        <v>0</v>
      </c>
      <c r="D570" s="384" t="str">
        <f t="shared" si="397"/>
        <v>-</v>
      </c>
      <c r="E570" s="59">
        <f t="shared" si="397"/>
        <v>0</v>
      </c>
      <c r="F570" s="156">
        <f t="shared" si="369"/>
        <v>0</v>
      </c>
      <c r="G570" s="156">
        <f t="shared" si="370"/>
        <v>0</v>
      </c>
      <c r="H570" s="156">
        <f t="shared" si="346"/>
        <v>0</v>
      </c>
      <c r="I570" s="155">
        <f>'F4.2 SHPC Nashik'!Z80</f>
        <v>0</v>
      </c>
      <c r="J570" s="155">
        <f>'F4.2 SHPC Nashik'!AW80</f>
        <v>0</v>
      </c>
      <c r="K570" s="156"/>
      <c r="L570" s="156"/>
      <c r="M570" s="156">
        <f t="shared" si="347"/>
        <v>0</v>
      </c>
      <c r="N570" s="156">
        <f t="shared" si="348"/>
        <v>0</v>
      </c>
    </row>
    <row r="571" spans="1:14" ht="15.75" hidden="1" outlineLevel="1">
      <c r="A571" s="486">
        <f t="shared" ref="A571:E571" si="398">A473</f>
        <v>1</v>
      </c>
      <c r="B571" s="595" t="str">
        <f t="shared" si="398"/>
        <v>Package shade roof change at Ghatghar HPS</v>
      </c>
      <c r="C571" s="58">
        <f t="shared" si="398"/>
        <v>0</v>
      </c>
      <c r="D571" s="384" t="str">
        <f t="shared" si="398"/>
        <v>-</v>
      </c>
      <c r="E571" s="59">
        <f t="shared" si="398"/>
        <v>0</v>
      </c>
      <c r="F571" s="156">
        <f t="shared" si="369"/>
        <v>2</v>
      </c>
      <c r="G571" s="156">
        <f t="shared" si="370"/>
        <v>2</v>
      </c>
      <c r="H571" s="156">
        <f t="shared" si="346"/>
        <v>0</v>
      </c>
      <c r="I571" s="155">
        <f>'F4.2 SHPC Nashik'!Z81</f>
        <v>0</v>
      </c>
      <c r="J571" s="155">
        <f>'F4.2 SHPC Nashik'!AW81</f>
        <v>0</v>
      </c>
      <c r="K571" s="156"/>
      <c r="L571" s="156"/>
      <c r="M571" s="156">
        <f t="shared" si="347"/>
        <v>0</v>
      </c>
      <c r="N571" s="156">
        <f t="shared" si="348"/>
        <v>0</v>
      </c>
    </row>
    <row r="572" spans="1:14" ht="31.5" hidden="1" outlineLevel="1">
      <c r="A572" s="486">
        <f t="shared" ref="A572:E572" si="399">A474</f>
        <v>2</v>
      </c>
      <c r="B572" s="595" t="str">
        <f t="shared" si="399"/>
        <v>PROCUREMENT OF MOBILE RACKS FOR STORES atGhatghar HPS</v>
      </c>
      <c r="C572" s="58">
        <f t="shared" si="399"/>
        <v>0</v>
      </c>
      <c r="D572" s="384" t="str">
        <f t="shared" si="399"/>
        <v>-</v>
      </c>
      <c r="E572" s="59">
        <f t="shared" si="399"/>
        <v>0</v>
      </c>
      <c r="F572" s="156">
        <f t="shared" si="369"/>
        <v>0.25</v>
      </c>
      <c r="G572" s="156">
        <f t="shared" si="370"/>
        <v>0.25</v>
      </c>
      <c r="H572" s="156">
        <f t="shared" si="346"/>
        <v>0</v>
      </c>
      <c r="I572" s="155">
        <f>'F4.2 SHPC Nashik'!Z82</f>
        <v>0</v>
      </c>
      <c r="J572" s="155">
        <f>'F4.2 SHPC Nashik'!AW82</f>
        <v>0</v>
      </c>
      <c r="K572" s="156"/>
      <c r="L572" s="156"/>
      <c r="M572" s="156">
        <f t="shared" si="347"/>
        <v>0</v>
      </c>
      <c r="N572" s="156">
        <f t="shared" si="348"/>
        <v>0</v>
      </c>
    </row>
    <row r="573" spans="1:14" ht="31.5" hidden="1" outlineLevel="1">
      <c r="A573" s="486">
        <f t="shared" ref="A573:E573" si="400">A475</f>
        <v>3</v>
      </c>
      <c r="B573" s="595" t="str">
        <f t="shared" si="400"/>
        <v>Wall compound Rising of height and Wire fence on wall at package shade  at Ghatghar HPS</v>
      </c>
      <c r="C573" s="58">
        <f t="shared" si="400"/>
        <v>0</v>
      </c>
      <c r="D573" s="384" t="str">
        <f t="shared" si="400"/>
        <v>-</v>
      </c>
      <c r="E573" s="59">
        <f t="shared" si="400"/>
        <v>0</v>
      </c>
      <c r="F573" s="156">
        <f t="shared" si="369"/>
        <v>1.5</v>
      </c>
      <c r="G573" s="156">
        <f t="shared" si="370"/>
        <v>1.5</v>
      </c>
      <c r="H573" s="156">
        <f t="shared" si="346"/>
        <v>0</v>
      </c>
      <c r="I573" s="155">
        <f>'F4.2 SHPC Nashik'!Z83</f>
        <v>0</v>
      </c>
      <c r="J573" s="155">
        <f>'F4.2 SHPC Nashik'!AW83</f>
        <v>0</v>
      </c>
      <c r="K573" s="156"/>
      <c r="L573" s="156"/>
      <c r="M573" s="156">
        <f t="shared" si="347"/>
        <v>0</v>
      </c>
      <c r="N573" s="156">
        <f t="shared" si="348"/>
        <v>0</v>
      </c>
    </row>
    <row r="574" spans="1:14" ht="15.75" hidden="1" outlineLevel="1">
      <c r="A574" s="486">
        <f t="shared" ref="A574:E574" si="401">A476</f>
        <v>4</v>
      </c>
      <c r="B574" s="595" t="str">
        <f t="shared" si="401"/>
        <v>Wall compound colony UCR at Ghatghar HPS</v>
      </c>
      <c r="C574" s="58">
        <f t="shared" si="401"/>
        <v>0</v>
      </c>
      <c r="D574" s="384" t="str">
        <f t="shared" si="401"/>
        <v>-</v>
      </c>
      <c r="E574" s="59">
        <f t="shared" si="401"/>
        <v>0</v>
      </c>
      <c r="F574" s="156">
        <f t="shared" si="369"/>
        <v>1.5</v>
      </c>
      <c r="G574" s="156">
        <f t="shared" si="370"/>
        <v>1.5</v>
      </c>
      <c r="H574" s="156">
        <f t="shared" si="346"/>
        <v>0</v>
      </c>
      <c r="I574" s="155">
        <f>'F4.2 SHPC Nashik'!Z84</f>
        <v>0</v>
      </c>
      <c r="J574" s="155">
        <f>'F4.2 SHPC Nashik'!AW84</f>
        <v>0</v>
      </c>
      <c r="K574" s="156"/>
      <c r="L574" s="156"/>
      <c r="M574" s="156">
        <f t="shared" si="347"/>
        <v>0</v>
      </c>
      <c r="N574" s="156">
        <f t="shared" si="348"/>
        <v>0</v>
      </c>
    </row>
    <row r="575" spans="1:14" ht="15.75" hidden="1" outlineLevel="1">
      <c r="A575" s="486">
        <f t="shared" ref="A575:E575" si="402">A477</f>
        <v>5</v>
      </c>
      <c r="B575" s="595" t="str">
        <f t="shared" si="402"/>
        <v>Colony and office Road asphalting at Ghatghar HPS</v>
      </c>
      <c r="C575" s="58">
        <f t="shared" si="402"/>
        <v>0</v>
      </c>
      <c r="D575" s="384" t="str">
        <f t="shared" si="402"/>
        <v>-</v>
      </c>
      <c r="E575" s="59">
        <f t="shared" si="402"/>
        <v>0</v>
      </c>
      <c r="F575" s="156">
        <f t="shared" si="369"/>
        <v>2</v>
      </c>
      <c r="G575" s="156">
        <f t="shared" si="370"/>
        <v>2</v>
      </c>
      <c r="H575" s="156">
        <f t="shared" si="346"/>
        <v>0</v>
      </c>
      <c r="I575" s="155">
        <f>'F4.2 SHPC Nashik'!Z85</f>
        <v>0</v>
      </c>
      <c r="J575" s="155">
        <f>'F4.2 SHPC Nashik'!AW85</f>
        <v>0</v>
      </c>
      <c r="K575" s="156"/>
      <c r="L575" s="156"/>
      <c r="M575" s="156">
        <f t="shared" si="347"/>
        <v>0</v>
      </c>
      <c r="N575" s="156">
        <f t="shared" si="348"/>
        <v>0</v>
      </c>
    </row>
    <row r="576" spans="1:14" ht="15.75" hidden="1" outlineLevel="1">
      <c r="A576" s="486">
        <f t="shared" ref="A576:E576" si="403">A478</f>
        <v>6</v>
      </c>
      <c r="B576" s="595" t="str">
        <f t="shared" si="403"/>
        <v xml:space="preserve"> Road colony to power house at Ghatghar HPS</v>
      </c>
      <c r="C576" s="58">
        <f t="shared" si="403"/>
        <v>0</v>
      </c>
      <c r="D576" s="384" t="str">
        <f t="shared" si="403"/>
        <v>-</v>
      </c>
      <c r="E576" s="59">
        <f t="shared" si="403"/>
        <v>0</v>
      </c>
      <c r="F576" s="156">
        <f t="shared" si="369"/>
        <v>7</v>
      </c>
      <c r="G576" s="156">
        <f t="shared" si="370"/>
        <v>7</v>
      </c>
      <c r="H576" s="156">
        <f t="shared" si="346"/>
        <v>0</v>
      </c>
      <c r="I576" s="155">
        <f>'F4.2 SHPC Nashik'!Z86</f>
        <v>0</v>
      </c>
      <c r="J576" s="155">
        <f>'F4.2 SHPC Nashik'!AW86</f>
        <v>0</v>
      </c>
      <c r="K576" s="156"/>
      <c r="L576" s="156"/>
      <c r="M576" s="156">
        <f t="shared" si="347"/>
        <v>0</v>
      </c>
      <c r="N576" s="156">
        <f t="shared" si="348"/>
        <v>0</v>
      </c>
    </row>
    <row r="577" spans="1:14" ht="15.75" hidden="1" outlineLevel="1">
      <c r="A577" s="502">
        <f t="shared" ref="A577:E577" si="404">A479</f>
        <v>0</v>
      </c>
      <c r="B577" s="297">
        <f t="shared" si="404"/>
        <v>0</v>
      </c>
      <c r="C577" s="58">
        <f t="shared" si="404"/>
        <v>0</v>
      </c>
      <c r="D577" s="384" t="str">
        <f t="shared" si="404"/>
        <v>-</v>
      </c>
      <c r="E577" s="59">
        <f t="shared" si="404"/>
        <v>0</v>
      </c>
      <c r="F577" s="156">
        <f t="shared" si="369"/>
        <v>0</v>
      </c>
      <c r="G577" s="156">
        <f t="shared" si="370"/>
        <v>0</v>
      </c>
      <c r="H577" s="156">
        <f t="shared" si="346"/>
        <v>0</v>
      </c>
      <c r="I577" s="155">
        <f>'F4.2 SHPC Nashik'!Z87</f>
        <v>0</v>
      </c>
      <c r="J577" s="155">
        <f>'F4.2 SHPC Nashik'!AW87</f>
        <v>0</v>
      </c>
      <c r="K577" s="156"/>
      <c r="L577" s="156"/>
      <c r="M577" s="156">
        <f t="shared" si="347"/>
        <v>0</v>
      </c>
      <c r="N577" s="156">
        <f t="shared" si="348"/>
        <v>0</v>
      </c>
    </row>
    <row r="578" spans="1:14" ht="15.75" hidden="1" outlineLevel="1">
      <c r="A578" s="502">
        <f t="shared" ref="A578:E578" si="405">A480</f>
        <v>0</v>
      </c>
      <c r="B578" s="313" t="str">
        <f t="shared" si="405"/>
        <v>(ii) Yet to be submitted to MERC(F Y 2027-28)</v>
      </c>
      <c r="C578" s="58">
        <f t="shared" si="405"/>
        <v>0</v>
      </c>
      <c r="D578" s="384" t="str">
        <f t="shared" si="405"/>
        <v>-</v>
      </c>
      <c r="E578" s="59">
        <f t="shared" si="405"/>
        <v>0</v>
      </c>
      <c r="F578" s="156">
        <f t="shared" si="369"/>
        <v>0</v>
      </c>
      <c r="G578" s="156">
        <f t="shared" si="370"/>
        <v>0</v>
      </c>
      <c r="H578" s="156">
        <f t="shared" si="346"/>
        <v>0</v>
      </c>
      <c r="I578" s="155">
        <f>'F4.2 SHPC Nashik'!Z88</f>
        <v>0</v>
      </c>
      <c r="J578" s="155">
        <f>'F4.2 SHPC Nashik'!AW88</f>
        <v>0</v>
      </c>
      <c r="K578" s="156"/>
      <c r="L578" s="156"/>
      <c r="M578" s="156">
        <f t="shared" si="347"/>
        <v>0</v>
      </c>
      <c r="N578" s="156">
        <f t="shared" si="348"/>
        <v>0</v>
      </c>
    </row>
    <row r="579" spans="1:14" ht="15.75" hidden="1" outlineLevel="1">
      <c r="A579" s="502">
        <f t="shared" ref="A579:E579" si="406">A481</f>
        <v>0</v>
      </c>
      <c r="B579" s="313" t="str">
        <f t="shared" si="406"/>
        <v>DPR 7</v>
      </c>
      <c r="C579" s="58">
        <f t="shared" si="406"/>
        <v>0</v>
      </c>
      <c r="D579" s="384" t="str">
        <f t="shared" si="406"/>
        <v>-</v>
      </c>
      <c r="E579" s="59">
        <f t="shared" si="406"/>
        <v>0</v>
      </c>
      <c r="F579" s="156">
        <f t="shared" si="369"/>
        <v>0</v>
      </c>
      <c r="G579" s="156">
        <f t="shared" si="370"/>
        <v>0</v>
      </c>
      <c r="H579" s="156">
        <f t="shared" si="346"/>
        <v>0</v>
      </c>
      <c r="I579" s="155">
        <f>'F4.2 SHPC Nashik'!Z89</f>
        <v>0</v>
      </c>
      <c r="J579" s="155">
        <f>'F4.2 SHPC Nashik'!AW89</f>
        <v>0</v>
      </c>
      <c r="K579" s="156"/>
      <c r="L579" s="156"/>
      <c r="M579" s="156">
        <f t="shared" si="347"/>
        <v>0</v>
      </c>
      <c r="N579" s="156">
        <f t="shared" si="348"/>
        <v>0</v>
      </c>
    </row>
    <row r="580" spans="1:14" ht="15.75" hidden="1" outlineLevel="1">
      <c r="A580" s="486">
        <f t="shared" ref="A580:E580" si="407">A482</f>
        <v>1</v>
      </c>
      <c r="B580" s="595" t="str">
        <f t="shared" si="407"/>
        <v>UPGRADATION OF SFC &amp; DDC PANEL at Ghatghar HPS</v>
      </c>
      <c r="C580" s="58">
        <f t="shared" si="407"/>
        <v>0</v>
      </c>
      <c r="D580" s="384" t="str">
        <f t="shared" si="407"/>
        <v>-</v>
      </c>
      <c r="E580" s="59">
        <f t="shared" si="407"/>
        <v>0</v>
      </c>
      <c r="F580" s="156">
        <f t="shared" si="369"/>
        <v>0</v>
      </c>
      <c r="G580" s="156">
        <f t="shared" si="370"/>
        <v>0</v>
      </c>
      <c r="H580" s="156">
        <f t="shared" si="346"/>
        <v>0</v>
      </c>
      <c r="I580" s="155">
        <f>'F4.2 SHPC Nashik'!Z90</f>
        <v>10</v>
      </c>
      <c r="J580" s="155">
        <f>'F4.2 SHPC Nashik'!AW90</f>
        <v>10</v>
      </c>
      <c r="K580" s="156"/>
      <c r="L580" s="156"/>
      <c r="M580" s="156">
        <f t="shared" si="347"/>
        <v>10</v>
      </c>
      <c r="N580" s="156">
        <f t="shared" si="348"/>
        <v>0</v>
      </c>
    </row>
    <row r="581" spans="1:14" ht="15.75" hidden="1" outlineLevel="1">
      <c r="A581" s="486">
        <f t="shared" ref="A581:E581" si="408">A483</f>
        <v>2</v>
      </c>
      <c r="B581" s="595" t="str">
        <f t="shared" si="408"/>
        <v>BATTERY CHARGER PROCUREMENT at Ghatghar HPS</v>
      </c>
      <c r="C581" s="58">
        <f t="shared" si="408"/>
        <v>0</v>
      </c>
      <c r="D581" s="384" t="str">
        <f t="shared" si="408"/>
        <v>-</v>
      </c>
      <c r="E581" s="59">
        <f t="shared" si="408"/>
        <v>0</v>
      </c>
      <c r="F581" s="156">
        <f t="shared" si="369"/>
        <v>0</v>
      </c>
      <c r="G581" s="156">
        <f t="shared" si="370"/>
        <v>0</v>
      </c>
      <c r="H581" s="156">
        <f t="shared" si="346"/>
        <v>0</v>
      </c>
      <c r="I581" s="155">
        <f>'F4.2 SHPC Nashik'!Z91</f>
        <v>0.5</v>
      </c>
      <c r="J581" s="155">
        <f>'F4.2 SHPC Nashik'!AW91</f>
        <v>0.5</v>
      </c>
      <c r="K581" s="156"/>
      <c r="L581" s="156"/>
      <c r="M581" s="156">
        <f t="shared" si="347"/>
        <v>0.5</v>
      </c>
      <c r="N581" s="156">
        <f t="shared" si="348"/>
        <v>0</v>
      </c>
    </row>
    <row r="582" spans="1:14" ht="15.75" hidden="1" outlineLevel="1">
      <c r="A582" s="486">
        <f t="shared" ref="A582:E582" si="409">A484</f>
        <v>3</v>
      </c>
      <c r="B582" s="595" t="str">
        <f t="shared" si="409"/>
        <v xml:space="preserve"> PHASE REVERSAL SWITCH PROCUREMENT at Ghatghar HPS</v>
      </c>
      <c r="C582" s="58">
        <f t="shared" si="409"/>
        <v>0</v>
      </c>
      <c r="D582" s="384" t="str">
        <f t="shared" si="409"/>
        <v>-</v>
      </c>
      <c r="E582" s="59">
        <f t="shared" si="409"/>
        <v>0</v>
      </c>
      <c r="F582" s="156">
        <f t="shared" si="369"/>
        <v>0</v>
      </c>
      <c r="G582" s="156">
        <f t="shared" si="370"/>
        <v>0</v>
      </c>
      <c r="H582" s="156">
        <f t="shared" si="346"/>
        <v>0</v>
      </c>
      <c r="I582" s="155">
        <f>'F4.2 SHPC Nashik'!Z92</f>
        <v>0.5</v>
      </c>
      <c r="J582" s="155">
        <f>'F4.2 SHPC Nashik'!AW92</f>
        <v>0.5</v>
      </c>
      <c r="K582" s="156"/>
      <c r="L582" s="156"/>
      <c r="M582" s="156">
        <f t="shared" si="347"/>
        <v>0.5</v>
      </c>
      <c r="N582" s="156">
        <f t="shared" si="348"/>
        <v>0</v>
      </c>
    </row>
    <row r="583" spans="1:14" ht="15.75" hidden="1" outlineLevel="1">
      <c r="A583" s="486">
        <f t="shared" ref="A583:E583" si="410">A485</f>
        <v>4</v>
      </c>
      <c r="B583" s="595" t="str">
        <f t="shared" si="410"/>
        <v xml:space="preserve"> PROCUREMENT OF SPARES FOR 220kV GIS at Ghatghar HPS</v>
      </c>
      <c r="C583" s="58">
        <f t="shared" si="410"/>
        <v>0</v>
      </c>
      <c r="D583" s="384" t="str">
        <f t="shared" si="410"/>
        <v>-</v>
      </c>
      <c r="E583" s="59">
        <f t="shared" si="410"/>
        <v>0</v>
      </c>
      <c r="F583" s="156">
        <f t="shared" si="369"/>
        <v>0</v>
      </c>
      <c r="G583" s="156">
        <f t="shared" si="370"/>
        <v>0</v>
      </c>
      <c r="H583" s="156">
        <f t="shared" si="346"/>
        <v>0</v>
      </c>
      <c r="I583" s="155">
        <f>'F4.2 SHPC Nashik'!Z93</f>
        <v>6.5</v>
      </c>
      <c r="J583" s="155">
        <f>'F4.2 SHPC Nashik'!AW93</f>
        <v>6.5</v>
      </c>
      <c r="K583" s="156"/>
      <c r="L583" s="156"/>
      <c r="M583" s="156">
        <f t="shared" si="347"/>
        <v>6.5</v>
      </c>
      <c r="N583" s="156">
        <f t="shared" si="348"/>
        <v>0</v>
      </c>
    </row>
    <row r="584" spans="1:14" ht="15.75" hidden="1" outlineLevel="1">
      <c r="A584" s="486">
        <f t="shared" ref="A584:E584" si="411">A486</f>
        <v>5</v>
      </c>
      <c r="B584" s="595" t="str">
        <f t="shared" si="411"/>
        <v xml:space="preserve"> PROCUREMENT OF RBDV at Ghatghar HPS</v>
      </c>
      <c r="C584" s="58">
        <f t="shared" si="411"/>
        <v>0</v>
      </c>
      <c r="D584" s="384" t="str">
        <f t="shared" si="411"/>
        <v>-</v>
      </c>
      <c r="E584" s="59">
        <f t="shared" si="411"/>
        <v>0</v>
      </c>
      <c r="F584" s="156">
        <f t="shared" si="369"/>
        <v>0</v>
      </c>
      <c r="G584" s="156">
        <f t="shared" si="370"/>
        <v>0</v>
      </c>
      <c r="H584" s="156">
        <f t="shared" si="346"/>
        <v>0</v>
      </c>
      <c r="I584" s="155">
        <f>'F4.2 SHPC Nashik'!Z94</f>
        <v>1</v>
      </c>
      <c r="J584" s="155">
        <f>'F4.2 SHPC Nashik'!AW94</f>
        <v>1</v>
      </c>
      <c r="K584" s="156"/>
      <c r="L584" s="156"/>
      <c r="M584" s="156">
        <f t="shared" si="347"/>
        <v>1</v>
      </c>
      <c r="N584" s="156">
        <f t="shared" si="348"/>
        <v>0</v>
      </c>
    </row>
    <row r="585" spans="1:14" ht="15.75" hidden="1" outlineLevel="1">
      <c r="A585" s="693">
        <f t="shared" ref="A585:E585" si="412">A487</f>
        <v>0</v>
      </c>
      <c r="B585" s="697">
        <f t="shared" si="412"/>
        <v>0</v>
      </c>
      <c r="C585" s="58">
        <f t="shared" si="412"/>
        <v>0</v>
      </c>
      <c r="D585" s="384" t="str">
        <f t="shared" si="412"/>
        <v>-</v>
      </c>
      <c r="E585" s="59">
        <f t="shared" si="412"/>
        <v>0</v>
      </c>
      <c r="F585" s="156">
        <f t="shared" si="369"/>
        <v>0</v>
      </c>
      <c r="G585" s="156">
        <f t="shared" si="370"/>
        <v>0</v>
      </c>
      <c r="H585" s="156">
        <f t="shared" si="346"/>
        <v>0</v>
      </c>
      <c r="I585" s="155">
        <f>'F4.2 SHPC Nashik'!Z95</f>
        <v>0</v>
      </c>
      <c r="J585" s="155">
        <f>'F4.2 SHPC Nashik'!AW95</f>
        <v>0</v>
      </c>
      <c r="K585" s="156"/>
      <c r="L585" s="156"/>
      <c r="M585" s="156">
        <f t="shared" si="347"/>
        <v>0</v>
      </c>
      <c r="N585" s="156">
        <f t="shared" si="348"/>
        <v>0</v>
      </c>
    </row>
    <row r="586" spans="1:14" ht="15.75" hidden="1" outlineLevel="1">
      <c r="A586" s="502">
        <f t="shared" ref="A586:E586" si="413">A488</f>
        <v>0</v>
      </c>
      <c r="B586" s="726" t="str">
        <f t="shared" si="413"/>
        <v>DPR 8</v>
      </c>
      <c r="C586" s="58">
        <f t="shared" si="413"/>
        <v>0</v>
      </c>
      <c r="D586" s="384" t="str">
        <f t="shared" si="413"/>
        <v>-</v>
      </c>
      <c r="E586" s="59">
        <f t="shared" si="413"/>
        <v>0</v>
      </c>
      <c r="F586" s="156">
        <f t="shared" si="369"/>
        <v>0</v>
      </c>
      <c r="G586" s="156">
        <f t="shared" si="370"/>
        <v>0</v>
      </c>
      <c r="H586" s="156">
        <f t="shared" si="346"/>
        <v>0</v>
      </c>
      <c r="I586" s="155">
        <f>'F4.2 SHPC Nashik'!Z96</f>
        <v>0</v>
      </c>
      <c r="J586" s="155">
        <f>'F4.2 SHPC Nashik'!AW96</f>
        <v>0</v>
      </c>
      <c r="K586" s="156"/>
      <c r="L586" s="156"/>
      <c r="M586" s="156">
        <f t="shared" si="347"/>
        <v>0</v>
      </c>
      <c r="N586" s="156">
        <f t="shared" si="348"/>
        <v>0</v>
      </c>
    </row>
    <row r="587" spans="1:14" ht="63" hidden="1" outlineLevel="1">
      <c r="A587" s="486">
        <f t="shared" ref="A587:E587" si="414">A489</f>
        <v>1</v>
      </c>
      <c r="B587" s="595" t="str">
        <f t="shared" si="414"/>
        <v xml:space="preserve">Comprehensive work of Renovation, Modification, Design, Manufacture, Supply, Erection, Testing &amp; Commissioning of new Generator  on single point responsibility at 60 MW Vaitarna HPS.                          </v>
      </c>
      <c r="C587" s="58">
        <f t="shared" si="414"/>
        <v>0</v>
      </c>
      <c r="D587" s="384" t="str">
        <f t="shared" si="414"/>
        <v>-</v>
      </c>
      <c r="E587" s="59">
        <f t="shared" si="414"/>
        <v>0</v>
      </c>
      <c r="F587" s="156">
        <f t="shared" si="369"/>
        <v>0</v>
      </c>
      <c r="G587" s="156">
        <f t="shared" si="370"/>
        <v>0</v>
      </c>
      <c r="H587" s="156">
        <f t="shared" si="346"/>
        <v>0</v>
      </c>
      <c r="I587" s="155">
        <f>'F4.2 SHPC Nashik'!Z97</f>
        <v>50</v>
      </c>
      <c r="J587" s="155">
        <f>'F4.2 SHPC Nashik'!AW97</f>
        <v>50</v>
      </c>
      <c r="K587" s="156"/>
      <c r="L587" s="156"/>
      <c r="M587" s="156">
        <f t="shared" si="347"/>
        <v>50</v>
      </c>
      <c r="N587" s="156">
        <f t="shared" si="348"/>
        <v>0</v>
      </c>
    </row>
    <row r="588" spans="1:14" ht="15.75" hidden="1" outlineLevel="1">
      <c r="A588" s="536">
        <f t="shared" ref="A588:E592" si="415">A490</f>
        <v>0</v>
      </c>
      <c r="B588" s="488" t="str">
        <f t="shared" si="415"/>
        <v>B) Non-DPR Schemes</v>
      </c>
      <c r="C588" s="58">
        <f t="shared" si="415"/>
        <v>0</v>
      </c>
      <c r="D588" s="384" t="str">
        <f t="shared" si="415"/>
        <v>-</v>
      </c>
      <c r="E588" s="59">
        <f t="shared" si="415"/>
        <v>0</v>
      </c>
      <c r="F588" s="156">
        <f>F490+I490</f>
        <v>0</v>
      </c>
      <c r="G588" s="156">
        <f>G490+M490</f>
        <v>0</v>
      </c>
      <c r="H588" s="156">
        <f t="shared" si="346"/>
        <v>0</v>
      </c>
      <c r="I588" s="155">
        <f>'F4.2 SHPC Nashik'!Z98</f>
        <v>0</v>
      </c>
      <c r="J588" s="155">
        <f>'F4.2 SHPC Nashik'!AW98</f>
        <v>0</v>
      </c>
      <c r="K588" s="156"/>
      <c r="L588" s="156"/>
      <c r="M588" s="156">
        <f t="shared" si="347"/>
        <v>0</v>
      </c>
      <c r="N588" s="156">
        <f t="shared" si="348"/>
        <v>0</v>
      </c>
    </row>
    <row r="589" spans="1:14" ht="15.75" hidden="1" outlineLevel="1">
      <c r="A589" s="556">
        <f t="shared" si="415"/>
        <v>1</v>
      </c>
      <c r="B589" s="593" t="str">
        <f t="shared" si="415"/>
        <v>Office Equipment</v>
      </c>
      <c r="C589" s="58">
        <f t="shared" si="415"/>
        <v>0</v>
      </c>
      <c r="D589" s="384" t="str">
        <f t="shared" si="415"/>
        <v>-</v>
      </c>
      <c r="E589" s="59">
        <f t="shared" si="415"/>
        <v>0</v>
      </c>
      <c r="F589" s="156">
        <f>F491+I491</f>
        <v>0.66373825499999994</v>
      </c>
      <c r="G589" s="156">
        <f>G491+M491</f>
        <v>0.70044345600000002</v>
      </c>
      <c r="H589" s="156">
        <f t="shared" si="346"/>
        <v>-3.6705201000000076E-2</v>
      </c>
      <c r="I589" s="155">
        <f>'F4.2 SHPC Nashik'!Z99</f>
        <v>0</v>
      </c>
      <c r="J589" s="155">
        <f>'F4.2 SHPC Nashik'!AW99</f>
        <v>0</v>
      </c>
      <c r="K589" s="156"/>
      <c r="L589" s="156"/>
      <c r="M589" s="156">
        <f t="shared" si="347"/>
        <v>0</v>
      </c>
      <c r="N589" s="156">
        <f t="shared" si="348"/>
        <v>-3.6705201000000076E-2</v>
      </c>
    </row>
    <row r="590" spans="1:14" ht="15.75" hidden="1" outlineLevel="1">
      <c r="A590" s="556">
        <f t="shared" si="415"/>
        <v>2</v>
      </c>
      <c r="B590" s="594" t="str">
        <f t="shared" si="415"/>
        <v>Furniture &amp; Fixtures</v>
      </c>
      <c r="C590" s="58">
        <f t="shared" si="415"/>
        <v>0</v>
      </c>
      <c r="D590" s="384" t="str">
        <f t="shared" si="415"/>
        <v>-</v>
      </c>
      <c r="E590" s="59">
        <f t="shared" si="415"/>
        <v>0</v>
      </c>
      <c r="F590" s="156">
        <f>F492+I492</f>
        <v>3.5748099999999998E-2</v>
      </c>
      <c r="G590" s="156">
        <f>G492+M492</f>
        <v>3.5748099999999998E-2</v>
      </c>
      <c r="H590" s="156">
        <f t="shared" si="346"/>
        <v>0</v>
      </c>
      <c r="I590" s="155">
        <f>'F4.2 SHPC Nashik'!Z100</f>
        <v>0</v>
      </c>
      <c r="J590" s="155">
        <f>'F4.2 SHPC Nashik'!AW100</f>
        <v>0</v>
      </c>
      <c r="K590" s="156"/>
      <c r="L590" s="156"/>
      <c r="M590" s="156">
        <f t="shared" si="347"/>
        <v>0</v>
      </c>
      <c r="N590" s="156">
        <f t="shared" si="348"/>
        <v>0</v>
      </c>
    </row>
    <row r="591" spans="1:14" ht="63" hidden="1" outlineLevel="1">
      <c r="A591" s="556">
        <f t="shared" si="415"/>
        <v>3</v>
      </c>
      <c r="B591" s="595" t="str">
        <f t="shared" si="415"/>
        <v xml:space="preserve">Replacement of existing 300AH/220VDC &amp; 200AH/220VDC Battery Set with new Lead acid Tubular Battery Set along with Design, manufacture, supply, installation, commissioning &amp; testing at Yeldari &amp; Paithan HPS </v>
      </c>
      <c r="C591" s="58">
        <f t="shared" si="415"/>
        <v>0</v>
      </c>
      <c r="D591" s="384" t="str">
        <f t="shared" si="415"/>
        <v>-</v>
      </c>
      <c r="E591" s="59">
        <f t="shared" si="415"/>
        <v>0</v>
      </c>
      <c r="F591" s="156">
        <f>F493+I493</f>
        <v>0.22830016</v>
      </c>
      <c r="G591" s="156">
        <f>G493+M493</f>
        <v>0.22830016</v>
      </c>
      <c r="H591" s="156">
        <f t="shared" si="346"/>
        <v>0</v>
      </c>
      <c r="I591" s="155">
        <f>'F4.2 SHPC Nashik'!Z101</f>
        <v>0</v>
      </c>
      <c r="J591" s="155">
        <f>'F4.2 SHPC Nashik'!AW101</f>
        <v>0</v>
      </c>
      <c r="K591" s="156"/>
      <c r="L591" s="156"/>
      <c r="M591" s="156">
        <f t="shared" si="347"/>
        <v>0</v>
      </c>
      <c r="N591" s="156">
        <f t="shared" si="348"/>
        <v>0</v>
      </c>
    </row>
    <row r="592" spans="1:14" ht="16.5" hidden="1" outlineLevel="1" thickBot="1">
      <c r="A592" s="556">
        <f t="shared" si="415"/>
        <v>4</v>
      </c>
      <c r="B592" s="595" t="str">
        <f t="shared" si="415"/>
        <v>Vehicle (Fire Tender )</v>
      </c>
      <c r="C592" s="58">
        <f t="shared" si="415"/>
        <v>0</v>
      </c>
      <c r="D592" s="384" t="str">
        <f t="shared" si="415"/>
        <v>-</v>
      </c>
      <c r="E592" s="59">
        <f t="shared" si="415"/>
        <v>0</v>
      </c>
      <c r="F592" s="156">
        <f>F494+I494</f>
        <v>4.0077621479999994</v>
      </c>
      <c r="G592" s="156">
        <f>G494+M494</f>
        <v>4.0077621479999994</v>
      </c>
      <c r="H592" s="156">
        <f t="shared" si="346"/>
        <v>0</v>
      </c>
      <c r="I592" s="155">
        <f>'F4.2 SHPC Nashik'!Z102</f>
        <v>0</v>
      </c>
      <c r="J592" s="155">
        <f>'F4.2 SHPC Nashik'!AW102</f>
        <v>0</v>
      </c>
      <c r="K592" s="156"/>
      <c r="L592" s="156"/>
      <c r="M592" s="156">
        <f t="shared" si="347"/>
        <v>0</v>
      </c>
      <c r="N592" s="156">
        <f t="shared" si="348"/>
        <v>0</v>
      </c>
    </row>
    <row r="593" spans="1:16" ht="15.75" collapsed="1" thickBot="1">
      <c r="A593" s="385"/>
      <c r="B593" s="386" t="str">
        <f>B495</f>
        <v>Total</v>
      </c>
      <c r="C593" s="387"/>
      <c r="D593" s="388"/>
      <c r="E593" s="389"/>
      <c r="F593" s="390">
        <f t="shared" ref="F593:N593" si="416">SUM(F500:F592)</f>
        <v>242.28986108499996</v>
      </c>
      <c r="G593" s="390">
        <f t="shared" si="416"/>
        <v>242.92326016699997</v>
      </c>
      <c r="H593" s="390">
        <f t="shared" si="416"/>
        <v>-0.63339908200000072</v>
      </c>
      <c r="I593" s="390">
        <f t="shared" si="416"/>
        <v>68.5</v>
      </c>
      <c r="J593" s="390">
        <f t="shared" si="416"/>
        <v>68.5</v>
      </c>
      <c r="K593" s="390">
        <f t="shared" si="416"/>
        <v>0</v>
      </c>
      <c r="L593" s="390">
        <f t="shared" si="416"/>
        <v>0</v>
      </c>
      <c r="M593" s="390">
        <f t="shared" si="416"/>
        <v>68.5</v>
      </c>
      <c r="N593" s="390">
        <f t="shared" si="416"/>
        <v>-0.63339908200000072</v>
      </c>
    </row>
    <row r="595" spans="1:16" s="208" customFormat="1" ht="15.75" thickBot="1">
      <c r="A595" s="378"/>
      <c r="B595" s="41" t="s">
        <v>519</v>
      </c>
      <c r="C595" s="379"/>
      <c r="D595" s="380"/>
      <c r="E595" s="44"/>
      <c r="F595" s="95"/>
      <c r="G595" s="95"/>
      <c r="H595" s="95"/>
      <c r="I595" s="95"/>
      <c r="J595" s="95"/>
      <c r="K595" s="95"/>
      <c r="L595" s="95"/>
      <c r="M595" s="95"/>
      <c r="N595" s="95"/>
    </row>
    <row r="596" spans="1:16" ht="15.75" hidden="1" outlineLevel="1">
      <c r="A596" s="535"/>
      <c r="B596" s="488" t="str">
        <f t="shared" ref="B596:B603" si="417">B498</f>
        <v>a) DPR Schemes</v>
      </c>
      <c r="C596" s="379"/>
      <c r="D596" s="380"/>
      <c r="E596" s="44"/>
      <c r="F596" s="95"/>
      <c r="G596" s="95"/>
      <c r="H596" s="95"/>
      <c r="I596" s="95"/>
      <c r="J596" s="95"/>
      <c r="K596" s="95"/>
      <c r="L596" s="95"/>
      <c r="M596" s="95"/>
      <c r="N596" s="95"/>
    </row>
    <row r="597" spans="1:16" ht="15.75" hidden="1" outlineLevel="1">
      <c r="A597" s="535"/>
      <c r="B597" s="313" t="str">
        <f t="shared" si="417"/>
        <v>(i) Submitted to MERC</v>
      </c>
      <c r="C597" s="381"/>
      <c r="D597" s="382"/>
      <c r="E597" s="44"/>
      <c r="F597" s="95"/>
      <c r="G597" s="95"/>
      <c r="H597" s="95"/>
      <c r="I597" s="95"/>
      <c r="J597" s="95"/>
      <c r="K597" s="95"/>
      <c r="L597" s="95"/>
      <c r="M597" s="95"/>
      <c r="N597" s="95"/>
    </row>
    <row r="598" spans="1:16" s="337" customFormat="1" ht="31.5" hidden="1" outlineLevel="1">
      <c r="A598" s="544">
        <f t="shared" ref="A598:A603" si="418">A500</f>
        <v>2</v>
      </c>
      <c r="B598" s="545" t="str">
        <f t="shared" si="417"/>
        <v>Various schemes of Hydro Power Stations at HPC Pune &amp; HPC Nasik</v>
      </c>
      <c r="C598" s="53" t="str">
        <f t="shared" ref="C598:E603" si="419">C500</f>
        <v>MERC/TECH 12/CAPEX/20142015/00876</v>
      </c>
      <c r="D598" s="383">
        <f t="shared" si="419"/>
        <v>41871</v>
      </c>
      <c r="E598" s="56">
        <f t="shared" si="419"/>
        <v>0.73120000000000007</v>
      </c>
      <c r="F598" s="155">
        <f t="shared" ref="F598:F603" si="420">F500+I500</f>
        <v>0</v>
      </c>
      <c r="G598" s="155">
        <f t="shared" ref="G598:G603" si="421">G500+M500</f>
        <v>0</v>
      </c>
      <c r="H598" s="155">
        <f>F598-G598</f>
        <v>0</v>
      </c>
      <c r="I598" s="155">
        <f>'F4.2 SHPC Nashik'!AA10</f>
        <v>0</v>
      </c>
      <c r="J598" s="155">
        <f>'F4.2 SHPC Nashik'!AX10</f>
        <v>0</v>
      </c>
      <c r="K598" s="155"/>
      <c r="L598" s="155"/>
      <c r="M598" s="155">
        <f>SUM(J598:L598)</f>
        <v>0</v>
      </c>
      <c r="N598" s="155">
        <f>H598+I598-M598</f>
        <v>0</v>
      </c>
      <c r="O598" s="209">
        <f t="shared" ref="O598:O603" si="422">MAX(0,IF(M598=0,0,IF(G598+M598&lt;E598,M598,E598-G598)))</f>
        <v>0</v>
      </c>
      <c r="P598" s="210">
        <f t="shared" ref="P598:P603" si="423">M598-O598</f>
        <v>0</v>
      </c>
    </row>
    <row r="599" spans="1:16" ht="47.25" hidden="1" outlineLevel="1">
      <c r="A599" s="556">
        <f t="shared" si="418"/>
        <v>2.6</v>
      </c>
      <c r="B599" s="557" t="str">
        <f t="shared" si="417"/>
        <v>Supply, testing, installation and commissioning of Exide make 300 AH 220 V Lead acid stationary Plante type station battery set for Vaitarna HPS</v>
      </c>
      <c r="C599" s="58" t="str">
        <f t="shared" si="419"/>
        <v>MERC/TECH 12/CAPEX/20142015/00876</v>
      </c>
      <c r="D599" s="384">
        <f t="shared" si="419"/>
        <v>41871</v>
      </c>
      <c r="E599" s="59">
        <f t="shared" si="419"/>
        <v>0.2</v>
      </c>
      <c r="F599" s="156">
        <f t="shared" si="420"/>
        <v>0.1988615</v>
      </c>
      <c r="G599" s="156">
        <f t="shared" si="421"/>
        <v>0.1988615</v>
      </c>
      <c r="H599" s="156">
        <f t="shared" ref="H599:H690" si="424">F599-G599</f>
        <v>0</v>
      </c>
      <c r="I599" s="155">
        <f>'F4.2 SHPC Nashik'!AA11</f>
        <v>0</v>
      </c>
      <c r="J599" s="155">
        <f>'F4.2 SHPC Nashik'!AX11</f>
        <v>0</v>
      </c>
      <c r="K599" s="156"/>
      <c r="L599" s="156"/>
      <c r="M599" s="156">
        <f t="shared" ref="M599:M690" si="425">SUM(J599:L599)</f>
        <v>0</v>
      </c>
      <c r="N599" s="156">
        <f t="shared" ref="N599:N690" si="426">H599+I599-M599</f>
        <v>0</v>
      </c>
      <c r="O599" s="209">
        <f t="shared" si="422"/>
        <v>0</v>
      </c>
      <c r="P599" s="210">
        <f t="shared" si="423"/>
        <v>0</v>
      </c>
    </row>
    <row r="600" spans="1:16" ht="47.25" hidden="1" outlineLevel="1">
      <c r="A600" s="556">
        <f t="shared" si="418"/>
        <v>2.7</v>
      </c>
      <c r="B600" s="557" t="str">
        <f t="shared" si="417"/>
        <v>Supply, testing, installation and commissioning of Exide make 300 AH 220 V Lead acid stationary Plante type station battery set for Bhatsa HPS</v>
      </c>
      <c r="C600" s="58" t="str">
        <f t="shared" si="419"/>
        <v>MERC/TECH 12/CAPEX/20142015/00876</v>
      </c>
      <c r="D600" s="384">
        <f t="shared" si="419"/>
        <v>41871</v>
      </c>
      <c r="E600" s="59">
        <f t="shared" si="419"/>
        <v>0.2</v>
      </c>
      <c r="F600" s="156">
        <f t="shared" si="420"/>
        <v>0.1988615</v>
      </c>
      <c r="G600" s="156">
        <f t="shared" si="421"/>
        <v>0.1988615</v>
      </c>
      <c r="H600" s="156">
        <f t="shared" si="424"/>
        <v>0</v>
      </c>
      <c r="I600" s="155">
        <f>'F4.2 SHPC Nashik'!AA12</f>
        <v>0</v>
      </c>
      <c r="J600" s="155">
        <f>'F4.2 SHPC Nashik'!AX12</f>
        <v>0</v>
      </c>
      <c r="K600" s="156"/>
      <c r="L600" s="156"/>
      <c r="M600" s="156">
        <f t="shared" si="425"/>
        <v>0</v>
      </c>
      <c r="N600" s="156">
        <f t="shared" si="426"/>
        <v>0</v>
      </c>
      <c r="O600" s="209">
        <f t="shared" si="422"/>
        <v>0</v>
      </c>
      <c r="P600" s="210">
        <f t="shared" si="423"/>
        <v>0</v>
      </c>
    </row>
    <row r="601" spans="1:16" ht="30" hidden="1" outlineLevel="1">
      <c r="A601" s="556">
        <f t="shared" si="418"/>
        <v>0</v>
      </c>
      <c r="B601" s="557" t="str">
        <f t="shared" si="417"/>
        <v>IDC</v>
      </c>
      <c r="C601" s="58" t="str">
        <f t="shared" si="419"/>
        <v>MERC/TECH 12/CAPEX/20142015/00876</v>
      </c>
      <c r="D601" s="384">
        <f t="shared" si="419"/>
        <v>41871</v>
      </c>
      <c r="E601" s="59">
        <f t="shared" si="419"/>
        <v>0.33119999999999999</v>
      </c>
      <c r="F601" s="156">
        <f t="shared" si="420"/>
        <v>0</v>
      </c>
      <c r="G601" s="156">
        <f t="shared" si="421"/>
        <v>0</v>
      </c>
      <c r="H601" s="156">
        <f t="shared" si="424"/>
        <v>0</v>
      </c>
      <c r="I601" s="155">
        <f>'F4.2 SHPC Nashik'!AA13</f>
        <v>0</v>
      </c>
      <c r="J601" s="155">
        <f>'F4.2 SHPC Nashik'!AX13</f>
        <v>0</v>
      </c>
      <c r="K601" s="156"/>
      <c r="L601" s="156"/>
      <c r="M601" s="156">
        <f t="shared" si="425"/>
        <v>0</v>
      </c>
      <c r="N601" s="156">
        <f t="shared" si="426"/>
        <v>0</v>
      </c>
      <c r="O601" s="209">
        <f t="shared" si="422"/>
        <v>0</v>
      </c>
      <c r="P601" s="210">
        <f t="shared" si="423"/>
        <v>0</v>
      </c>
    </row>
    <row r="602" spans="1:16" s="337" customFormat="1" ht="31.5" hidden="1" outlineLevel="1">
      <c r="A602" s="544">
        <f t="shared" si="418"/>
        <v>6</v>
      </c>
      <c r="B602" s="545" t="str">
        <f t="shared" si="417"/>
        <v>Upgradation of Protection Systems at Ghatghar (2x125MW) and Bhatsa (1x15MW) HPS under HPC Nasik</v>
      </c>
      <c r="C602" s="53" t="str">
        <f t="shared" si="419"/>
        <v>MERC/CAPEX/20172018/04220</v>
      </c>
      <c r="D602" s="383">
        <f t="shared" si="419"/>
        <v>42997</v>
      </c>
      <c r="E602" s="56">
        <f t="shared" si="419"/>
        <v>15.104000000000001</v>
      </c>
      <c r="F602" s="155">
        <f t="shared" si="420"/>
        <v>0</v>
      </c>
      <c r="G602" s="155">
        <f t="shared" si="421"/>
        <v>0</v>
      </c>
      <c r="H602" s="155">
        <f t="shared" si="424"/>
        <v>0</v>
      </c>
      <c r="I602" s="155">
        <f>'F4.2 SHPC Nashik'!AA14</f>
        <v>0</v>
      </c>
      <c r="J602" s="155">
        <f>'F4.2 SHPC Nashik'!AX14</f>
        <v>0</v>
      </c>
      <c r="K602" s="155"/>
      <c r="L602" s="155"/>
      <c r="M602" s="155">
        <f t="shared" si="425"/>
        <v>0</v>
      </c>
      <c r="N602" s="155">
        <f t="shared" si="426"/>
        <v>0</v>
      </c>
      <c r="O602" s="209">
        <f t="shared" si="422"/>
        <v>0</v>
      </c>
      <c r="P602" s="210">
        <f t="shared" si="423"/>
        <v>0</v>
      </c>
    </row>
    <row r="603" spans="1:16" ht="31.5" hidden="1" outlineLevel="1">
      <c r="A603" s="556">
        <f t="shared" si="418"/>
        <v>6.1</v>
      </c>
      <c r="B603" s="557" t="str">
        <f t="shared" si="417"/>
        <v>Up gradation of Protection System &amp;unitrol excitation system at Ghatghar Hydro Power Station.</v>
      </c>
      <c r="C603" s="58" t="str">
        <f t="shared" si="419"/>
        <v>MERC/CAPEX/20172018/04220</v>
      </c>
      <c r="D603" s="384">
        <f t="shared" si="419"/>
        <v>42997</v>
      </c>
      <c r="E603" s="59">
        <f t="shared" si="419"/>
        <v>9.6780000000000008</v>
      </c>
      <c r="F603" s="156">
        <f t="shared" si="420"/>
        <v>0</v>
      </c>
      <c r="G603" s="156">
        <f t="shared" si="421"/>
        <v>0</v>
      </c>
      <c r="H603" s="156">
        <f t="shared" si="424"/>
        <v>0</v>
      </c>
      <c r="I603" s="155">
        <f>'F4.2 SHPC Nashik'!AA15</f>
        <v>0</v>
      </c>
      <c r="J603" s="155">
        <f>'F4.2 SHPC Nashik'!AX15</f>
        <v>0</v>
      </c>
      <c r="K603" s="156"/>
      <c r="L603" s="156"/>
      <c r="M603" s="156">
        <f t="shared" si="425"/>
        <v>0</v>
      </c>
      <c r="N603" s="156">
        <f t="shared" si="426"/>
        <v>0</v>
      </c>
      <c r="O603" s="209">
        <f t="shared" si="422"/>
        <v>0</v>
      </c>
      <c r="P603" s="210">
        <f t="shared" si="423"/>
        <v>0</v>
      </c>
    </row>
    <row r="604" spans="1:16" ht="31.5" hidden="1" outlineLevel="1">
      <c r="A604" s="556">
        <f t="shared" ref="A604:E604" si="427">A506</f>
        <v>0</v>
      </c>
      <c r="B604" s="557" t="str">
        <f t="shared" si="427"/>
        <v>Part A : upgradation of unitrol excitation system for both units at GHPS</v>
      </c>
      <c r="C604" s="58">
        <f t="shared" si="427"/>
        <v>0</v>
      </c>
      <c r="D604" s="384" t="str">
        <f t="shared" si="427"/>
        <v>-</v>
      </c>
      <c r="E604" s="59">
        <f t="shared" si="427"/>
        <v>0</v>
      </c>
      <c r="F604" s="156">
        <f t="shared" ref="F604:F605" si="428">F506+I506</f>
        <v>3.4190499999999999</v>
      </c>
      <c r="G604" s="156">
        <f t="shared" ref="G604:G605" si="429">G506+M506</f>
        <v>3.4190499999999999</v>
      </c>
      <c r="H604" s="156">
        <f t="shared" si="424"/>
        <v>0</v>
      </c>
      <c r="I604" s="155">
        <f>'F4.2 SHPC Nashik'!AA16</f>
        <v>0</v>
      </c>
      <c r="J604" s="155">
        <f>'F4.2 SHPC Nashik'!AX16</f>
        <v>0</v>
      </c>
      <c r="K604" s="156"/>
      <c r="L604" s="156"/>
      <c r="M604" s="156">
        <f t="shared" si="425"/>
        <v>0</v>
      </c>
      <c r="N604" s="156">
        <f t="shared" si="426"/>
        <v>0</v>
      </c>
      <c r="O604" s="209"/>
      <c r="P604" s="210"/>
    </row>
    <row r="605" spans="1:16" ht="31.5" hidden="1" outlineLevel="1">
      <c r="A605" s="556">
        <f t="shared" ref="A605:E605" si="430">A507</f>
        <v>0</v>
      </c>
      <c r="B605" s="557" t="str">
        <f t="shared" si="430"/>
        <v>Part B : upgradation of Protection system for both units at GHPS</v>
      </c>
      <c r="C605" s="58">
        <f t="shared" si="430"/>
        <v>0</v>
      </c>
      <c r="D605" s="384" t="str">
        <f t="shared" si="430"/>
        <v>-</v>
      </c>
      <c r="E605" s="59">
        <f t="shared" si="430"/>
        <v>0</v>
      </c>
      <c r="F605" s="156">
        <f t="shared" si="428"/>
        <v>2.9146000000000001</v>
      </c>
      <c r="G605" s="156">
        <f t="shared" si="429"/>
        <v>2.9146000000000001</v>
      </c>
      <c r="H605" s="156">
        <f t="shared" si="424"/>
        <v>0</v>
      </c>
      <c r="I605" s="155">
        <f>'F4.2 SHPC Nashik'!AA17</f>
        <v>0</v>
      </c>
      <c r="J605" s="155">
        <f>'F4.2 SHPC Nashik'!AX17</f>
        <v>0</v>
      </c>
      <c r="K605" s="156"/>
      <c r="L605" s="156"/>
      <c r="M605" s="156">
        <f t="shared" si="425"/>
        <v>0</v>
      </c>
      <c r="N605" s="156">
        <f t="shared" si="426"/>
        <v>0</v>
      </c>
      <c r="O605" s="209"/>
      <c r="P605" s="210"/>
    </row>
    <row r="606" spans="1:16" ht="47.25" hidden="1" outlineLevel="1">
      <c r="A606" s="556">
        <f>A508</f>
        <v>6.2</v>
      </c>
      <c r="B606" s="557" t="str">
        <f>B508</f>
        <v>Up gradation of ABB Make Protection System &amp; Automatic Voltage Regulator, Relay Based Unit &amp; Auxiliary control for Bhatsa Hydro Power Station(1 X 15MW).</v>
      </c>
      <c r="C606" s="58" t="str">
        <f>C508</f>
        <v>MERC/CAPEX/20172018/04220</v>
      </c>
      <c r="D606" s="384">
        <f>D508</f>
        <v>42997</v>
      </c>
      <c r="E606" s="59">
        <f>E508</f>
        <v>5.4260000000000002</v>
      </c>
      <c r="F606" s="156">
        <f>F508+I508</f>
        <v>0</v>
      </c>
      <c r="G606" s="156">
        <f>G508+M508</f>
        <v>0</v>
      </c>
      <c r="H606" s="156">
        <f t="shared" si="424"/>
        <v>0</v>
      </c>
      <c r="I606" s="155">
        <f>'F4.2 SHPC Nashik'!AA18</f>
        <v>0</v>
      </c>
      <c r="J606" s="155">
        <f>'F4.2 SHPC Nashik'!AX18</f>
        <v>0</v>
      </c>
      <c r="K606" s="156"/>
      <c r="L606" s="156"/>
      <c r="M606" s="156">
        <f t="shared" si="425"/>
        <v>0</v>
      </c>
      <c r="N606" s="156">
        <f t="shared" si="426"/>
        <v>0</v>
      </c>
      <c r="O606" s="209">
        <f t="shared" ref="O606" si="431">MAX(0,IF(M606=0,0,IF(G606+M606&lt;E606,M606,E606-G606)))</f>
        <v>0</v>
      </c>
      <c r="P606" s="210">
        <f t="shared" ref="P606" si="432">M606-O606</f>
        <v>0</v>
      </c>
    </row>
    <row r="607" spans="1:16" ht="63" hidden="1" outlineLevel="1">
      <c r="A607" s="556">
        <f t="shared" ref="A607:E607" si="433">A509</f>
        <v>0</v>
      </c>
      <c r="B607" s="557" t="str">
        <f t="shared" si="433"/>
        <v xml:space="preserve"> Protection system Part A:- Restoration and up-gradation of electromechanical and static relays with numerical relays along with installation, testing, commissioning, and misc. allied works </v>
      </c>
      <c r="C607" s="58">
        <f t="shared" si="433"/>
        <v>0</v>
      </c>
      <c r="D607" s="384" t="str">
        <f t="shared" si="433"/>
        <v>-</v>
      </c>
      <c r="E607" s="59">
        <f t="shared" si="433"/>
        <v>0</v>
      </c>
      <c r="F607" s="156">
        <f t="shared" ref="F607:F609" si="434">F509+I509</f>
        <v>0</v>
      </c>
      <c r="G607" s="156">
        <f t="shared" ref="G607:G609" si="435">G509+M509</f>
        <v>0.45666000000000001</v>
      </c>
      <c r="H607" s="156">
        <f t="shared" si="424"/>
        <v>-0.45666000000000001</v>
      </c>
      <c r="I607" s="155">
        <f>'F4.2 SHPC Nashik'!AA19</f>
        <v>0</v>
      </c>
      <c r="J607" s="155">
        <f>'F4.2 SHPC Nashik'!AX19</f>
        <v>0</v>
      </c>
      <c r="K607" s="156"/>
      <c r="L607" s="156"/>
      <c r="M607" s="156">
        <f t="shared" si="425"/>
        <v>0</v>
      </c>
      <c r="N607" s="156">
        <f t="shared" si="426"/>
        <v>-0.45666000000000001</v>
      </c>
      <c r="O607" s="209"/>
      <c r="P607" s="210"/>
    </row>
    <row r="608" spans="1:16" ht="31.5" hidden="1" outlineLevel="1">
      <c r="A608" s="556">
        <f t="shared" ref="A608:E608" si="436">A510</f>
        <v>0</v>
      </c>
      <c r="B608" s="557" t="str">
        <f t="shared" si="436"/>
        <v>Protection system Part B:- Procure of redundant &amp; spare Numerical relays for Generator and G T Protection system.</v>
      </c>
      <c r="C608" s="58">
        <f t="shared" si="436"/>
        <v>0</v>
      </c>
      <c r="D608" s="384" t="str">
        <f t="shared" si="436"/>
        <v>-</v>
      </c>
      <c r="E608" s="59">
        <f t="shared" si="436"/>
        <v>0</v>
      </c>
      <c r="F608" s="156">
        <f t="shared" si="434"/>
        <v>0.65</v>
      </c>
      <c r="G608" s="156">
        <f t="shared" si="435"/>
        <v>0.65</v>
      </c>
      <c r="H608" s="156">
        <f t="shared" si="424"/>
        <v>0</v>
      </c>
      <c r="I608" s="155">
        <f>'F4.2 SHPC Nashik'!AA20</f>
        <v>0</v>
      </c>
      <c r="J608" s="155">
        <f>'F4.2 SHPC Nashik'!AX20</f>
        <v>0</v>
      </c>
      <c r="K608" s="156"/>
      <c r="L608" s="156"/>
      <c r="M608" s="156">
        <f t="shared" si="425"/>
        <v>0</v>
      </c>
      <c r="N608" s="156">
        <f t="shared" si="426"/>
        <v>0</v>
      </c>
      <c r="O608" s="209"/>
      <c r="P608" s="210"/>
    </row>
    <row r="609" spans="1:16" ht="63" hidden="1" outlineLevel="1">
      <c r="A609" s="556">
        <f t="shared" ref="A609:E609" si="437">A511</f>
        <v>0</v>
      </c>
      <c r="B609" s="557" t="str">
        <f t="shared" si="437"/>
        <v>C- Supply erection, testing and Commissioning and supervision of dismantling and erection of static excitation system and control system along with field instrumentation at Bhatsa HPS</v>
      </c>
      <c r="C609" s="58">
        <f t="shared" si="437"/>
        <v>0</v>
      </c>
      <c r="D609" s="384" t="str">
        <f t="shared" si="437"/>
        <v>-</v>
      </c>
      <c r="E609" s="59">
        <f t="shared" si="437"/>
        <v>0</v>
      </c>
      <c r="F609" s="156">
        <f t="shared" si="434"/>
        <v>3.8231999999999999</v>
      </c>
      <c r="G609" s="156">
        <f t="shared" si="435"/>
        <v>3.8231999999999999</v>
      </c>
      <c r="H609" s="156">
        <f t="shared" si="424"/>
        <v>0</v>
      </c>
      <c r="I609" s="155">
        <f>'F4.2 SHPC Nashik'!AA21</f>
        <v>0</v>
      </c>
      <c r="J609" s="155">
        <f>'F4.2 SHPC Nashik'!AX21</f>
        <v>0</v>
      </c>
      <c r="K609" s="156"/>
      <c r="L609" s="156"/>
      <c r="M609" s="156">
        <f t="shared" si="425"/>
        <v>0</v>
      </c>
      <c r="N609" s="156">
        <f t="shared" si="426"/>
        <v>0</v>
      </c>
      <c r="O609" s="209"/>
      <c r="P609" s="210"/>
    </row>
    <row r="610" spans="1:16" s="337" customFormat="1" ht="31.5" hidden="1" outlineLevel="1">
      <c r="A610" s="544">
        <f t="shared" ref="A610:E619" si="438">A512</f>
        <v>9</v>
      </c>
      <c r="B610" s="545" t="str">
        <f t="shared" si="438"/>
        <v>Various Civil schemes for Modernisations of colonies at Various Locations under Nasik HPC</v>
      </c>
      <c r="C610" s="53" t="str">
        <f t="shared" si="438"/>
        <v>MERC/CAPEX/20162017/04757</v>
      </c>
      <c r="D610" s="383">
        <f t="shared" si="438"/>
        <v>43061</v>
      </c>
      <c r="E610" s="56">
        <f t="shared" si="438"/>
        <v>14.566664273199997</v>
      </c>
      <c r="F610" s="155">
        <f t="shared" ref="F610:F640" si="439">F512+I512</f>
        <v>0</v>
      </c>
      <c r="G610" s="155">
        <f t="shared" ref="G610:G640" si="440">G512+M512</f>
        <v>0</v>
      </c>
      <c r="H610" s="155">
        <f t="shared" si="424"/>
        <v>0</v>
      </c>
      <c r="I610" s="155">
        <f>'F4.2 SHPC Nashik'!AA22</f>
        <v>0</v>
      </c>
      <c r="J610" s="155">
        <f>'F4.2 SHPC Nashik'!AX22</f>
        <v>0</v>
      </c>
      <c r="K610" s="155"/>
      <c r="L610" s="155"/>
      <c r="M610" s="155">
        <f t="shared" si="425"/>
        <v>0</v>
      </c>
      <c r="N610" s="155">
        <f t="shared" si="426"/>
        <v>0</v>
      </c>
      <c r="O610" s="209">
        <f t="shared" ref="O610:O629" si="441">MAX(0,IF(M610=0,0,IF(G610+M610&lt;E610,M610,E610-G610)))</f>
        <v>0</v>
      </c>
      <c r="P610" s="210">
        <f t="shared" ref="P610:P629" si="442">M610-O610</f>
        <v>0</v>
      </c>
    </row>
    <row r="611" spans="1:16" ht="47.25" hidden="1" outlineLevel="1">
      <c r="A611" s="556">
        <f t="shared" si="438"/>
        <v>9.1</v>
      </c>
      <c r="B611" s="557" t="str">
        <f t="shared" si="438"/>
        <v>Part A: Refurbishment of quarters in colony, administartive buidings club building, guest house at various HPS under Nashik HPS</v>
      </c>
      <c r="C611" s="58" t="str">
        <f t="shared" si="438"/>
        <v>MERC/CAPEX/20162017/04757</v>
      </c>
      <c r="D611" s="384">
        <f t="shared" si="438"/>
        <v>43061</v>
      </c>
      <c r="E611" s="59">
        <f t="shared" si="438"/>
        <v>3.7363539351999999</v>
      </c>
      <c r="F611" s="156">
        <f t="shared" si="439"/>
        <v>3.6419878699999999</v>
      </c>
      <c r="G611" s="156">
        <f t="shared" si="440"/>
        <v>4.2510011510000005</v>
      </c>
      <c r="H611" s="156">
        <f t="shared" si="424"/>
        <v>-0.60901328100000063</v>
      </c>
      <c r="I611" s="155">
        <f>'F4.2 SHPC Nashik'!AA23</f>
        <v>0</v>
      </c>
      <c r="J611" s="155">
        <f>'F4.2 SHPC Nashik'!AX23</f>
        <v>0</v>
      </c>
      <c r="K611" s="156"/>
      <c r="L611" s="156"/>
      <c r="M611" s="156">
        <f t="shared" si="425"/>
        <v>0</v>
      </c>
      <c r="N611" s="156">
        <f t="shared" si="426"/>
        <v>-0.60901328100000063</v>
      </c>
      <c r="O611" s="209">
        <f t="shared" si="441"/>
        <v>0</v>
      </c>
      <c r="P611" s="210">
        <f t="shared" si="442"/>
        <v>0</v>
      </c>
    </row>
    <row r="612" spans="1:16" ht="31.5" hidden="1" outlineLevel="1">
      <c r="A612" s="556">
        <f t="shared" si="438"/>
        <v>9.1999999999999993</v>
      </c>
      <c r="B612" s="557" t="str">
        <f t="shared" si="438"/>
        <v>Part B: Providing and laying water supply lines within colony and power house area at various HPS under Nashik HPS</v>
      </c>
      <c r="C612" s="58" t="str">
        <f t="shared" si="438"/>
        <v>MERC/CAPEX/20162017/04757</v>
      </c>
      <c r="D612" s="384">
        <f t="shared" si="438"/>
        <v>43061</v>
      </c>
      <c r="E612" s="59">
        <f t="shared" si="438"/>
        <v>0.50088049999999995</v>
      </c>
      <c r="F612" s="156">
        <f t="shared" si="439"/>
        <v>0.11901328100000001</v>
      </c>
      <c r="G612" s="156">
        <f t="shared" si="440"/>
        <v>0.11901328100000001</v>
      </c>
      <c r="H612" s="156">
        <f t="shared" si="424"/>
        <v>0</v>
      </c>
      <c r="I612" s="155">
        <f>'F4.2 SHPC Nashik'!AA24</f>
        <v>0</v>
      </c>
      <c r="J612" s="155">
        <f>'F4.2 SHPC Nashik'!AX24</f>
        <v>0</v>
      </c>
      <c r="K612" s="156"/>
      <c r="L612" s="156"/>
      <c r="M612" s="156">
        <f t="shared" si="425"/>
        <v>0</v>
      </c>
      <c r="N612" s="156">
        <f t="shared" si="426"/>
        <v>0</v>
      </c>
      <c r="O612" s="209">
        <f t="shared" si="441"/>
        <v>0</v>
      </c>
      <c r="P612" s="210">
        <f t="shared" si="442"/>
        <v>0</v>
      </c>
    </row>
    <row r="613" spans="1:16" ht="47.25" hidden="1" outlineLevel="1">
      <c r="A613" s="556">
        <f t="shared" si="438"/>
        <v>9.3000000000000007</v>
      </c>
      <c r="B613" s="557" t="str">
        <f t="shared" si="438"/>
        <v>Part C: Construction of compund wall/chainlink fencing around colony and power house area at various HPS under Nashik HPS.</v>
      </c>
      <c r="C613" s="58" t="str">
        <f t="shared" si="438"/>
        <v>MERC/CAPEX/20162017/04757</v>
      </c>
      <c r="D613" s="384">
        <f t="shared" si="438"/>
        <v>43061</v>
      </c>
      <c r="E613" s="59">
        <f t="shared" si="438"/>
        <v>0.74832697199999998</v>
      </c>
      <c r="F613" s="156">
        <f t="shared" si="439"/>
        <v>0.17</v>
      </c>
      <c r="G613" s="156">
        <f t="shared" si="440"/>
        <v>0.17</v>
      </c>
      <c r="H613" s="156">
        <f t="shared" si="424"/>
        <v>0</v>
      </c>
      <c r="I613" s="155">
        <f>'F4.2 SHPC Nashik'!AA25</f>
        <v>0</v>
      </c>
      <c r="J613" s="155">
        <f>'F4.2 SHPC Nashik'!AX25</f>
        <v>0</v>
      </c>
      <c r="K613" s="156"/>
      <c r="L613" s="156"/>
      <c r="M613" s="156">
        <f t="shared" si="425"/>
        <v>0</v>
      </c>
      <c r="N613" s="156">
        <f t="shared" si="426"/>
        <v>0</v>
      </c>
      <c r="O613" s="209">
        <f t="shared" si="441"/>
        <v>0</v>
      </c>
      <c r="P613" s="210">
        <f t="shared" si="442"/>
        <v>0</v>
      </c>
    </row>
    <row r="614" spans="1:16" ht="63" hidden="1" outlineLevel="1">
      <c r="A614" s="556">
        <f t="shared" si="438"/>
        <v>9.4</v>
      </c>
      <c r="B614" s="557" t="str">
        <f t="shared" si="438"/>
        <v>Part D: Providing &amp; relaying of existing internal roads within colony area and approach roads to power house &amp; construction of storm water gutter along road at various HPS under HPC Nashik</v>
      </c>
      <c r="C614" s="58" t="str">
        <f t="shared" si="438"/>
        <v>MERC/CAPEX/20162017/04757</v>
      </c>
      <c r="D614" s="384">
        <f t="shared" si="438"/>
        <v>43061</v>
      </c>
      <c r="E614" s="59">
        <f t="shared" si="438"/>
        <v>9.5811028659999984</v>
      </c>
      <c r="F614" s="156">
        <f t="shared" si="439"/>
        <v>4.0537161709999996</v>
      </c>
      <c r="G614" s="156">
        <f t="shared" si="440"/>
        <v>4.0537161709999996</v>
      </c>
      <c r="H614" s="156">
        <f t="shared" si="424"/>
        <v>0</v>
      </c>
      <c r="I614" s="155">
        <f>'F4.2 SHPC Nashik'!AA26</f>
        <v>0</v>
      </c>
      <c r="J614" s="155">
        <f>'F4.2 SHPC Nashik'!AX26</f>
        <v>0</v>
      </c>
      <c r="K614" s="156"/>
      <c r="L614" s="156"/>
      <c r="M614" s="156">
        <f t="shared" si="425"/>
        <v>0</v>
      </c>
      <c r="N614" s="156">
        <f t="shared" si="426"/>
        <v>0</v>
      </c>
      <c r="O614" s="209">
        <f t="shared" si="441"/>
        <v>0</v>
      </c>
      <c r="P614" s="210">
        <f t="shared" si="442"/>
        <v>0</v>
      </c>
    </row>
    <row r="615" spans="1:16" s="337" customFormat="1" ht="47.25" hidden="1" outlineLevel="1">
      <c r="A615" s="544">
        <f t="shared" si="438"/>
        <v>10</v>
      </c>
      <c r="B615" s="545" t="str">
        <f t="shared" si="438"/>
        <v>Upgradation of existing PLC system to latest symphony plus SCADA &amp; DCS system of Ghatghar HPS (2x125 MW) under HPS Nasik</v>
      </c>
      <c r="C615" s="53" t="str">
        <f t="shared" si="438"/>
        <v>MERC/CAPEX/20172018/0198</v>
      </c>
      <c r="D615" s="383">
        <f t="shared" si="438"/>
        <v>43137</v>
      </c>
      <c r="E615" s="56">
        <f t="shared" si="438"/>
        <v>13.345000000000001</v>
      </c>
      <c r="F615" s="155">
        <f t="shared" si="439"/>
        <v>0</v>
      </c>
      <c r="G615" s="155">
        <f t="shared" si="440"/>
        <v>0</v>
      </c>
      <c r="H615" s="155">
        <f t="shared" si="424"/>
        <v>0</v>
      </c>
      <c r="I615" s="155">
        <f>'F4.2 SHPC Nashik'!AA27</f>
        <v>0</v>
      </c>
      <c r="J615" s="155">
        <f>'F4.2 SHPC Nashik'!AX27</f>
        <v>0</v>
      </c>
      <c r="K615" s="155"/>
      <c r="L615" s="155"/>
      <c r="M615" s="155">
        <f t="shared" si="425"/>
        <v>0</v>
      </c>
      <c r="N615" s="155">
        <f t="shared" si="426"/>
        <v>0</v>
      </c>
      <c r="O615" s="209">
        <f t="shared" si="441"/>
        <v>0</v>
      </c>
      <c r="P615" s="210">
        <f t="shared" si="442"/>
        <v>0</v>
      </c>
    </row>
    <row r="616" spans="1:16" ht="47.25" hidden="1" outlineLevel="1">
      <c r="A616" s="556">
        <f t="shared" si="438"/>
        <v>10.1</v>
      </c>
      <c r="B616" s="557" t="str">
        <f t="shared" si="438"/>
        <v>Upgradation of existing PLC system to latest symphony plus SCADA &amp; DCS system of Ghatghar HPS (2x125 MW) under HPS Nasik</v>
      </c>
      <c r="C616" s="58" t="str">
        <f t="shared" si="438"/>
        <v>MERC/CAPEX/20172018/0198</v>
      </c>
      <c r="D616" s="384">
        <f t="shared" si="438"/>
        <v>43137</v>
      </c>
      <c r="E616" s="59">
        <f t="shared" si="438"/>
        <v>13.345000000000001</v>
      </c>
      <c r="F616" s="156">
        <f t="shared" si="439"/>
        <v>14.55025</v>
      </c>
      <c r="G616" s="156">
        <f t="shared" si="440"/>
        <v>14.55025</v>
      </c>
      <c r="H616" s="156">
        <f t="shared" si="424"/>
        <v>0</v>
      </c>
      <c r="I616" s="155">
        <f>'F4.2 SHPC Nashik'!AA28</f>
        <v>0</v>
      </c>
      <c r="J616" s="155">
        <f>'F4.2 SHPC Nashik'!AX28</f>
        <v>0</v>
      </c>
      <c r="K616" s="156"/>
      <c r="L616" s="156"/>
      <c r="M616" s="156">
        <f t="shared" si="425"/>
        <v>0</v>
      </c>
      <c r="N616" s="156">
        <f t="shared" si="426"/>
        <v>0</v>
      </c>
      <c r="O616" s="209">
        <f t="shared" si="441"/>
        <v>0</v>
      </c>
      <c r="P616" s="210">
        <f t="shared" si="442"/>
        <v>0</v>
      </c>
    </row>
    <row r="617" spans="1:16" s="337" customFormat="1" ht="31.5" hidden="1" outlineLevel="1">
      <c r="A617" s="544">
        <f t="shared" si="438"/>
        <v>14</v>
      </c>
      <c r="B617" s="545" t="str">
        <f t="shared" si="438"/>
        <v>Various 14 Nos. of schemes for Hydro Power Stations under Renewable Energy Circle, Pune &amp; Nasik</v>
      </c>
      <c r="C617" s="53" t="str">
        <f t="shared" si="438"/>
        <v>MERC/CAPEX/2020-21/WFH/SBR/ 19</v>
      </c>
      <c r="D617" s="383">
        <f t="shared" si="438"/>
        <v>44029</v>
      </c>
      <c r="E617" s="56">
        <f t="shared" si="438"/>
        <v>8.9129999999999985</v>
      </c>
      <c r="F617" s="155">
        <f t="shared" si="439"/>
        <v>0</v>
      </c>
      <c r="G617" s="155">
        <f t="shared" si="440"/>
        <v>0</v>
      </c>
      <c r="H617" s="155">
        <f t="shared" si="424"/>
        <v>0</v>
      </c>
      <c r="I617" s="155">
        <f>'F4.2 SHPC Nashik'!AA29</f>
        <v>0</v>
      </c>
      <c r="J617" s="155">
        <f>'F4.2 SHPC Nashik'!AX29</f>
        <v>0</v>
      </c>
      <c r="K617" s="155"/>
      <c r="L617" s="155"/>
      <c r="M617" s="155">
        <f t="shared" si="425"/>
        <v>0</v>
      </c>
      <c r="N617" s="155">
        <f t="shared" si="426"/>
        <v>0</v>
      </c>
      <c r="O617" s="209">
        <f t="shared" si="441"/>
        <v>0</v>
      </c>
      <c r="P617" s="210">
        <f t="shared" si="442"/>
        <v>0</v>
      </c>
    </row>
    <row r="618" spans="1:16" ht="31.5" hidden="1" outlineLevel="1">
      <c r="A618" s="578">
        <f t="shared" si="438"/>
        <v>14.1</v>
      </c>
      <c r="B618" s="557" t="str">
        <f t="shared" si="438"/>
        <v>Schme-C :Replacement of existing Energy meters by 0.2S Class Energy meters at various HPS.</v>
      </c>
      <c r="C618" s="58" t="str">
        <f t="shared" si="438"/>
        <v>MERC/CAPEX/2020-21/WFH/SBR/ 19</v>
      </c>
      <c r="D618" s="384">
        <f t="shared" si="438"/>
        <v>44029</v>
      </c>
      <c r="E618" s="59">
        <f t="shared" si="438"/>
        <v>0.10199999999999999</v>
      </c>
      <c r="F618" s="156">
        <f t="shared" si="439"/>
        <v>0</v>
      </c>
      <c r="G618" s="156">
        <f t="shared" si="440"/>
        <v>0</v>
      </c>
      <c r="H618" s="156">
        <f t="shared" si="424"/>
        <v>0</v>
      </c>
      <c r="I618" s="155">
        <f>'F4.2 SHPC Nashik'!AA30</f>
        <v>0</v>
      </c>
      <c r="J618" s="155">
        <f>'F4.2 SHPC Nashik'!AX30</f>
        <v>0</v>
      </c>
      <c r="K618" s="156"/>
      <c r="L618" s="156"/>
      <c r="M618" s="156">
        <f t="shared" si="425"/>
        <v>0</v>
      </c>
      <c r="N618" s="156">
        <f t="shared" si="426"/>
        <v>0</v>
      </c>
      <c r="O618" s="209">
        <f t="shared" si="441"/>
        <v>0</v>
      </c>
      <c r="P618" s="210">
        <f t="shared" si="442"/>
        <v>0</v>
      </c>
    </row>
    <row r="619" spans="1:16" ht="31.5" hidden="1" outlineLevel="1">
      <c r="A619" s="578">
        <f t="shared" si="438"/>
        <v>14.2</v>
      </c>
      <c r="B619" s="557" t="str">
        <f t="shared" si="438"/>
        <v>Schme-F: Replacement of 220V / 300AH Float cum boost charger with integrated DCDB for Bhatsa Hydro Power Stn.</v>
      </c>
      <c r="C619" s="58" t="str">
        <f t="shared" si="438"/>
        <v>MERC/CAPEX/2020-21/WFH/SBR/ 19</v>
      </c>
      <c r="D619" s="384">
        <f t="shared" si="438"/>
        <v>44029</v>
      </c>
      <c r="E619" s="59">
        <f t="shared" si="438"/>
        <v>0.17299999999999999</v>
      </c>
      <c r="F619" s="156">
        <f t="shared" si="439"/>
        <v>0.11446000000000001</v>
      </c>
      <c r="G619" s="156">
        <f t="shared" si="440"/>
        <v>0.11446000000000001</v>
      </c>
      <c r="H619" s="156">
        <f t="shared" si="424"/>
        <v>0</v>
      </c>
      <c r="I619" s="155">
        <f>'F4.2 SHPC Nashik'!AA31</f>
        <v>0</v>
      </c>
      <c r="J619" s="155">
        <f>'F4.2 SHPC Nashik'!AX31</f>
        <v>0</v>
      </c>
      <c r="K619" s="156"/>
      <c r="L619" s="156"/>
      <c r="M619" s="156">
        <f t="shared" si="425"/>
        <v>0</v>
      </c>
      <c r="N619" s="156">
        <f t="shared" si="426"/>
        <v>0</v>
      </c>
      <c r="O619" s="209">
        <f t="shared" si="441"/>
        <v>0</v>
      </c>
      <c r="P619" s="210">
        <f t="shared" si="442"/>
        <v>0</v>
      </c>
    </row>
    <row r="620" spans="1:16" ht="31.5" hidden="1" outlineLevel="1">
      <c r="A620" s="578">
        <f t="shared" ref="A620:E629" si="443">A522</f>
        <v>14.3</v>
      </c>
      <c r="B620" s="557" t="str">
        <f t="shared" si="443"/>
        <v>Schme-G: Replacement of 220V / 300AH Float cum boost charger with integrated DCDB for Surya Hydro Power Stn.</v>
      </c>
      <c r="C620" s="58" t="str">
        <f t="shared" si="443"/>
        <v>MERC/CAPEX/2020-21/WFH/SBR/ 19</v>
      </c>
      <c r="D620" s="384">
        <f t="shared" si="443"/>
        <v>44029</v>
      </c>
      <c r="E620" s="59">
        <f t="shared" si="443"/>
        <v>0.17299999999999999</v>
      </c>
      <c r="F620" s="156">
        <f t="shared" si="439"/>
        <v>0.11446000000000001</v>
      </c>
      <c r="G620" s="156">
        <f t="shared" si="440"/>
        <v>0.11446000000000001</v>
      </c>
      <c r="H620" s="156">
        <f t="shared" si="424"/>
        <v>0</v>
      </c>
      <c r="I620" s="155">
        <f>'F4.2 SHPC Nashik'!AA32</f>
        <v>0</v>
      </c>
      <c r="J620" s="155">
        <f>'F4.2 SHPC Nashik'!AX32</f>
        <v>0</v>
      </c>
      <c r="K620" s="156"/>
      <c r="L620" s="156"/>
      <c r="M620" s="156">
        <f t="shared" si="425"/>
        <v>0</v>
      </c>
      <c r="N620" s="156">
        <f t="shared" si="426"/>
        <v>0</v>
      </c>
      <c r="O620" s="209">
        <f t="shared" si="441"/>
        <v>0</v>
      </c>
      <c r="P620" s="210">
        <f t="shared" si="442"/>
        <v>0</v>
      </c>
    </row>
    <row r="621" spans="1:16" ht="30" hidden="1" outlineLevel="1">
      <c r="A621" s="578">
        <f t="shared" si="443"/>
        <v>14.4</v>
      </c>
      <c r="B621" s="557" t="str">
        <f t="shared" si="443"/>
        <v>Schme-H: Supply 24 point Chartless recorder for Bhatsa HPS.</v>
      </c>
      <c r="C621" s="58" t="str">
        <f t="shared" si="443"/>
        <v>MERC/CAPEX/2020-21/WFH/SBR/ 19</v>
      </c>
      <c r="D621" s="384">
        <f t="shared" si="443"/>
        <v>44029</v>
      </c>
      <c r="E621" s="59">
        <f t="shared" si="443"/>
        <v>5.8999999999999997E-2</v>
      </c>
      <c r="F621" s="156">
        <f t="shared" si="439"/>
        <v>2.02455E-2</v>
      </c>
      <c r="G621" s="156">
        <f t="shared" si="440"/>
        <v>2.02455E-2</v>
      </c>
      <c r="H621" s="156">
        <f t="shared" si="424"/>
        <v>0</v>
      </c>
      <c r="I621" s="155">
        <f>'F4.2 SHPC Nashik'!AA33</f>
        <v>0</v>
      </c>
      <c r="J621" s="155">
        <f>'F4.2 SHPC Nashik'!AX33</f>
        <v>0</v>
      </c>
      <c r="K621" s="156"/>
      <c r="L621" s="156"/>
      <c r="M621" s="156">
        <f t="shared" si="425"/>
        <v>0</v>
      </c>
      <c r="N621" s="156">
        <f t="shared" si="426"/>
        <v>0</v>
      </c>
      <c r="O621" s="209">
        <f t="shared" si="441"/>
        <v>0</v>
      </c>
      <c r="P621" s="210">
        <f t="shared" si="442"/>
        <v>0</v>
      </c>
    </row>
    <row r="622" spans="1:16" ht="31.5" hidden="1" outlineLevel="1">
      <c r="A622" s="578">
        <f t="shared" si="443"/>
        <v>14.5</v>
      </c>
      <c r="B622" s="557" t="str">
        <f t="shared" si="443"/>
        <v>Schme-I: Supply Erection, testing &amp; commissioning of Digital governing system for 06MW Surya HPS.</v>
      </c>
      <c r="C622" s="58" t="str">
        <f t="shared" si="443"/>
        <v>MERC/CAPEX/2020-21/WFH/SBR/ 19</v>
      </c>
      <c r="D622" s="384">
        <f t="shared" si="443"/>
        <v>44029</v>
      </c>
      <c r="E622" s="59">
        <f t="shared" si="443"/>
        <v>1.954</v>
      </c>
      <c r="F622" s="156">
        <f t="shared" si="439"/>
        <v>1.954</v>
      </c>
      <c r="G622" s="156">
        <f t="shared" si="440"/>
        <v>1.954</v>
      </c>
      <c r="H622" s="156">
        <f t="shared" si="424"/>
        <v>0</v>
      </c>
      <c r="I622" s="155">
        <f>'F4.2 SHPC Nashik'!AA34</f>
        <v>0</v>
      </c>
      <c r="J622" s="155">
        <f>'F4.2 SHPC Nashik'!AX34</f>
        <v>0</v>
      </c>
      <c r="K622" s="156"/>
      <c r="L622" s="156"/>
      <c r="M622" s="156">
        <f t="shared" si="425"/>
        <v>0</v>
      </c>
      <c r="N622" s="156">
        <f t="shared" si="426"/>
        <v>0</v>
      </c>
      <c r="O622" s="209">
        <f t="shared" si="441"/>
        <v>0</v>
      </c>
      <c r="P622" s="210">
        <f t="shared" si="442"/>
        <v>0</v>
      </c>
    </row>
    <row r="623" spans="1:16" ht="47.25" hidden="1" outlineLevel="1">
      <c r="A623" s="578">
        <f t="shared" si="443"/>
        <v>14.6</v>
      </c>
      <c r="B623" s="557" t="str">
        <f t="shared" si="443"/>
        <v>Schme-J: Supply, Erection, testing &amp; commissioning of Digital governing system and Hydraulic oil pressure unit for 15 MW Bhatsa HPS.</v>
      </c>
      <c r="C623" s="58" t="str">
        <f t="shared" si="443"/>
        <v>MERC/CAPEX/2020-21/WFH/SBR/ 19</v>
      </c>
      <c r="D623" s="384">
        <f t="shared" si="443"/>
        <v>44029</v>
      </c>
      <c r="E623" s="59">
        <f t="shared" si="443"/>
        <v>2.0270000000000001</v>
      </c>
      <c r="F623" s="156">
        <f t="shared" si="439"/>
        <v>2.0502972000000002</v>
      </c>
      <c r="G623" s="156">
        <f t="shared" si="440"/>
        <v>1.5936372000000001</v>
      </c>
      <c r="H623" s="156">
        <f t="shared" si="424"/>
        <v>0.45666000000000007</v>
      </c>
      <c r="I623" s="155">
        <f>'F4.2 SHPC Nashik'!AA35</f>
        <v>0</v>
      </c>
      <c r="J623" s="155">
        <f>'F4.2 SHPC Nashik'!AX35</f>
        <v>0</v>
      </c>
      <c r="K623" s="156"/>
      <c r="L623" s="156"/>
      <c r="M623" s="156">
        <f t="shared" si="425"/>
        <v>0</v>
      </c>
      <c r="N623" s="156">
        <f t="shared" si="426"/>
        <v>0.45666000000000007</v>
      </c>
      <c r="O623" s="209">
        <f t="shared" si="441"/>
        <v>0</v>
      </c>
      <c r="P623" s="210">
        <f t="shared" si="442"/>
        <v>0</v>
      </c>
    </row>
    <row r="624" spans="1:16" ht="31.5" hidden="1" outlineLevel="1">
      <c r="A624" s="578">
        <f t="shared" si="443"/>
        <v>14.7</v>
      </c>
      <c r="B624" s="557" t="str">
        <f t="shared" si="443"/>
        <v>Schme-K: Supply, Retrofitting, up gradation, Commissioning of Generator protection system at Paithan HPS.</v>
      </c>
      <c r="C624" s="58" t="str">
        <f t="shared" si="443"/>
        <v>MERC/CAPEX/2020-21/WFH/SBR/ 19</v>
      </c>
      <c r="D624" s="384">
        <f t="shared" si="443"/>
        <v>44029</v>
      </c>
      <c r="E624" s="59">
        <f t="shared" si="443"/>
        <v>0.87</v>
      </c>
      <c r="F624" s="156">
        <f t="shared" si="439"/>
        <v>0.87</v>
      </c>
      <c r="G624" s="156">
        <f t="shared" si="440"/>
        <v>0.87</v>
      </c>
      <c r="H624" s="156">
        <f t="shared" si="424"/>
        <v>0</v>
      </c>
      <c r="I624" s="155">
        <f>'F4.2 SHPC Nashik'!AA36</f>
        <v>0</v>
      </c>
      <c r="J624" s="155">
        <f>'F4.2 SHPC Nashik'!AX36</f>
        <v>0</v>
      </c>
      <c r="K624" s="156"/>
      <c r="L624" s="156"/>
      <c r="M624" s="156">
        <f t="shared" si="425"/>
        <v>0</v>
      </c>
      <c r="N624" s="156">
        <f t="shared" si="426"/>
        <v>0</v>
      </c>
      <c r="O624" s="209">
        <f t="shared" si="441"/>
        <v>0</v>
      </c>
      <c r="P624" s="210">
        <f t="shared" si="442"/>
        <v>0</v>
      </c>
    </row>
    <row r="625" spans="1:16" ht="31.5" hidden="1" outlineLevel="1">
      <c r="A625" s="578">
        <f t="shared" si="443"/>
        <v>14.8</v>
      </c>
      <c r="B625" s="557" t="str">
        <f t="shared" si="443"/>
        <v>Schme-L: Replacement of existing compressor with new compressor (1 Nos.) at Paithan HPS</v>
      </c>
      <c r="C625" s="58" t="str">
        <f t="shared" si="443"/>
        <v>MERC/CAPEX/2020-21/WFH/SBR/ 19</v>
      </c>
      <c r="D625" s="384">
        <f t="shared" si="443"/>
        <v>44029</v>
      </c>
      <c r="E625" s="59">
        <f t="shared" si="443"/>
        <v>0.46700000000000003</v>
      </c>
      <c r="F625" s="156">
        <f t="shared" si="439"/>
        <v>0.46700000000000003</v>
      </c>
      <c r="G625" s="156">
        <f t="shared" si="440"/>
        <v>0.46700000000000003</v>
      </c>
      <c r="H625" s="156">
        <f t="shared" si="424"/>
        <v>0</v>
      </c>
      <c r="I625" s="155">
        <f>'F4.2 SHPC Nashik'!AA37</f>
        <v>0</v>
      </c>
      <c r="J625" s="155">
        <f>'F4.2 SHPC Nashik'!AX37</f>
        <v>0</v>
      </c>
      <c r="K625" s="156"/>
      <c r="L625" s="156"/>
      <c r="M625" s="156">
        <f t="shared" si="425"/>
        <v>0</v>
      </c>
      <c r="N625" s="156">
        <f t="shared" si="426"/>
        <v>0</v>
      </c>
      <c r="O625" s="209">
        <f t="shared" si="441"/>
        <v>0</v>
      </c>
      <c r="P625" s="210">
        <f t="shared" si="442"/>
        <v>0</v>
      </c>
    </row>
    <row r="626" spans="1:16" ht="47.25" hidden="1" outlineLevel="1">
      <c r="A626" s="578">
        <f t="shared" si="443"/>
        <v>14.9</v>
      </c>
      <c r="B626" s="557" t="str">
        <f t="shared" si="443"/>
        <v>Schme-M: Retrofitting, up gradation &amp; Commissioning of Protection System for Generator, Transformer and Line at Surya Hydro Power Station</v>
      </c>
      <c r="C626" s="58" t="str">
        <f t="shared" si="443"/>
        <v>MERC/CAPEX/2020-21/WFH/SBR/ 19</v>
      </c>
      <c r="D626" s="384">
        <f t="shared" si="443"/>
        <v>44029</v>
      </c>
      <c r="E626" s="59">
        <f t="shared" si="443"/>
        <v>0.69100000000000006</v>
      </c>
      <c r="F626" s="156">
        <f t="shared" si="439"/>
        <v>0.69730939999999997</v>
      </c>
      <c r="G626" s="156">
        <f t="shared" si="440"/>
        <v>0.68498999999999999</v>
      </c>
      <c r="H626" s="156">
        <f t="shared" si="424"/>
        <v>1.231939999999998E-2</v>
      </c>
      <c r="I626" s="155">
        <f>'F4.2 SHPC Nashik'!AA38</f>
        <v>0</v>
      </c>
      <c r="J626" s="155">
        <f>'F4.2 SHPC Nashik'!AX38</f>
        <v>0</v>
      </c>
      <c r="K626" s="156"/>
      <c r="L626" s="156"/>
      <c r="M626" s="156">
        <f t="shared" si="425"/>
        <v>0</v>
      </c>
      <c r="N626" s="156">
        <f t="shared" si="426"/>
        <v>1.231939999999998E-2</v>
      </c>
      <c r="O626" s="209">
        <f t="shared" si="441"/>
        <v>0</v>
      </c>
      <c r="P626" s="210">
        <f t="shared" si="442"/>
        <v>0</v>
      </c>
    </row>
    <row r="627" spans="1:16" ht="31.5" hidden="1" outlineLevel="1">
      <c r="A627" s="581">
        <f t="shared" si="443"/>
        <v>14.1</v>
      </c>
      <c r="B627" s="557" t="str">
        <f t="shared" si="443"/>
        <v>Schme-N: Procurement of Static excitation system at Surya Hydro Power Station.</v>
      </c>
      <c r="C627" s="58" t="str">
        <f t="shared" si="443"/>
        <v>MERC/CAPEX/2020-21/WFH/SBR/ 19</v>
      </c>
      <c r="D627" s="384">
        <f t="shared" si="443"/>
        <v>44029</v>
      </c>
      <c r="E627" s="59">
        <f t="shared" si="443"/>
        <v>1.5469999999999999</v>
      </c>
      <c r="F627" s="156">
        <f t="shared" si="439"/>
        <v>1.5469999999999999</v>
      </c>
      <c r="G627" s="156">
        <f t="shared" si="440"/>
        <v>1.5469999999999999</v>
      </c>
      <c r="H627" s="156">
        <f t="shared" si="424"/>
        <v>0</v>
      </c>
      <c r="I627" s="155">
        <f>'F4.2 SHPC Nashik'!AA39</f>
        <v>0</v>
      </c>
      <c r="J627" s="155">
        <f>'F4.2 SHPC Nashik'!AX39</f>
        <v>0</v>
      </c>
      <c r="K627" s="156"/>
      <c r="L627" s="156"/>
      <c r="M627" s="156">
        <f t="shared" si="425"/>
        <v>0</v>
      </c>
      <c r="N627" s="156">
        <f t="shared" si="426"/>
        <v>0</v>
      </c>
      <c r="O627" s="209">
        <f t="shared" si="441"/>
        <v>0</v>
      </c>
      <c r="P627" s="210">
        <f t="shared" si="442"/>
        <v>0</v>
      </c>
    </row>
    <row r="628" spans="1:16" ht="30" hidden="1" outlineLevel="1">
      <c r="A628" s="556">
        <f t="shared" si="443"/>
        <v>0</v>
      </c>
      <c r="B628" s="557" t="str">
        <f t="shared" si="443"/>
        <v>IDC</v>
      </c>
      <c r="C628" s="58" t="str">
        <f t="shared" si="443"/>
        <v>MERC/CAPEX/2020-21/WFH/SBR/ 19</v>
      </c>
      <c r="D628" s="384">
        <f t="shared" si="443"/>
        <v>44029</v>
      </c>
      <c r="E628" s="59">
        <f t="shared" si="443"/>
        <v>0.85</v>
      </c>
      <c r="F628" s="156">
        <f t="shared" si="439"/>
        <v>0</v>
      </c>
      <c r="G628" s="156">
        <f t="shared" si="440"/>
        <v>0</v>
      </c>
      <c r="H628" s="156">
        <f t="shared" si="424"/>
        <v>0</v>
      </c>
      <c r="I628" s="155">
        <f>'F4.2 SHPC Nashik'!AA40</f>
        <v>0</v>
      </c>
      <c r="J628" s="155">
        <f>'F4.2 SHPC Nashik'!AX40</f>
        <v>0</v>
      </c>
      <c r="K628" s="156"/>
      <c r="L628" s="156"/>
      <c r="M628" s="156">
        <f t="shared" si="425"/>
        <v>0</v>
      </c>
      <c r="N628" s="156">
        <f t="shared" si="426"/>
        <v>0</v>
      </c>
      <c r="O628" s="209">
        <f t="shared" si="441"/>
        <v>0</v>
      </c>
      <c r="P628" s="210">
        <f t="shared" si="442"/>
        <v>0</v>
      </c>
    </row>
    <row r="629" spans="1:16" ht="15.75" hidden="1" outlineLevel="1">
      <c r="A629" s="556">
        <f t="shared" si="443"/>
        <v>0</v>
      </c>
      <c r="B629" s="557">
        <f t="shared" si="443"/>
        <v>0</v>
      </c>
      <c r="C629" s="87">
        <f t="shared" si="443"/>
        <v>0</v>
      </c>
      <c r="D629" s="141" t="str">
        <f t="shared" si="443"/>
        <v>-</v>
      </c>
      <c r="E629" s="159">
        <f t="shared" si="443"/>
        <v>0</v>
      </c>
      <c r="F629" s="121">
        <f t="shared" si="439"/>
        <v>0</v>
      </c>
      <c r="G629" s="121">
        <f t="shared" si="440"/>
        <v>0</v>
      </c>
      <c r="H629" s="121">
        <f t="shared" si="424"/>
        <v>0</v>
      </c>
      <c r="I629" s="155">
        <f>'F4.2 SHPC Nashik'!AA41</f>
        <v>0</v>
      </c>
      <c r="J629" s="155">
        <f>'F4.2 SHPC Nashik'!AX41</f>
        <v>0</v>
      </c>
      <c r="K629" s="121"/>
      <c r="L629" s="121"/>
      <c r="M629" s="121">
        <f t="shared" si="425"/>
        <v>0</v>
      </c>
      <c r="N629" s="121">
        <f t="shared" si="426"/>
        <v>0</v>
      </c>
      <c r="O629" s="209">
        <f t="shared" si="441"/>
        <v>0</v>
      </c>
      <c r="P629" s="210">
        <f t="shared" si="442"/>
        <v>0</v>
      </c>
    </row>
    <row r="630" spans="1:16" ht="15.75" hidden="1" outlineLevel="1">
      <c r="A630" s="683">
        <f t="shared" ref="A630:E639" si="444">A532</f>
        <v>0</v>
      </c>
      <c r="B630" s="313" t="str">
        <f t="shared" si="444"/>
        <v>Yet to be approved by MERC (F Y 2024-25)</v>
      </c>
      <c r="C630" s="87">
        <f t="shared" si="444"/>
        <v>0</v>
      </c>
      <c r="D630" s="141" t="str">
        <f t="shared" si="444"/>
        <v>-</v>
      </c>
      <c r="E630" s="159">
        <f t="shared" si="444"/>
        <v>0</v>
      </c>
      <c r="F630" s="121">
        <f t="shared" si="439"/>
        <v>0</v>
      </c>
      <c r="G630" s="121">
        <f t="shared" si="440"/>
        <v>0</v>
      </c>
      <c r="H630" s="121">
        <f t="shared" si="424"/>
        <v>0</v>
      </c>
      <c r="I630" s="155">
        <f>'F4.2 SHPC Nashik'!AA42</f>
        <v>0</v>
      </c>
      <c r="J630" s="155">
        <f>'F4.2 SHPC Nashik'!AX42</f>
        <v>0</v>
      </c>
      <c r="K630" s="121"/>
      <c r="L630" s="121"/>
      <c r="M630" s="121">
        <f t="shared" si="425"/>
        <v>0</v>
      </c>
      <c r="N630" s="121">
        <f t="shared" si="426"/>
        <v>0</v>
      </c>
    </row>
    <row r="631" spans="1:16" ht="47.25" hidden="1" outlineLevel="1">
      <c r="A631" s="693">
        <f t="shared" si="444"/>
        <v>1</v>
      </c>
      <c r="B631" s="595" t="str">
        <f t="shared" si="444"/>
        <v xml:space="preserve">Post-facto DPR for “Urgent restoration and Life Enhancement
of Unit-1, 125MW M/s Fuji make Hydro Generator for
prolonged efficient operation at Ghatghar HPS                                            </v>
      </c>
      <c r="C631" s="53">
        <f t="shared" si="444"/>
        <v>0</v>
      </c>
      <c r="D631" s="383" t="str">
        <f t="shared" si="444"/>
        <v>-</v>
      </c>
      <c r="E631" s="56">
        <f t="shared" si="444"/>
        <v>0</v>
      </c>
      <c r="F631" s="157">
        <f t="shared" si="439"/>
        <v>14.34</v>
      </c>
      <c r="G631" s="157">
        <f t="shared" si="440"/>
        <v>14.34</v>
      </c>
      <c r="H631" s="157">
        <f t="shared" si="424"/>
        <v>0</v>
      </c>
      <c r="I631" s="155">
        <f>'F4.2 SHPC Nashik'!AA43</f>
        <v>0</v>
      </c>
      <c r="J631" s="155">
        <f>'F4.2 SHPC Nashik'!AX43</f>
        <v>0</v>
      </c>
      <c r="K631" s="157"/>
      <c r="L631" s="157"/>
      <c r="M631" s="157">
        <f t="shared" si="425"/>
        <v>0</v>
      </c>
      <c r="N631" s="157">
        <f t="shared" si="426"/>
        <v>0</v>
      </c>
    </row>
    <row r="632" spans="1:16" ht="31.5" hidden="1" outlineLevel="1">
      <c r="A632" s="693">
        <f t="shared" si="444"/>
        <v>2</v>
      </c>
      <c r="B632" s="595" t="str">
        <f t="shared" si="444"/>
        <v>Dismantling and assembly of Unit-2 stator and other allied works at Ghatghar HPS</v>
      </c>
      <c r="C632" s="58">
        <f t="shared" si="444"/>
        <v>0</v>
      </c>
      <c r="D632" s="384" t="str">
        <f t="shared" si="444"/>
        <v>-</v>
      </c>
      <c r="E632" s="59">
        <f t="shared" si="444"/>
        <v>0</v>
      </c>
      <c r="F632" s="156">
        <f t="shared" si="439"/>
        <v>0.92</v>
      </c>
      <c r="G632" s="156">
        <f t="shared" si="440"/>
        <v>0.92</v>
      </c>
      <c r="H632" s="156">
        <f t="shared" si="424"/>
        <v>0</v>
      </c>
      <c r="I632" s="155">
        <f>'F4.2 SHPC Nashik'!AA44</f>
        <v>0</v>
      </c>
      <c r="J632" s="155">
        <f>'F4.2 SHPC Nashik'!AX44</f>
        <v>0</v>
      </c>
      <c r="K632" s="156"/>
      <c r="L632" s="156"/>
      <c r="M632" s="156">
        <f t="shared" si="425"/>
        <v>0</v>
      </c>
      <c r="N632" s="156">
        <f t="shared" si="426"/>
        <v>0</v>
      </c>
    </row>
    <row r="633" spans="1:16" ht="47.25" hidden="1" outlineLevel="1">
      <c r="A633" s="693">
        <f t="shared" si="444"/>
        <v>3</v>
      </c>
      <c r="B633" s="595" t="str">
        <f t="shared" si="444"/>
        <v>Urgent restoration and Life Enhancement of Unit-2, 125MW M/s Fuji make Hydro Generator for prolonged efficient operation at Ghatghar HPS</v>
      </c>
      <c r="C633" s="58">
        <f t="shared" si="444"/>
        <v>0</v>
      </c>
      <c r="D633" s="384" t="str">
        <f t="shared" si="444"/>
        <v>-</v>
      </c>
      <c r="E633" s="59">
        <f t="shared" si="444"/>
        <v>0</v>
      </c>
      <c r="F633" s="156">
        <f t="shared" si="439"/>
        <v>12.69</v>
      </c>
      <c r="G633" s="156">
        <f t="shared" si="440"/>
        <v>12.69</v>
      </c>
      <c r="H633" s="156">
        <f t="shared" si="424"/>
        <v>0</v>
      </c>
      <c r="I633" s="155">
        <f>'F4.2 SHPC Nashik'!AA45</f>
        <v>0</v>
      </c>
      <c r="J633" s="155">
        <f>'F4.2 SHPC Nashik'!AX45</f>
        <v>0</v>
      </c>
      <c r="K633" s="156"/>
      <c r="L633" s="156"/>
      <c r="M633" s="156">
        <f t="shared" si="425"/>
        <v>0</v>
      </c>
      <c r="N633" s="156">
        <f t="shared" si="426"/>
        <v>0</v>
      </c>
    </row>
    <row r="634" spans="1:16" ht="31.5" hidden="1" outlineLevel="1">
      <c r="A634" s="502">
        <f t="shared" si="444"/>
        <v>4</v>
      </c>
      <c r="B634" s="595" t="str">
        <f t="shared" si="444"/>
        <v>Work of unit 2 stator core top lamination replacement work of GHPS</v>
      </c>
      <c r="C634" s="58">
        <f t="shared" si="444"/>
        <v>0</v>
      </c>
      <c r="D634" s="384" t="str">
        <f t="shared" si="444"/>
        <v>-</v>
      </c>
      <c r="E634" s="59">
        <f t="shared" si="444"/>
        <v>0</v>
      </c>
      <c r="F634" s="156">
        <f t="shared" si="439"/>
        <v>1.57</v>
      </c>
      <c r="G634" s="156">
        <f t="shared" si="440"/>
        <v>1.57</v>
      </c>
      <c r="H634" s="156">
        <f t="shared" si="424"/>
        <v>0</v>
      </c>
      <c r="I634" s="155">
        <f>'F4.2 SHPC Nashik'!AA46</f>
        <v>0</v>
      </c>
      <c r="J634" s="155">
        <f>'F4.2 SHPC Nashik'!AX46</f>
        <v>0</v>
      </c>
      <c r="K634" s="156"/>
      <c r="L634" s="156"/>
      <c r="M634" s="156">
        <f t="shared" si="425"/>
        <v>0</v>
      </c>
      <c r="N634" s="156">
        <f t="shared" si="426"/>
        <v>0</v>
      </c>
    </row>
    <row r="635" spans="1:16" ht="15.75" hidden="1" outlineLevel="1">
      <c r="A635" s="486">
        <f t="shared" si="444"/>
        <v>0</v>
      </c>
      <c r="B635" s="313" t="str">
        <f t="shared" si="444"/>
        <v>(ii) Yet to be submitted to MERC(F Y 2025-26)</v>
      </c>
      <c r="C635" s="58">
        <f t="shared" si="444"/>
        <v>0</v>
      </c>
      <c r="D635" s="384" t="str">
        <f t="shared" si="444"/>
        <v>-</v>
      </c>
      <c r="E635" s="59">
        <f t="shared" si="444"/>
        <v>0</v>
      </c>
      <c r="F635" s="156">
        <f t="shared" si="439"/>
        <v>0</v>
      </c>
      <c r="G635" s="156">
        <f t="shared" si="440"/>
        <v>0</v>
      </c>
      <c r="H635" s="156">
        <f t="shared" si="424"/>
        <v>0</v>
      </c>
      <c r="I635" s="155">
        <f>'F4.2 SHPC Nashik'!AA47</f>
        <v>0</v>
      </c>
      <c r="J635" s="155">
        <f>'F4.2 SHPC Nashik'!AX47</f>
        <v>0</v>
      </c>
      <c r="K635" s="156"/>
      <c r="L635" s="156"/>
      <c r="M635" s="156">
        <f t="shared" si="425"/>
        <v>0</v>
      </c>
      <c r="N635" s="156">
        <f t="shared" si="426"/>
        <v>0</v>
      </c>
    </row>
    <row r="636" spans="1:16" ht="15.75" hidden="1" outlineLevel="1">
      <c r="A636" s="486">
        <f t="shared" si="444"/>
        <v>0</v>
      </c>
      <c r="B636" s="313" t="str">
        <f t="shared" si="444"/>
        <v>DPR 1</v>
      </c>
      <c r="C636" s="58">
        <f t="shared" si="444"/>
        <v>0</v>
      </c>
      <c r="D636" s="384" t="str">
        <f t="shared" si="444"/>
        <v>-</v>
      </c>
      <c r="E636" s="59">
        <f t="shared" si="444"/>
        <v>0</v>
      </c>
      <c r="F636" s="156">
        <f t="shared" si="439"/>
        <v>0</v>
      </c>
      <c r="G636" s="156">
        <f t="shared" si="440"/>
        <v>0</v>
      </c>
      <c r="H636" s="156">
        <f t="shared" si="424"/>
        <v>0</v>
      </c>
      <c r="I636" s="155">
        <f>'F4.2 SHPC Nashik'!AA48</f>
        <v>0</v>
      </c>
      <c r="J636" s="155">
        <f>'F4.2 SHPC Nashik'!AX48</f>
        <v>0</v>
      </c>
      <c r="K636" s="156"/>
      <c r="L636" s="156"/>
      <c r="M636" s="156">
        <f t="shared" si="425"/>
        <v>0</v>
      </c>
      <c r="N636" s="156">
        <f t="shared" si="426"/>
        <v>0</v>
      </c>
    </row>
    <row r="637" spans="1:16" ht="31.5" hidden="1" outlineLevel="1">
      <c r="A637" s="556">
        <f t="shared" si="444"/>
        <v>1</v>
      </c>
      <c r="B637" s="595" t="str">
        <f t="shared" si="444"/>
        <v xml:space="preserve">Procurement &amp; commissioning of Battery bank, 55 cells of 2V  2035AH YHP39 Exide make at Ghatghar HPS </v>
      </c>
      <c r="C637" s="58">
        <f t="shared" si="444"/>
        <v>0</v>
      </c>
      <c r="D637" s="384" t="str">
        <f t="shared" si="444"/>
        <v>-</v>
      </c>
      <c r="E637" s="59">
        <f t="shared" si="444"/>
        <v>0</v>
      </c>
      <c r="F637" s="156">
        <f t="shared" si="439"/>
        <v>1.25</v>
      </c>
      <c r="G637" s="156">
        <f t="shared" si="440"/>
        <v>1.25</v>
      </c>
      <c r="H637" s="156">
        <f t="shared" si="424"/>
        <v>0</v>
      </c>
      <c r="I637" s="155">
        <f>'F4.2 SHPC Nashik'!AA49</f>
        <v>0</v>
      </c>
      <c r="J637" s="155">
        <f>'F4.2 SHPC Nashik'!AX49</f>
        <v>0</v>
      </c>
      <c r="K637" s="156"/>
      <c r="L637" s="156"/>
      <c r="M637" s="156">
        <f t="shared" si="425"/>
        <v>0</v>
      </c>
      <c r="N637" s="156">
        <f t="shared" si="426"/>
        <v>0</v>
      </c>
    </row>
    <row r="638" spans="1:16" ht="31.5" hidden="1" outlineLevel="1">
      <c r="A638" s="556">
        <f t="shared" si="444"/>
        <v>2</v>
      </c>
      <c r="B638" s="595" t="str">
        <f t="shared" si="444"/>
        <v xml:space="preserve">Complete refurbishment of Stator frame , core &amp; winding of 01 No generator stator at Ghatghar HPS. </v>
      </c>
      <c r="C638" s="58">
        <f t="shared" si="444"/>
        <v>0</v>
      </c>
      <c r="D638" s="384" t="str">
        <f t="shared" si="444"/>
        <v>-</v>
      </c>
      <c r="E638" s="59">
        <f t="shared" si="444"/>
        <v>0</v>
      </c>
      <c r="F638" s="156">
        <f t="shared" si="439"/>
        <v>23.9</v>
      </c>
      <c r="G638" s="156">
        <f t="shared" si="440"/>
        <v>23.9</v>
      </c>
      <c r="H638" s="156">
        <f t="shared" si="424"/>
        <v>0</v>
      </c>
      <c r="I638" s="155">
        <f>'F4.2 SHPC Nashik'!AA50</f>
        <v>0</v>
      </c>
      <c r="J638" s="155">
        <f>'F4.2 SHPC Nashik'!AX50</f>
        <v>0</v>
      </c>
      <c r="K638" s="156"/>
      <c r="L638" s="156"/>
      <c r="M638" s="156">
        <f t="shared" si="425"/>
        <v>0</v>
      </c>
      <c r="N638" s="156">
        <f t="shared" si="426"/>
        <v>0</v>
      </c>
    </row>
    <row r="639" spans="1:16" ht="15.75" hidden="1" outlineLevel="1">
      <c r="A639" s="556">
        <f t="shared" si="444"/>
        <v>3</v>
      </c>
      <c r="B639" s="595" t="str">
        <f t="shared" si="444"/>
        <v xml:space="preserve">Generator Circuit breaker Electrical OH at Ghatghar HPS. </v>
      </c>
      <c r="C639" s="58">
        <f t="shared" si="444"/>
        <v>0</v>
      </c>
      <c r="D639" s="383" t="str">
        <f t="shared" si="444"/>
        <v>-</v>
      </c>
      <c r="E639" s="56">
        <f t="shared" si="444"/>
        <v>0</v>
      </c>
      <c r="F639" s="157">
        <f t="shared" si="439"/>
        <v>7.2</v>
      </c>
      <c r="G639" s="157">
        <f t="shared" si="440"/>
        <v>7.2</v>
      </c>
      <c r="H639" s="157">
        <f t="shared" si="424"/>
        <v>0</v>
      </c>
      <c r="I639" s="155">
        <f>'F4.2 SHPC Nashik'!AA51</f>
        <v>0</v>
      </c>
      <c r="J639" s="155">
        <f>'F4.2 SHPC Nashik'!AX51</f>
        <v>0</v>
      </c>
      <c r="K639" s="157"/>
      <c r="L639" s="157"/>
      <c r="M639" s="157">
        <f t="shared" si="425"/>
        <v>0</v>
      </c>
      <c r="N639" s="157">
        <f t="shared" si="426"/>
        <v>0</v>
      </c>
    </row>
    <row r="640" spans="1:16" ht="15.75" hidden="1" outlineLevel="1">
      <c r="A640" s="556">
        <f t="shared" ref="A640:E640" si="445">A542</f>
        <v>4</v>
      </c>
      <c r="B640" s="595" t="str">
        <f t="shared" si="445"/>
        <v xml:space="preserve">Water filter treatment plant and pipeline at Ghatghar HPS. </v>
      </c>
      <c r="C640" s="58">
        <f t="shared" si="445"/>
        <v>0</v>
      </c>
      <c r="D640" s="384" t="str">
        <f t="shared" si="445"/>
        <v>-</v>
      </c>
      <c r="E640" s="59">
        <f t="shared" si="445"/>
        <v>0</v>
      </c>
      <c r="F640" s="156">
        <f t="shared" si="439"/>
        <v>1.25</v>
      </c>
      <c r="G640" s="156">
        <f t="shared" si="440"/>
        <v>1.25</v>
      </c>
      <c r="H640" s="156">
        <f t="shared" si="424"/>
        <v>0</v>
      </c>
      <c r="I640" s="155">
        <f>'F4.2 SHPC Nashik'!AA52</f>
        <v>0</v>
      </c>
      <c r="J640" s="155">
        <f>'F4.2 SHPC Nashik'!AX52</f>
        <v>0</v>
      </c>
      <c r="K640" s="156"/>
      <c r="L640" s="156"/>
      <c r="M640" s="156">
        <f t="shared" si="425"/>
        <v>0</v>
      </c>
      <c r="N640" s="156">
        <f t="shared" si="426"/>
        <v>0</v>
      </c>
    </row>
    <row r="641" spans="1:14" ht="15.75" hidden="1" outlineLevel="1">
      <c r="A641" s="556">
        <f t="shared" ref="A641:E641" si="446">A543</f>
        <v>0</v>
      </c>
      <c r="B641" s="313" t="str">
        <f t="shared" si="446"/>
        <v>DPR 2</v>
      </c>
      <c r="C641" s="58">
        <f t="shared" si="446"/>
        <v>0</v>
      </c>
      <c r="D641" s="384" t="str">
        <f t="shared" si="446"/>
        <v>-</v>
      </c>
      <c r="E641" s="59">
        <f t="shared" si="446"/>
        <v>0</v>
      </c>
      <c r="F641" s="156">
        <f t="shared" ref="F641:F685" si="447">F543+I543</f>
        <v>0</v>
      </c>
      <c r="G641" s="156">
        <f t="shared" ref="G641:G685" si="448">G543+M543</f>
        <v>0</v>
      </c>
      <c r="H641" s="156">
        <f t="shared" si="424"/>
        <v>0</v>
      </c>
      <c r="I641" s="155">
        <f>'F4.2 SHPC Nashik'!AA53</f>
        <v>0</v>
      </c>
      <c r="J641" s="155">
        <f>'F4.2 SHPC Nashik'!AX53</f>
        <v>0</v>
      </c>
      <c r="K641" s="156"/>
      <c r="L641" s="156"/>
      <c r="M641" s="156">
        <f t="shared" si="425"/>
        <v>0</v>
      </c>
      <c r="N641" s="156">
        <f t="shared" si="426"/>
        <v>0</v>
      </c>
    </row>
    <row r="642" spans="1:14" ht="31.5" hidden="1" outlineLevel="1">
      <c r="A642" s="486">
        <f t="shared" ref="A642:E642" si="449">A544</f>
        <v>1</v>
      </c>
      <c r="B642" s="725" t="str">
        <f t="shared" si="449"/>
        <v xml:space="preserve">Design,supply,errection,testing &amp; commissioning of  digital governing system at Paithan HPS.                        </v>
      </c>
      <c r="C642" s="58">
        <f t="shared" si="449"/>
        <v>0</v>
      </c>
      <c r="D642" s="384" t="str">
        <f t="shared" si="449"/>
        <v>-</v>
      </c>
      <c r="E642" s="59">
        <f t="shared" si="449"/>
        <v>0</v>
      </c>
      <c r="F642" s="156">
        <f t="shared" si="447"/>
        <v>4.5</v>
      </c>
      <c r="G642" s="156">
        <f t="shared" si="448"/>
        <v>4.5</v>
      </c>
      <c r="H642" s="156">
        <f t="shared" si="424"/>
        <v>0</v>
      </c>
      <c r="I642" s="155">
        <f>'F4.2 SHPC Nashik'!AA54</f>
        <v>0</v>
      </c>
      <c r="J642" s="155">
        <f>'F4.2 SHPC Nashik'!AX54</f>
        <v>0</v>
      </c>
      <c r="K642" s="156"/>
      <c r="L642" s="156"/>
      <c r="M642" s="156">
        <f t="shared" si="425"/>
        <v>0</v>
      </c>
      <c r="N642" s="156">
        <f t="shared" si="426"/>
        <v>0</v>
      </c>
    </row>
    <row r="643" spans="1:14" ht="31.5" hidden="1" outlineLevel="1">
      <c r="A643" s="486">
        <f t="shared" ref="A643:E643" si="450">A545</f>
        <v>2</v>
      </c>
      <c r="B643" s="595" t="str">
        <f t="shared" si="450"/>
        <v xml:space="preserve">Design,Supply ,testing ,erection and commissioing of DAVR system at Paithan HPS.                                                     </v>
      </c>
      <c r="C643" s="58">
        <f t="shared" si="450"/>
        <v>0</v>
      </c>
      <c r="D643" s="384" t="str">
        <f t="shared" si="450"/>
        <v>-</v>
      </c>
      <c r="E643" s="59">
        <f t="shared" si="450"/>
        <v>0</v>
      </c>
      <c r="F643" s="156">
        <f t="shared" si="447"/>
        <v>2</v>
      </c>
      <c r="G643" s="156">
        <f t="shared" si="448"/>
        <v>2</v>
      </c>
      <c r="H643" s="156">
        <f t="shared" si="424"/>
        <v>0</v>
      </c>
      <c r="I643" s="155">
        <f>'F4.2 SHPC Nashik'!AA55</f>
        <v>0</v>
      </c>
      <c r="J643" s="155">
        <f>'F4.2 SHPC Nashik'!AX55</f>
        <v>0</v>
      </c>
      <c r="K643" s="156"/>
      <c r="L643" s="156"/>
      <c r="M643" s="156">
        <f t="shared" si="425"/>
        <v>0</v>
      </c>
      <c r="N643" s="156">
        <f t="shared" si="426"/>
        <v>0</v>
      </c>
    </row>
    <row r="644" spans="1:14" ht="31.5" hidden="1" outlineLevel="1">
      <c r="A644" s="486">
        <f t="shared" ref="A644:E644" si="451">A546</f>
        <v>3</v>
      </c>
      <c r="B644" s="595" t="str">
        <f t="shared" si="451"/>
        <v xml:space="preserve">Design,supply,testing ,erection and commissioing of DCS control system at Paithan HPS.                                                       </v>
      </c>
      <c r="C644" s="58">
        <f t="shared" si="451"/>
        <v>0</v>
      </c>
      <c r="D644" s="384" t="str">
        <f t="shared" si="451"/>
        <v>-</v>
      </c>
      <c r="E644" s="59">
        <f t="shared" si="451"/>
        <v>0</v>
      </c>
      <c r="F644" s="156">
        <f t="shared" si="447"/>
        <v>1.7</v>
      </c>
      <c r="G644" s="156">
        <f t="shared" si="448"/>
        <v>1.7</v>
      </c>
      <c r="H644" s="156">
        <f t="shared" si="424"/>
        <v>0</v>
      </c>
      <c r="I644" s="155">
        <f>'F4.2 SHPC Nashik'!AA56</f>
        <v>0</v>
      </c>
      <c r="J644" s="155">
        <f>'F4.2 SHPC Nashik'!AX56</f>
        <v>0</v>
      </c>
      <c r="K644" s="156"/>
      <c r="L644" s="156"/>
      <c r="M644" s="156">
        <f t="shared" si="425"/>
        <v>0</v>
      </c>
      <c r="N644" s="156">
        <f t="shared" si="426"/>
        <v>0</v>
      </c>
    </row>
    <row r="645" spans="1:14" ht="31.5" hidden="1" outlineLevel="1">
      <c r="A645" s="486">
        <f t="shared" ref="A645:E645" si="452">A547</f>
        <v>4</v>
      </c>
      <c r="B645" s="595" t="str">
        <f t="shared" si="452"/>
        <v xml:space="preserve">Design,supply ,testing ,erection and commissioing of Automated Co2 fire extinguishers system  at Paithan HPS.                                         </v>
      </c>
      <c r="C645" s="58">
        <f t="shared" si="452"/>
        <v>0</v>
      </c>
      <c r="D645" s="384" t="str">
        <f t="shared" si="452"/>
        <v>-</v>
      </c>
      <c r="E645" s="59">
        <f t="shared" si="452"/>
        <v>0</v>
      </c>
      <c r="F645" s="156">
        <f t="shared" si="447"/>
        <v>0.35</v>
      </c>
      <c r="G645" s="156">
        <f t="shared" si="448"/>
        <v>0.35</v>
      </c>
      <c r="H645" s="156">
        <f t="shared" si="424"/>
        <v>0</v>
      </c>
      <c r="I645" s="155">
        <f>'F4.2 SHPC Nashik'!AA57</f>
        <v>0</v>
      </c>
      <c r="J645" s="155">
        <f>'F4.2 SHPC Nashik'!AX57</f>
        <v>0</v>
      </c>
      <c r="K645" s="156"/>
      <c r="L645" s="156"/>
      <c r="M645" s="156">
        <f t="shared" si="425"/>
        <v>0</v>
      </c>
      <c r="N645" s="156">
        <f t="shared" si="426"/>
        <v>0</v>
      </c>
    </row>
    <row r="646" spans="1:14" ht="31.5" hidden="1" outlineLevel="1">
      <c r="A646" s="486">
        <f t="shared" ref="A646:E646" si="453">A548</f>
        <v>5</v>
      </c>
      <c r="B646" s="595" t="str">
        <f t="shared" si="453"/>
        <v xml:space="preserve">Design,Supply ,testing ,erection and commissioing of Numerical protection system at Yeldari HPS.                                        </v>
      </c>
      <c r="C646" s="58">
        <f t="shared" si="453"/>
        <v>0</v>
      </c>
      <c r="D646" s="384" t="str">
        <f t="shared" si="453"/>
        <v>-</v>
      </c>
      <c r="E646" s="59">
        <f t="shared" si="453"/>
        <v>0</v>
      </c>
      <c r="F646" s="156">
        <f t="shared" si="447"/>
        <v>2.5499999999999998</v>
      </c>
      <c r="G646" s="156">
        <f t="shared" si="448"/>
        <v>2.5499999999999998</v>
      </c>
      <c r="H646" s="156">
        <f t="shared" si="424"/>
        <v>0</v>
      </c>
      <c r="I646" s="155">
        <f>'F4.2 SHPC Nashik'!AA58</f>
        <v>0</v>
      </c>
      <c r="J646" s="155">
        <f>'F4.2 SHPC Nashik'!AX58</f>
        <v>0</v>
      </c>
      <c r="K646" s="156"/>
      <c r="L646" s="156"/>
      <c r="M646" s="156">
        <f t="shared" si="425"/>
        <v>0</v>
      </c>
      <c r="N646" s="156">
        <f t="shared" si="426"/>
        <v>0</v>
      </c>
    </row>
    <row r="647" spans="1:14" ht="31.5" hidden="1" outlineLevel="1">
      <c r="A647" s="486">
        <f t="shared" ref="A647:E647" si="454">A549</f>
        <v>6</v>
      </c>
      <c r="B647" s="595" t="str">
        <f t="shared" si="454"/>
        <v xml:space="preserve">Design,Supply ,testing ,erection and commissioing of C&amp;I control &amp; measurement with SCADA at Yeldari HPS.                                                           </v>
      </c>
      <c r="C647" s="58">
        <f t="shared" si="454"/>
        <v>0</v>
      </c>
      <c r="D647" s="384" t="str">
        <f t="shared" si="454"/>
        <v>-</v>
      </c>
      <c r="E647" s="59">
        <f t="shared" si="454"/>
        <v>0</v>
      </c>
      <c r="F647" s="156">
        <f t="shared" si="447"/>
        <v>1</v>
      </c>
      <c r="G647" s="156">
        <f t="shared" si="448"/>
        <v>1</v>
      </c>
      <c r="H647" s="156">
        <f t="shared" si="424"/>
        <v>0</v>
      </c>
      <c r="I647" s="155">
        <f>'F4.2 SHPC Nashik'!AA59</f>
        <v>0</v>
      </c>
      <c r="J647" s="155">
        <f>'F4.2 SHPC Nashik'!AX59</f>
        <v>0</v>
      </c>
      <c r="K647" s="156"/>
      <c r="L647" s="156"/>
      <c r="M647" s="156">
        <f t="shared" si="425"/>
        <v>0</v>
      </c>
      <c r="N647" s="156">
        <f t="shared" si="426"/>
        <v>0</v>
      </c>
    </row>
    <row r="648" spans="1:14" ht="31.5" hidden="1" outlineLevel="1">
      <c r="A648" s="486">
        <f t="shared" ref="A648:E648" si="455">A550</f>
        <v>7</v>
      </c>
      <c r="B648" s="595" t="str">
        <f t="shared" si="455"/>
        <v xml:space="preserve">Design,Supply ,testing ,erection and commissioing of DAVR system at Yeldari HPS                                                        </v>
      </c>
      <c r="C648" s="58">
        <f t="shared" si="455"/>
        <v>0</v>
      </c>
      <c r="D648" s="384" t="str">
        <f t="shared" si="455"/>
        <v>-</v>
      </c>
      <c r="E648" s="59">
        <f t="shared" si="455"/>
        <v>0</v>
      </c>
      <c r="F648" s="156">
        <f t="shared" si="447"/>
        <v>6</v>
      </c>
      <c r="G648" s="156">
        <f t="shared" si="448"/>
        <v>6</v>
      </c>
      <c r="H648" s="156">
        <f t="shared" si="424"/>
        <v>0</v>
      </c>
      <c r="I648" s="155">
        <f>'F4.2 SHPC Nashik'!AA60</f>
        <v>0</v>
      </c>
      <c r="J648" s="155">
        <f>'F4.2 SHPC Nashik'!AX60</f>
        <v>0</v>
      </c>
      <c r="K648" s="156"/>
      <c r="L648" s="156"/>
      <c r="M648" s="156">
        <f t="shared" si="425"/>
        <v>0</v>
      </c>
      <c r="N648" s="156">
        <f t="shared" si="426"/>
        <v>0</v>
      </c>
    </row>
    <row r="649" spans="1:14" ht="31.5" hidden="1" outlineLevel="1">
      <c r="A649" s="486">
        <f t="shared" ref="A649:E649" si="456">A551</f>
        <v>8</v>
      </c>
      <c r="B649" s="595" t="str">
        <f t="shared" si="456"/>
        <v xml:space="preserve">Design,supply,errection,testing &amp; commissioning of  digital governing system at Yeldari HPS.                                           </v>
      </c>
      <c r="C649" s="58">
        <f t="shared" si="456"/>
        <v>0</v>
      </c>
      <c r="D649" s="384" t="str">
        <f t="shared" si="456"/>
        <v>-</v>
      </c>
      <c r="E649" s="59">
        <f t="shared" si="456"/>
        <v>0</v>
      </c>
      <c r="F649" s="156">
        <f t="shared" si="447"/>
        <v>7</v>
      </c>
      <c r="G649" s="156">
        <f t="shared" si="448"/>
        <v>7</v>
      </c>
      <c r="H649" s="156">
        <f t="shared" si="424"/>
        <v>0</v>
      </c>
      <c r="I649" s="155">
        <f>'F4.2 SHPC Nashik'!AA61</f>
        <v>0</v>
      </c>
      <c r="J649" s="155">
        <f>'F4.2 SHPC Nashik'!AX61</f>
        <v>0</v>
      </c>
      <c r="K649" s="156"/>
      <c r="L649" s="156"/>
      <c r="M649" s="156">
        <f t="shared" si="425"/>
        <v>0</v>
      </c>
      <c r="N649" s="156">
        <f t="shared" si="426"/>
        <v>0</v>
      </c>
    </row>
    <row r="650" spans="1:14" ht="15.75" hidden="1" outlineLevel="1">
      <c r="A650" s="502">
        <f t="shared" ref="A650:E650" si="457">A552</f>
        <v>0</v>
      </c>
      <c r="B650" s="313" t="str">
        <f t="shared" si="457"/>
        <v>DPR 3 (CIVIL)</v>
      </c>
      <c r="C650" s="58">
        <f t="shared" si="457"/>
        <v>0</v>
      </c>
      <c r="D650" s="384" t="str">
        <f t="shared" si="457"/>
        <v>-</v>
      </c>
      <c r="E650" s="59">
        <f t="shared" si="457"/>
        <v>0</v>
      </c>
      <c r="F650" s="156">
        <f t="shared" si="447"/>
        <v>0</v>
      </c>
      <c r="G650" s="156">
        <f t="shared" si="448"/>
        <v>0</v>
      </c>
      <c r="H650" s="156">
        <f t="shared" si="424"/>
        <v>0</v>
      </c>
      <c r="I650" s="155">
        <f>'F4.2 SHPC Nashik'!AA62</f>
        <v>0</v>
      </c>
      <c r="J650" s="155">
        <f>'F4.2 SHPC Nashik'!AX62</f>
        <v>0</v>
      </c>
      <c r="K650" s="156"/>
      <c r="L650" s="156"/>
      <c r="M650" s="156">
        <f t="shared" si="425"/>
        <v>0</v>
      </c>
      <c r="N650" s="156">
        <f t="shared" si="426"/>
        <v>0</v>
      </c>
    </row>
    <row r="651" spans="1:14" ht="47.25" hidden="1" outlineLevel="1">
      <c r="A651" s="486">
        <f t="shared" ref="A651:E651" si="458">A553</f>
        <v>1</v>
      </c>
      <c r="B651" s="595" t="str">
        <f t="shared" si="458"/>
        <v>Fortification and Rock fall protection Measures in Vaitarna Hydro Electric Power Project  Premises ,Tal- Igatpuri , Dist-Nashik.</v>
      </c>
      <c r="C651" s="58">
        <f t="shared" si="458"/>
        <v>0</v>
      </c>
      <c r="D651" s="384" t="str">
        <f t="shared" si="458"/>
        <v>-</v>
      </c>
      <c r="E651" s="59">
        <f t="shared" si="458"/>
        <v>0</v>
      </c>
      <c r="F651" s="156">
        <f t="shared" si="447"/>
        <v>36.53</v>
      </c>
      <c r="G651" s="156">
        <f t="shared" si="448"/>
        <v>36.53</v>
      </c>
      <c r="H651" s="156">
        <f t="shared" si="424"/>
        <v>0</v>
      </c>
      <c r="I651" s="155">
        <f>'F4.2 SHPC Nashik'!AA63</f>
        <v>0</v>
      </c>
      <c r="J651" s="155">
        <f>'F4.2 SHPC Nashik'!AX63</f>
        <v>0</v>
      </c>
      <c r="K651" s="156"/>
      <c r="L651" s="156"/>
      <c r="M651" s="156">
        <f t="shared" si="425"/>
        <v>0</v>
      </c>
      <c r="N651" s="156">
        <f t="shared" si="426"/>
        <v>0</v>
      </c>
    </row>
    <row r="652" spans="1:14" ht="31.5" hidden="1" outlineLevel="1">
      <c r="A652" s="486">
        <f t="shared" ref="A652:E652" si="459">A554</f>
        <v>2</v>
      </c>
      <c r="B652" s="595" t="str">
        <f t="shared" si="459"/>
        <v>Work of construction of Bituminous approach road to Portal Switchyard at Vaitarna HPS.</v>
      </c>
      <c r="C652" s="58">
        <f t="shared" si="459"/>
        <v>0</v>
      </c>
      <c r="D652" s="384" t="str">
        <f t="shared" si="459"/>
        <v>-</v>
      </c>
      <c r="E652" s="59">
        <f t="shared" si="459"/>
        <v>0</v>
      </c>
      <c r="F652" s="156">
        <f t="shared" si="447"/>
        <v>2.77</v>
      </c>
      <c r="G652" s="156">
        <f t="shared" si="448"/>
        <v>2.77</v>
      </c>
      <c r="H652" s="156">
        <f t="shared" si="424"/>
        <v>0</v>
      </c>
      <c r="I652" s="155">
        <f>'F4.2 SHPC Nashik'!AA64</f>
        <v>0</v>
      </c>
      <c r="J652" s="155">
        <f>'F4.2 SHPC Nashik'!AX64</f>
        <v>0</v>
      </c>
      <c r="K652" s="156"/>
      <c r="L652" s="156"/>
      <c r="M652" s="156">
        <f t="shared" si="425"/>
        <v>0</v>
      </c>
      <c r="N652" s="156">
        <f t="shared" si="426"/>
        <v>0</v>
      </c>
    </row>
    <row r="653" spans="1:14" ht="31.5" hidden="1" outlineLevel="1">
      <c r="A653" s="486">
        <f t="shared" ref="A653:E653" si="460">A555</f>
        <v>3</v>
      </c>
      <c r="B653" s="595" t="str">
        <f t="shared" si="460"/>
        <v>Work of construction of Gabion wall structure on down stream of nallah near Tunnel  at Vaitarna HPS.</v>
      </c>
      <c r="C653" s="58">
        <f t="shared" si="460"/>
        <v>0</v>
      </c>
      <c r="D653" s="384" t="str">
        <f t="shared" si="460"/>
        <v>-</v>
      </c>
      <c r="E653" s="59">
        <f t="shared" si="460"/>
        <v>0</v>
      </c>
      <c r="F653" s="156">
        <f t="shared" si="447"/>
        <v>0.26</v>
      </c>
      <c r="G653" s="156">
        <f t="shared" si="448"/>
        <v>0.26</v>
      </c>
      <c r="H653" s="156">
        <f t="shared" si="424"/>
        <v>0</v>
      </c>
      <c r="I653" s="155">
        <f>'F4.2 SHPC Nashik'!AA65</f>
        <v>0</v>
      </c>
      <c r="J653" s="155">
        <f>'F4.2 SHPC Nashik'!AX65</f>
        <v>0</v>
      </c>
      <c r="K653" s="156"/>
      <c r="L653" s="156"/>
      <c r="M653" s="156">
        <f t="shared" si="425"/>
        <v>0</v>
      </c>
      <c r="N653" s="156">
        <f t="shared" si="426"/>
        <v>0</v>
      </c>
    </row>
    <row r="654" spans="1:14" ht="15.75" hidden="1" outlineLevel="1">
      <c r="A654" s="705">
        <f t="shared" ref="A654:E654" si="461">A556</f>
        <v>0</v>
      </c>
      <c r="B654" s="313" t="str">
        <f t="shared" si="461"/>
        <v>(ii) Yet to be submitted to MERC(F Y 2026-27)</v>
      </c>
      <c r="C654" s="58">
        <f t="shared" si="461"/>
        <v>0</v>
      </c>
      <c r="D654" s="384" t="str">
        <f t="shared" si="461"/>
        <v>-</v>
      </c>
      <c r="E654" s="59">
        <f t="shared" si="461"/>
        <v>0</v>
      </c>
      <c r="F654" s="156">
        <f t="shared" si="447"/>
        <v>0</v>
      </c>
      <c r="G654" s="156">
        <f t="shared" si="448"/>
        <v>0</v>
      </c>
      <c r="H654" s="156">
        <f t="shared" si="424"/>
        <v>0</v>
      </c>
      <c r="I654" s="155">
        <f>'F4.2 SHPC Nashik'!AA66</f>
        <v>0</v>
      </c>
      <c r="J654" s="155">
        <f>'F4.2 SHPC Nashik'!AX66</f>
        <v>0</v>
      </c>
      <c r="K654" s="156"/>
      <c r="L654" s="156"/>
      <c r="M654" s="156">
        <f t="shared" si="425"/>
        <v>0</v>
      </c>
      <c r="N654" s="156">
        <f t="shared" si="426"/>
        <v>0</v>
      </c>
    </row>
    <row r="655" spans="1:14" ht="15.75" hidden="1" outlineLevel="1">
      <c r="A655" s="502">
        <f t="shared" ref="A655:E655" si="462">A557</f>
        <v>0</v>
      </c>
      <c r="B655" s="313" t="str">
        <f t="shared" si="462"/>
        <v>DPR 4</v>
      </c>
      <c r="C655" s="58">
        <f t="shared" si="462"/>
        <v>0</v>
      </c>
      <c r="D655" s="384" t="str">
        <f t="shared" si="462"/>
        <v>-</v>
      </c>
      <c r="E655" s="59">
        <f t="shared" si="462"/>
        <v>0</v>
      </c>
      <c r="F655" s="156">
        <f t="shared" si="447"/>
        <v>0</v>
      </c>
      <c r="G655" s="156">
        <f t="shared" si="448"/>
        <v>0</v>
      </c>
      <c r="H655" s="156">
        <f t="shared" si="424"/>
        <v>0</v>
      </c>
      <c r="I655" s="155">
        <f>'F4.2 SHPC Nashik'!AA67</f>
        <v>0</v>
      </c>
      <c r="J655" s="155">
        <f>'F4.2 SHPC Nashik'!AX67</f>
        <v>0</v>
      </c>
      <c r="K655" s="156"/>
      <c r="L655" s="156"/>
      <c r="M655" s="156">
        <f t="shared" si="425"/>
        <v>0</v>
      </c>
      <c r="N655" s="156">
        <f t="shared" si="426"/>
        <v>0</v>
      </c>
    </row>
    <row r="656" spans="1:14" ht="63" hidden="1" outlineLevel="1">
      <c r="A656" s="486">
        <f t="shared" ref="A656:E656" si="463">A558</f>
        <v>1</v>
      </c>
      <c r="B656" s="595" t="str">
        <f t="shared" si="463"/>
        <v xml:space="preserve">Comprehensive work of redesign,manufacture, supply erection, testing &amp; commissioning of Digital Governing, Protection  and control system Consisting of SCADA on single point responsibility at 60 MW Vaitarna HPS.                                                                 </v>
      </c>
      <c r="C656" s="58">
        <f t="shared" si="463"/>
        <v>0</v>
      </c>
      <c r="D656" s="384" t="str">
        <f t="shared" si="463"/>
        <v>-</v>
      </c>
      <c r="E656" s="59">
        <f t="shared" si="463"/>
        <v>0</v>
      </c>
      <c r="F656" s="156">
        <f t="shared" si="447"/>
        <v>14</v>
      </c>
      <c r="G656" s="156">
        <f t="shared" si="448"/>
        <v>14</v>
      </c>
      <c r="H656" s="156">
        <f t="shared" si="424"/>
        <v>0</v>
      </c>
      <c r="I656" s="155">
        <f>'F4.2 SHPC Nashik'!AA68</f>
        <v>0</v>
      </c>
      <c r="J656" s="155">
        <f>'F4.2 SHPC Nashik'!AX68</f>
        <v>0</v>
      </c>
      <c r="K656" s="156"/>
      <c r="L656" s="156"/>
      <c r="M656" s="156">
        <f t="shared" si="425"/>
        <v>0</v>
      </c>
      <c r="N656" s="156">
        <f t="shared" si="426"/>
        <v>0</v>
      </c>
    </row>
    <row r="657" spans="1:14" ht="47.25" hidden="1" outlineLevel="1">
      <c r="A657" s="486">
        <f t="shared" ref="A657:E657" si="464">A559</f>
        <v>2</v>
      </c>
      <c r="B657" s="595" t="str">
        <f t="shared" si="464"/>
        <v xml:space="preserve">Comprehensive work of Replacement, Modification,upgradation of cooling water system along with replacement of pipeline,pumps,panel etc at 60 MW Vaitarna HPS.                                           </v>
      </c>
      <c r="C657" s="58">
        <f t="shared" si="464"/>
        <v>0</v>
      </c>
      <c r="D657" s="384" t="str">
        <f t="shared" si="464"/>
        <v>-</v>
      </c>
      <c r="E657" s="59">
        <f t="shared" si="464"/>
        <v>0</v>
      </c>
      <c r="F657" s="156">
        <f t="shared" si="447"/>
        <v>2.5</v>
      </c>
      <c r="G657" s="156">
        <f t="shared" si="448"/>
        <v>2.5</v>
      </c>
      <c r="H657" s="156">
        <f t="shared" si="424"/>
        <v>0</v>
      </c>
      <c r="I657" s="155">
        <f>'F4.2 SHPC Nashik'!AA69</f>
        <v>0</v>
      </c>
      <c r="J657" s="155">
        <f>'F4.2 SHPC Nashik'!AX69</f>
        <v>0</v>
      </c>
      <c r="K657" s="156"/>
      <c r="L657" s="156"/>
      <c r="M657" s="156">
        <f t="shared" si="425"/>
        <v>0</v>
      </c>
      <c r="N657" s="156">
        <f t="shared" si="426"/>
        <v>0</v>
      </c>
    </row>
    <row r="658" spans="1:14" ht="31.5" hidden="1" outlineLevel="1">
      <c r="A658" s="486">
        <f t="shared" ref="A658:E658" si="465">A560</f>
        <v>3</v>
      </c>
      <c r="B658" s="595" t="str">
        <f t="shared" si="465"/>
        <v xml:space="preserve"> Design, Manufacture, Supply, Erection, Testing and commissioning of 1000 KVA UAT &amp; EAT at 60MW Vaitarna HPS.                                                                  </v>
      </c>
      <c r="C658" s="58">
        <f t="shared" si="465"/>
        <v>0</v>
      </c>
      <c r="D658" s="384" t="str">
        <f t="shared" si="465"/>
        <v>-</v>
      </c>
      <c r="E658" s="59">
        <f t="shared" si="465"/>
        <v>0</v>
      </c>
      <c r="F658" s="156">
        <f t="shared" si="447"/>
        <v>0.6</v>
      </c>
      <c r="G658" s="156">
        <f t="shared" si="448"/>
        <v>0.6</v>
      </c>
      <c r="H658" s="156">
        <f t="shared" si="424"/>
        <v>0</v>
      </c>
      <c r="I658" s="155">
        <f>'F4.2 SHPC Nashik'!AA70</f>
        <v>0</v>
      </c>
      <c r="J658" s="155">
        <f>'F4.2 SHPC Nashik'!AX70</f>
        <v>0</v>
      </c>
      <c r="K658" s="156"/>
      <c r="L658" s="156"/>
      <c r="M658" s="156">
        <f t="shared" si="425"/>
        <v>0</v>
      </c>
      <c r="N658" s="156">
        <f t="shared" si="426"/>
        <v>0</v>
      </c>
    </row>
    <row r="659" spans="1:14" ht="47.25" hidden="1" outlineLevel="1">
      <c r="A659" s="486">
        <f t="shared" ref="A659:E659" si="466">A561</f>
        <v>4</v>
      </c>
      <c r="B659" s="595" t="str">
        <f t="shared" si="466"/>
        <v xml:space="preserve">Supply, Erection, Testing &amp; Commissioning of 500 KVA DG set along with cable and changeover system at 60 MW Vaitarna HPS                                          </v>
      </c>
      <c r="C659" s="58">
        <f t="shared" si="466"/>
        <v>0</v>
      </c>
      <c r="D659" s="384" t="str">
        <f t="shared" si="466"/>
        <v>-</v>
      </c>
      <c r="E659" s="59">
        <f t="shared" si="466"/>
        <v>0</v>
      </c>
      <c r="F659" s="156">
        <f t="shared" si="447"/>
        <v>0.6</v>
      </c>
      <c r="G659" s="156">
        <f t="shared" si="448"/>
        <v>0.6</v>
      </c>
      <c r="H659" s="156">
        <f t="shared" si="424"/>
        <v>0</v>
      </c>
      <c r="I659" s="155">
        <f>'F4.2 SHPC Nashik'!AA71</f>
        <v>0</v>
      </c>
      <c r="J659" s="155">
        <f>'F4.2 SHPC Nashik'!AX71</f>
        <v>0</v>
      </c>
      <c r="K659" s="156"/>
      <c r="L659" s="156"/>
      <c r="M659" s="156">
        <f t="shared" si="425"/>
        <v>0</v>
      </c>
      <c r="N659" s="156">
        <f t="shared" si="426"/>
        <v>0</v>
      </c>
    </row>
    <row r="660" spans="1:14" ht="78.75" hidden="1" outlineLevel="1">
      <c r="A660" s="486">
        <f t="shared" ref="A660:E660" si="467">A562</f>
        <v>5</v>
      </c>
      <c r="B660" s="595" t="str">
        <f t="shared" si="467"/>
        <v xml:space="preserve"> Supply, erection, testing and commissioning of 132kV Single core 300sqmm copper conductor XLPE insulated Lead sheathed power cable from Portal switchyard to Main switchyard along with fabrication of cable trays and misc. allied works at 60 MW Vaitarna HPS                                          </v>
      </c>
      <c r="C660" s="58">
        <f t="shared" si="467"/>
        <v>0</v>
      </c>
      <c r="D660" s="384" t="str">
        <f t="shared" si="467"/>
        <v>-</v>
      </c>
      <c r="E660" s="59">
        <f t="shared" si="467"/>
        <v>0</v>
      </c>
      <c r="F660" s="156">
        <f t="shared" si="447"/>
        <v>11</v>
      </c>
      <c r="G660" s="156">
        <f t="shared" si="448"/>
        <v>11</v>
      </c>
      <c r="H660" s="156">
        <f t="shared" si="424"/>
        <v>0</v>
      </c>
      <c r="I660" s="155">
        <f>'F4.2 SHPC Nashik'!AA72</f>
        <v>0</v>
      </c>
      <c r="J660" s="155">
        <f>'F4.2 SHPC Nashik'!AX72</f>
        <v>0</v>
      </c>
      <c r="K660" s="156"/>
      <c r="L660" s="156"/>
      <c r="M660" s="156">
        <f t="shared" si="425"/>
        <v>0</v>
      </c>
      <c r="N660" s="156">
        <f t="shared" si="426"/>
        <v>0</v>
      </c>
    </row>
    <row r="661" spans="1:14" ht="15.75" hidden="1" outlineLevel="1">
      <c r="A661" s="486">
        <f t="shared" ref="A661:E661" si="468">A563</f>
        <v>0</v>
      </c>
      <c r="B661" s="313" t="str">
        <f t="shared" si="468"/>
        <v>DPR 5</v>
      </c>
      <c r="C661" s="58">
        <f t="shared" si="468"/>
        <v>0</v>
      </c>
      <c r="D661" s="384" t="str">
        <f t="shared" si="468"/>
        <v>-</v>
      </c>
      <c r="E661" s="59">
        <f t="shared" si="468"/>
        <v>0</v>
      </c>
      <c r="F661" s="156">
        <f t="shared" si="447"/>
        <v>0</v>
      </c>
      <c r="G661" s="156">
        <f t="shared" si="448"/>
        <v>0</v>
      </c>
      <c r="H661" s="156">
        <f t="shared" si="424"/>
        <v>0</v>
      </c>
      <c r="I661" s="155">
        <f>'F4.2 SHPC Nashik'!AA73</f>
        <v>0</v>
      </c>
      <c r="J661" s="155">
        <f>'F4.2 SHPC Nashik'!AX73</f>
        <v>0</v>
      </c>
      <c r="K661" s="156"/>
      <c r="L661" s="156"/>
      <c r="M661" s="156">
        <f t="shared" si="425"/>
        <v>0</v>
      </c>
      <c r="N661" s="156">
        <f t="shared" si="426"/>
        <v>0</v>
      </c>
    </row>
    <row r="662" spans="1:14" ht="15.75" hidden="1" outlineLevel="1">
      <c r="A662" s="486">
        <f t="shared" ref="A662:E662" si="469">A564</f>
        <v>1</v>
      </c>
      <c r="B662" s="595" t="str">
        <f t="shared" si="469"/>
        <v xml:space="preserve">Upgradation of Insulation class Yeldari HPS                                                       </v>
      </c>
      <c r="C662" s="58">
        <f t="shared" si="469"/>
        <v>0</v>
      </c>
      <c r="D662" s="384" t="str">
        <f t="shared" si="469"/>
        <v>-</v>
      </c>
      <c r="E662" s="59">
        <f t="shared" si="469"/>
        <v>0</v>
      </c>
      <c r="F662" s="156">
        <f t="shared" si="447"/>
        <v>6</v>
      </c>
      <c r="G662" s="156">
        <f t="shared" si="448"/>
        <v>6</v>
      </c>
      <c r="H662" s="156">
        <f t="shared" si="424"/>
        <v>0</v>
      </c>
      <c r="I662" s="155">
        <f>'F4.2 SHPC Nashik'!AA74</f>
        <v>0</v>
      </c>
      <c r="J662" s="155">
        <f>'F4.2 SHPC Nashik'!AX74</f>
        <v>0</v>
      </c>
      <c r="K662" s="156"/>
      <c r="L662" s="156"/>
      <c r="M662" s="156">
        <f t="shared" si="425"/>
        <v>0</v>
      </c>
      <c r="N662" s="156">
        <f t="shared" si="426"/>
        <v>0</v>
      </c>
    </row>
    <row r="663" spans="1:14" ht="78.75" hidden="1" outlineLevel="1">
      <c r="A663" s="486">
        <f t="shared" ref="A663:E663" si="470">A565</f>
        <v>2</v>
      </c>
      <c r="B663" s="595" t="str">
        <f t="shared" si="470"/>
        <v xml:space="preserve">Design,Supply ,testing ,erection and commissioing of  with modification of HT power circuit from 66KV to 132 KV by providing 03 Nos GT of 6.6/132 KV capcity 10 MVA with allied compatible aux. equipments  &amp; 01 Aux X`mer  2MVA of 132/11 KV at Yeldari HPS                                                         </v>
      </c>
      <c r="C663" s="58">
        <f t="shared" si="470"/>
        <v>0</v>
      </c>
      <c r="D663" s="384" t="str">
        <f t="shared" si="470"/>
        <v>-</v>
      </c>
      <c r="E663" s="59">
        <f t="shared" si="470"/>
        <v>0</v>
      </c>
      <c r="F663" s="156">
        <f t="shared" si="447"/>
        <v>10.199999999999999</v>
      </c>
      <c r="G663" s="156">
        <f t="shared" si="448"/>
        <v>10.199999999999999</v>
      </c>
      <c r="H663" s="156">
        <f t="shared" si="424"/>
        <v>0</v>
      </c>
      <c r="I663" s="155">
        <f>'F4.2 SHPC Nashik'!AA75</f>
        <v>0</v>
      </c>
      <c r="J663" s="155">
        <f>'F4.2 SHPC Nashik'!AX75</f>
        <v>0</v>
      </c>
      <c r="K663" s="156"/>
      <c r="L663" s="156"/>
      <c r="M663" s="156">
        <f t="shared" si="425"/>
        <v>0</v>
      </c>
      <c r="N663" s="156">
        <f t="shared" si="426"/>
        <v>0</v>
      </c>
    </row>
    <row r="664" spans="1:14" ht="63" hidden="1" outlineLevel="1">
      <c r="A664" s="486">
        <f t="shared" ref="A664:E664" si="471">A566</f>
        <v>3</v>
      </c>
      <c r="B664" s="595" t="str">
        <f t="shared" si="471"/>
        <v xml:space="preserve">Design,supply ,testing ,erection and commissioing of Automated Co2 fire extinguishers system including supply of Co2 cylinder banks,detectors accessories and associated work at Yeldari HPS                                          </v>
      </c>
      <c r="C664" s="58">
        <f t="shared" si="471"/>
        <v>0</v>
      </c>
      <c r="D664" s="384" t="str">
        <f t="shared" si="471"/>
        <v>-</v>
      </c>
      <c r="E664" s="59">
        <f t="shared" si="471"/>
        <v>0</v>
      </c>
      <c r="F664" s="156">
        <f t="shared" si="447"/>
        <v>0.6</v>
      </c>
      <c r="G664" s="156">
        <f t="shared" si="448"/>
        <v>0.6</v>
      </c>
      <c r="H664" s="156">
        <f t="shared" si="424"/>
        <v>0</v>
      </c>
      <c r="I664" s="155">
        <f>'F4.2 SHPC Nashik'!AA76</f>
        <v>0</v>
      </c>
      <c r="J664" s="155">
        <f>'F4.2 SHPC Nashik'!AX76</f>
        <v>0</v>
      </c>
      <c r="K664" s="156"/>
      <c r="L664" s="156"/>
      <c r="M664" s="156">
        <f t="shared" si="425"/>
        <v>0</v>
      </c>
      <c r="N664" s="156">
        <f t="shared" si="426"/>
        <v>0</v>
      </c>
    </row>
    <row r="665" spans="1:14" ht="47.25" hidden="1" outlineLevel="1">
      <c r="A665" s="486">
        <f t="shared" ref="A665:E665" si="472">A567</f>
        <v>4</v>
      </c>
      <c r="B665" s="595" t="str">
        <f t="shared" si="472"/>
        <v xml:space="preserve"> Design,supply ,testing ,erection and commissioing of UAT capacity 250 KVA ration 6.6KV/415V with ACDB, DCDB , auto change over system                                </v>
      </c>
      <c r="C665" s="58">
        <f t="shared" si="472"/>
        <v>0</v>
      </c>
      <c r="D665" s="384" t="str">
        <f t="shared" si="472"/>
        <v>-</v>
      </c>
      <c r="E665" s="59">
        <f t="shared" si="472"/>
        <v>0</v>
      </c>
      <c r="F665" s="156">
        <f t="shared" si="447"/>
        <v>3</v>
      </c>
      <c r="G665" s="156">
        <f t="shared" si="448"/>
        <v>3</v>
      </c>
      <c r="H665" s="156">
        <f t="shared" si="424"/>
        <v>0</v>
      </c>
      <c r="I665" s="155">
        <f>'F4.2 SHPC Nashik'!AA77</f>
        <v>0</v>
      </c>
      <c r="J665" s="155">
        <f>'F4.2 SHPC Nashik'!AX77</f>
        <v>0</v>
      </c>
      <c r="K665" s="156"/>
      <c r="L665" s="156"/>
      <c r="M665" s="156">
        <f t="shared" si="425"/>
        <v>0</v>
      </c>
      <c r="N665" s="156">
        <f t="shared" si="426"/>
        <v>0</v>
      </c>
    </row>
    <row r="666" spans="1:14" ht="31.5" hidden="1" outlineLevel="1">
      <c r="A666" s="486">
        <f t="shared" ref="A666:E666" si="473">A568</f>
        <v>5</v>
      </c>
      <c r="B666" s="595" t="str">
        <f t="shared" si="473"/>
        <v xml:space="preserve">Design,supply ,testing ,erection and commissioing of  Power cables for GT and control cables at Yeldari HPS                                            </v>
      </c>
      <c r="C666" s="58">
        <f t="shared" si="473"/>
        <v>0</v>
      </c>
      <c r="D666" s="384" t="str">
        <f t="shared" si="473"/>
        <v>-</v>
      </c>
      <c r="E666" s="59">
        <f t="shared" si="473"/>
        <v>0</v>
      </c>
      <c r="F666" s="156">
        <f t="shared" si="447"/>
        <v>3.75</v>
      </c>
      <c r="G666" s="156">
        <f t="shared" si="448"/>
        <v>3.75</v>
      </c>
      <c r="H666" s="156">
        <f t="shared" si="424"/>
        <v>0</v>
      </c>
      <c r="I666" s="155">
        <f>'F4.2 SHPC Nashik'!AA78</f>
        <v>0</v>
      </c>
      <c r="J666" s="155">
        <f>'F4.2 SHPC Nashik'!AX78</f>
        <v>0</v>
      </c>
      <c r="K666" s="156"/>
      <c r="L666" s="156"/>
      <c r="M666" s="156">
        <f t="shared" si="425"/>
        <v>0</v>
      </c>
      <c r="N666" s="156">
        <f t="shared" si="426"/>
        <v>0</v>
      </c>
    </row>
    <row r="667" spans="1:14" ht="31.5" hidden="1" outlineLevel="1">
      <c r="A667" s="486">
        <f t="shared" ref="A667:E667" si="474">A569</f>
        <v>6</v>
      </c>
      <c r="B667" s="595" t="str">
        <f t="shared" si="474"/>
        <v xml:space="preserve">Design,supply ,testing ,erection and commissioing of  Power cables for GT and control cables at Yeldari HPS                                              </v>
      </c>
      <c r="C667" s="58">
        <f t="shared" si="474"/>
        <v>0</v>
      </c>
      <c r="D667" s="384" t="str">
        <f t="shared" si="474"/>
        <v>-</v>
      </c>
      <c r="E667" s="59">
        <f t="shared" si="474"/>
        <v>0</v>
      </c>
      <c r="F667" s="156">
        <f t="shared" si="447"/>
        <v>1.5</v>
      </c>
      <c r="G667" s="156">
        <f t="shared" si="448"/>
        <v>1.5</v>
      </c>
      <c r="H667" s="156">
        <f t="shared" si="424"/>
        <v>0</v>
      </c>
      <c r="I667" s="155">
        <f>'F4.2 SHPC Nashik'!AA79</f>
        <v>0</v>
      </c>
      <c r="J667" s="155">
        <f>'F4.2 SHPC Nashik'!AX79</f>
        <v>0</v>
      </c>
      <c r="K667" s="156"/>
      <c r="L667" s="156"/>
      <c r="M667" s="156">
        <f t="shared" si="425"/>
        <v>0</v>
      </c>
      <c r="N667" s="156">
        <f t="shared" si="426"/>
        <v>0</v>
      </c>
    </row>
    <row r="668" spans="1:14" ht="15.75" hidden="1" outlineLevel="1">
      <c r="A668" s="502">
        <f t="shared" ref="A668:E668" si="475">A570</f>
        <v>0</v>
      </c>
      <c r="B668" s="726" t="str">
        <f t="shared" si="475"/>
        <v>DPR 6(CIVIL)</v>
      </c>
      <c r="C668" s="58">
        <f t="shared" si="475"/>
        <v>0</v>
      </c>
      <c r="D668" s="384" t="str">
        <f t="shared" si="475"/>
        <v>-</v>
      </c>
      <c r="E668" s="59">
        <f t="shared" si="475"/>
        <v>0</v>
      </c>
      <c r="F668" s="156">
        <f t="shared" si="447"/>
        <v>0</v>
      </c>
      <c r="G668" s="156">
        <f t="shared" si="448"/>
        <v>0</v>
      </c>
      <c r="H668" s="156">
        <f t="shared" si="424"/>
        <v>0</v>
      </c>
      <c r="I668" s="155">
        <f>'F4.2 SHPC Nashik'!AA80</f>
        <v>0</v>
      </c>
      <c r="J668" s="155">
        <f>'F4.2 SHPC Nashik'!AX80</f>
        <v>0</v>
      </c>
      <c r="K668" s="156"/>
      <c r="L668" s="156"/>
      <c r="M668" s="156">
        <f t="shared" si="425"/>
        <v>0</v>
      </c>
      <c r="N668" s="156">
        <f t="shared" si="426"/>
        <v>0</v>
      </c>
    </row>
    <row r="669" spans="1:14" ht="15.75" hidden="1" outlineLevel="1">
      <c r="A669" s="486">
        <f t="shared" ref="A669:E669" si="476">A571</f>
        <v>1</v>
      </c>
      <c r="B669" s="595" t="str">
        <f t="shared" si="476"/>
        <v>Package shade roof change at Ghatghar HPS</v>
      </c>
      <c r="C669" s="58">
        <f t="shared" si="476"/>
        <v>0</v>
      </c>
      <c r="D669" s="384" t="str">
        <f t="shared" si="476"/>
        <v>-</v>
      </c>
      <c r="E669" s="59">
        <f t="shared" si="476"/>
        <v>0</v>
      </c>
      <c r="F669" s="156">
        <f t="shared" si="447"/>
        <v>2</v>
      </c>
      <c r="G669" s="156">
        <f t="shared" si="448"/>
        <v>2</v>
      </c>
      <c r="H669" s="156">
        <f t="shared" si="424"/>
        <v>0</v>
      </c>
      <c r="I669" s="155">
        <f>'F4.2 SHPC Nashik'!AA81</f>
        <v>0</v>
      </c>
      <c r="J669" s="155">
        <f>'F4.2 SHPC Nashik'!AX81</f>
        <v>0</v>
      </c>
      <c r="K669" s="156"/>
      <c r="L669" s="156"/>
      <c r="M669" s="156">
        <f t="shared" si="425"/>
        <v>0</v>
      </c>
      <c r="N669" s="156">
        <f t="shared" si="426"/>
        <v>0</v>
      </c>
    </row>
    <row r="670" spans="1:14" ht="31.5" hidden="1" outlineLevel="1">
      <c r="A670" s="486">
        <f t="shared" ref="A670:E670" si="477">A572</f>
        <v>2</v>
      </c>
      <c r="B670" s="595" t="str">
        <f t="shared" si="477"/>
        <v>PROCUREMENT OF MOBILE RACKS FOR STORES atGhatghar HPS</v>
      </c>
      <c r="C670" s="58">
        <f t="shared" si="477"/>
        <v>0</v>
      </c>
      <c r="D670" s="384" t="str">
        <f t="shared" si="477"/>
        <v>-</v>
      </c>
      <c r="E670" s="59">
        <f t="shared" si="477"/>
        <v>0</v>
      </c>
      <c r="F670" s="156">
        <f t="shared" si="447"/>
        <v>0.25</v>
      </c>
      <c r="G670" s="156">
        <f t="shared" si="448"/>
        <v>0.25</v>
      </c>
      <c r="H670" s="156">
        <f t="shared" si="424"/>
        <v>0</v>
      </c>
      <c r="I670" s="155">
        <f>'F4.2 SHPC Nashik'!AA82</f>
        <v>0</v>
      </c>
      <c r="J670" s="155">
        <f>'F4.2 SHPC Nashik'!AX82</f>
        <v>0</v>
      </c>
      <c r="K670" s="156"/>
      <c r="L670" s="156"/>
      <c r="M670" s="156">
        <f t="shared" si="425"/>
        <v>0</v>
      </c>
      <c r="N670" s="156">
        <f t="shared" si="426"/>
        <v>0</v>
      </c>
    </row>
    <row r="671" spans="1:14" ht="31.5" hidden="1" outlineLevel="1">
      <c r="A671" s="486">
        <f t="shared" ref="A671:E671" si="478">A573</f>
        <v>3</v>
      </c>
      <c r="B671" s="595" t="str">
        <f t="shared" si="478"/>
        <v>Wall compound Rising of height and Wire fence on wall at package shade  at Ghatghar HPS</v>
      </c>
      <c r="C671" s="58">
        <f t="shared" si="478"/>
        <v>0</v>
      </c>
      <c r="D671" s="384" t="str">
        <f t="shared" si="478"/>
        <v>-</v>
      </c>
      <c r="E671" s="59">
        <f t="shared" si="478"/>
        <v>0</v>
      </c>
      <c r="F671" s="156">
        <f t="shared" si="447"/>
        <v>1.5</v>
      </c>
      <c r="G671" s="156">
        <f t="shared" si="448"/>
        <v>1.5</v>
      </c>
      <c r="H671" s="156">
        <f t="shared" si="424"/>
        <v>0</v>
      </c>
      <c r="I671" s="155">
        <f>'F4.2 SHPC Nashik'!AA83</f>
        <v>0</v>
      </c>
      <c r="J671" s="155">
        <f>'F4.2 SHPC Nashik'!AX83</f>
        <v>0</v>
      </c>
      <c r="K671" s="156"/>
      <c r="L671" s="156"/>
      <c r="M671" s="156">
        <f t="shared" si="425"/>
        <v>0</v>
      </c>
      <c r="N671" s="156">
        <f t="shared" si="426"/>
        <v>0</v>
      </c>
    </row>
    <row r="672" spans="1:14" ht="15.75" hidden="1" outlineLevel="1">
      <c r="A672" s="486">
        <f t="shared" ref="A672:E672" si="479">A574</f>
        <v>4</v>
      </c>
      <c r="B672" s="595" t="str">
        <f t="shared" si="479"/>
        <v>Wall compound colony UCR at Ghatghar HPS</v>
      </c>
      <c r="C672" s="58">
        <f t="shared" si="479"/>
        <v>0</v>
      </c>
      <c r="D672" s="384" t="str">
        <f t="shared" si="479"/>
        <v>-</v>
      </c>
      <c r="E672" s="59">
        <f t="shared" si="479"/>
        <v>0</v>
      </c>
      <c r="F672" s="156">
        <f t="shared" si="447"/>
        <v>1.5</v>
      </c>
      <c r="G672" s="156">
        <f t="shared" si="448"/>
        <v>1.5</v>
      </c>
      <c r="H672" s="156">
        <f t="shared" si="424"/>
        <v>0</v>
      </c>
      <c r="I672" s="155">
        <f>'F4.2 SHPC Nashik'!AA84</f>
        <v>0</v>
      </c>
      <c r="J672" s="155">
        <f>'F4.2 SHPC Nashik'!AX84</f>
        <v>0</v>
      </c>
      <c r="K672" s="156"/>
      <c r="L672" s="156"/>
      <c r="M672" s="156">
        <f t="shared" si="425"/>
        <v>0</v>
      </c>
      <c r="N672" s="156">
        <f t="shared" si="426"/>
        <v>0</v>
      </c>
    </row>
    <row r="673" spans="1:14" ht="15.75" hidden="1" outlineLevel="1">
      <c r="A673" s="486">
        <f t="shared" ref="A673:E673" si="480">A575</f>
        <v>5</v>
      </c>
      <c r="B673" s="595" t="str">
        <f t="shared" si="480"/>
        <v>Colony and office Road asphalting at Ghatghar HPS</v>
      </c>
      <c r="C673" s="58">
        <f t="shared" si="480"/>
        <v>0</v>
      </c>
      <c r="D673" s="384" t="str">
        <f t="shared" si="480"/>
        <v>-</v>
      </c>
      <c r="E673" s="59">
        <f t="shared" si="480"/>
        <v>0</v>
      </c>
      <c r="F673" s="156">
        <f t="shared" si="447"/>
        <v>2</v>
      </c>
      <c r="G673" s="156">
        <f t="shared" si="448"/>
        <v>2</v>
      </c>
      <c r="H673" s="156">
        <f t="shared" si="424"/>
        <v>0</v>
      </c>
      <c r="I673" s="155">
        <f>'F4.2 SHPC Nashik'!AA85</f>
        <v>0</v>
      </c>
      <c r="J673" s="155">
        <f>'F4.2 SHPC Nashik'!AX85</f>
        <v>0</v>
      </c>
      <c r="K673" s="156"/>
      <c r="L673" s="156"/>
      <c r="M673" s="156">
        <f t="shared" si="425"/>
        <v>0</v>
      </c>
      <c r="N673" s="156">
        <f t="shared" si="426"/>
        <v>0</v>
      </c>
    </row>
    <row r="674" spans="1:14" ht="15.75" hidden="1" outlineLevel="1">
      <c r="A674" s="486">
        <f t="shared" ref="A674:E674" si="481">A576</f>
        <v>6</v>
      </c>
      <c r="B674" s="595" t="str">
        <f t="shared" si="481"/>
        <v xml:space="preserve"> Road colony to power house at Ghatghar HPS</v>
      </c>
      <c r="C674" s="58">
        <f t="shared" si="481"/>
        <v>0</v>
      </c>
      <c r="D674" s="384" t="str">
        <f t="shared" si="481"/>
        <v>-</v>
      </c>
      <c r="E674" s="59">
        <f t="shared" si="481"/>
        <v>0</v>
      </c>
      <c r="F674" s="156">
        <f t="shared" si="447"/>
        <v>7</v>
      </c>
      <c r="G674" s="156">
        <f t="shared" si="448"/>
        <v>7</v>
      </c>
      <c r="H674" s="156">
        <f t="shared" si="424"/>
        <v>0</v>
      </c>
      <c r="I674" s="155">
        <f>'F4.2 SHPC Nashik'!AA86</f>
        <v>0</v>
      </c>
      <c r="J674" s="155">
        <f>'F4.2 SHPC Nashik'!AX86</f>
        <v>0</v>
      </c>
      <c r="K674" s="156"/>
      <c r="L674" s="156"/>
      <c r="M674" s="156">
        <f t="shared" si="425"/>
        <v>0</v>
      </c>
      <c r="N674" s="156">
        <f t="shared" si="426"/>
        <v>0</v>
      </c>
    </row>
    <row r="675" spans="1:14" ht="15.75" hidden="1" outlineLevel="1">
      <c r="A675" s="502">
        <f t="shared" ref="A675:E675" si="482">A577</f>
        <v>0</v>
      </c>
      <c r="B675" s="297">
        <f t="shared" si="482"/>
        <v>0</v>
      </c>
      <c r="C675" s="58">
        <f t="shared" si="482"/>
        <v>0</v>
      </c>
      <c r="D675" s="384" t="str">
        <f t="shared" si="482"/>
        <v>-</v>
      </c>
      <c r="E675" s="59">
        <f t="shared" si="482"/>
        <v>0</v>
      </c>
      <c r="F675" s="156">
        <f t="shared" si="447"/>
        <v>0</v>
      </c>
      <c r="G675" s="156">
        <f t="shared" si="448"/>
        <v>0</v>
      </c>
      <c r="H675" s="156">
        <f t="shared" si="424"/>
        <v>0</v>
      </c>
      <c r="I675" s="155">
        <f>'F4.2 SHPC Nashik'!AA87</f>
        <v>0</v>
      </c>
      <c r="J675" s="155">
        <f>'F4.2 SHPC Nashik'!AX87</f>
        <v>0</v>
      </c>
      <c r="K675" s="156"/>
      <c r="L675" s="156"/>
      <c r="M675" s="156">
        <f t="shared" si="425"/>
        <v>0</v>
      </c>
      <c r="N675" s="156">
        <f t="shared" si="426"/>
        <v>0</v>
      </c>
    </row>
    <row r="676" spans="1:14" ht="15.75" hidden="1" outlineLevel="1">
      <c r="A676" s="502">
        <f t="shared" ref="A676:E676" si="483">A578</f>
        <v>0</v>
      </c>
      <c r="B676" s="313" t="str">
        <f t="shared" si="483"/>
        <v>(ii) Yet to be submitted to MERC(F Y 2027-28)</v>
      </c>
      <c r="C676" s="58">
        <f t="shared" si="483"/>
        <v>0</v>
      </c>
      <c r="D676" s="384" t="str">
        <f t="shared" si="483"/>
        <v>-</v>
      </c>
      <c r="E676" s="59">
        <f t="shared" si="483"/>
        <v>0</v>
      </c>
      <c r="F676" s="156">
        <f t="shared" si="447"/>
        <v>0</v>
      </c>
      <c r="G676" s="156">
        <f t="shared" si="448"/>
        <v>0</v>
      </c>
      <c r="H676" s="156">
        <f t="shared" si="424"/>
        <v>0</v>
      </c>
      <c r="I676" s="155">
        <f>'F4.2 SHPC Nashik'!AA88</f>
        <v>0</v>
      </c>
      <c r="J676" s="155">
        <f>'F4.2 SHPC Nashik'!AX88</f>
        <v>0</v>
      </c>
      <c r="K676" s="156"/>
      <c r="L676" s="156"/>
      <c r="M676" s="156">
        <f t="shared" si="425"/>
        <v>0</v>
      </c>
      <c r="N676" s="156">
        <f t="shared" si="426"/>
        <v>0</v>
      </c>
    </row>
    <row r="677" spans="1:14" ht="15.75" hidden="1" outlineLevel="1">
      <c r="A677" s="502">
        <f t="shared" ref="A677:E677" si="484">A579</f>
        <v>0</v>
      </c>
      <c r="B677" s="313" t="str">
        <f t="shared" si="484"/>
        <v>DPR 7</v>
      </c>
      <c r="C677" s="58">
        <f t="shared" si="484"/>
        <v>0</v>
      </c>
      <c r="D677" s="384" t="str">
        <f t="shared" si="484"/>
        <v>-</v>
      </c>
      <c r="E677" s="59">
        <f t="shared" si="484"/>
        <v>0</v>
      </c>
      <c r="F677" s="156">
        <f t="shared" si="447"/>
        <v>0</v>
      </c>
      <c r="G677" s="156">
        <f t="shared" si="448"/>
        <v>0</v>
      </c>
      <c r="H677" s="156">
        <f t="shared" si="424"/>
        <v>0</v>
      </c>
      <c r="I677" s="155">
        <f>'F4.2 SHPC Nashik'!AA89</f>
        <v>0</v>
      </c>
      <c r="J677" s="155">
        <f>'F4.2 SHPC Nashik'!AX89</f>
        <v>0</v>
      </c>
      <c r="K677" s="156"/>
      <c r="L677" s="156"/>
      <c r="M677" s="156">
        <f t="shared" si="425"/>
        <v>0</v>
      </c>
      <c r="N677" s="156">
        <f t="shared" si="426"/>
        <v>0</v>
      </c>
    </row>
    <row r="678" spans="1:14" ht="15.75" hidden="1" outlineLevel="1">
      <c r="A678" s="486">
        <f t="shared" ref="A678:E678" si="485">A580</f>
        <v>1</v>
      </c>
      <c r="B678" s="595" t="str">
        <f t="shared" si="485"/>
        <v>UPGRADATION OF SFC &amp; DDC PANEL at Ghatghar HPS</v>
      </c>
      <c r="C678" s="58">
        <f t="shared" si="485"/>
        <v>0</v>
      </c>
      <c r="D678" s="384" t="str">
        <f t="shared" si="485"/>
        <v>-</v>
      </c>
      <c r="E678" s="59">
        <f t="shared" si="485"/>
        <v>0</v>
      </c>
      <c r="F678" s="156">
        <f t="shared" si="447"/>
        <v>10</v>
      </c>
      <c r="G678" s="156">
        <f t="shared" si="448"/>
        <v>10</v>
      </c>
      <c r="H678" s="156">
        <f t="shared" si="424"/>
        <v>0</v>
      </c>
      <c r="I678" s="155">
        <f>'F4.2 SHPC Nashik'!AA90</f>
        <v>0</v>
      </c>
      <c r="J678" s="155">
        <f>'F4.2 SHPC Nashik'!AX90</f>
        <v>0</v>
      </c>
      <c r="K678" s="156"/>
      <c r="L678" s="156"/>
      <c r="M678" s="156">
        <f t="shared" si="425"/>
        <v>0</v>
      </c>
      <c r="N678" s="156">
        <f t="shared" si="426"/>
        <v>0</v>
      </c>
    </row>
    <row r="679" spans="1:14" ht="15.75" hidden="1" outlineLevel="1">
      <c r="A679" s="486">
        <f t="shared" ref="A679:E679" si="486">A581</f>
        <v>2</v>
      </c>
      <c r="B679" s="595" t="str">
        <f t="shared" si="486"/>
        <v>BATTERY CHARGER PROCUREMENT at Ghatghar HPS</v>
      </c>
      <c r="C679" s="58">
        <f t="shared" si="486"/>
        <v>0</v>
      </c>
      <c r="D679" s="384" t="str">
        <f t="shared" si="486"/>
        <v>-</v>
      </c>
      <c r="E679" s="59">
        <f t="shared" si="486"/>
        <v>0</v>
      </c>
      <c r="F679" s="156">
        <f t="shared" si="447"/>
        <v>0.5</v>
      </c>
      <c r="G679" s="156">
        <f t="shared" si="448"/>
        <v>0.5</v>
      </c>
      <c r="H679" s="156">
        <f t="shared" si="424"/>
        <v>0</v>
      </c>
      <c r="I679" s="155">
        <f>'F4.2 SHPC Nashik'!AA91</f>
        <v>0</v>
      </c>
      <c r="J679" s="155">
        <f>'F4.2 SHPC Nashik'!AX91</f>
        <v>0</v>
      </c>
      <c r="K679" s="156"/>
      <c r="L679" s="156"/>
      <c r="M679" s="156">
        <f t="shared" si="425"/>
        <v>0</v>
      </c>
      <c r="N679" s="156">
        <f t="shared" si="426"/>
        <v>0</v>
      </c>
    </row>
    <row r="680" spans="1:14" ht="15.75" hidden="1" outlineLevel="1">
      <c r="A680" s="486">
        <f t="shared" ref="A680:E680" si="487">A582</f>
        <v>3</v>
      </c>
      <c r="B680" s="595" t="str">
        <f t="shared" si="487"/>
        <v xml:space="preserve"> PHASE REVERSAL SWITCH PROCUREMENT at Ghatghar HPS</v>
      </c>
      <c r="C680" s="58">
        <f t="shared" si="487"/>
        <v>0</v>
      </c>
      <c r="D680" s="384" t="str">
        <f t="shared" si="487"/>
        <v>-</v>
      </c>
      <c r="E680" s="59">
        <f t="shared" si="487"/>
        <v>0</v>
      </c>
      <c r="F680" s="156">
        <f t="shared" si="447"/>
        <v>0.5</v>
      </c>
      <c r="G680" s="156">
        <f t="shared" si="448"/>
        <v>0.5</v>
      </c>
      <c r="H680" s="156">
        <f t="shared" si="424"/>
        <v>0</v>
      </c>
      <c r="I680" s="155">
        <f>'F4.2 SHPC Nashik'!AA92</f>
        <v>0</v>
      </c>
      <c r="J680" s="155">
        <f>'F4.2 SHPC Nashik'!AX92</f>
        <v>0</v>
      </c>
      <c r="K680" s="156"/>
      <c r="L680" s="156"/>
      <c r="M680" s="156">
        <f t="shared" si="425"/>
        <v>0</v>
      </c>
      <c r="N680" s="156">
        <f t="shared" si="426"/>
        <v>0</v>
      </c>
    </row>
    <row r="681" spans="1:14" ht="15.75" hidden="1" outlineLevel="1">
      <c r="A681" s="486">
        <f t="shared" ref="A681:E681" si="488">A583</f>
        <v>4</v>
      </c>
      <c r="B681" s="595" t="str">
        <f t="shared" si="488"/>
        <v xml:space="preserve"> PROCUREMENT OF SPARES FOR 220kV GIS at Ghatghar HPS</v>
      </c>
      <c r="C681" s="58">
        <f t="shared" si="488"/>
        <v>0</v>
      </c>
      <c r="D681" s="384" t="str">
        <f t="shared" si="488"/>
        <v>-</v>
      </c>
      <c r="E681" s="59">
        <f t="shared" si="488"/>
        <v>0</v>
      </c>
      <c r="F681" s="156">
        <f t="shared" si="447"/>
        <v>6.5</v>
      </c>
      <c r="G681" s="156">
        <f t="shared" si="448"/>
        <v>6.5</v>
      </c>
      <c r="H681" s="156">
        <f t="shared" si="424"/>
        <v>0</v>
      </c>
      <c r="I681" s="155">
        <f>'F4.2 SHPC Nashik'!AA93</f>
        <v>0</v>
      </c>
      <c r="J681" s="155">
        <f>'F4.2 SHPC Nashik'!AX93</f>
        <v>0</v>
      </c>
      <c r="K681" s="156"/>
      <c r="L681" s="156"/>
      <c r="M681" s="156">
        <f t="shared" si="425"/>
        <v>0</v>
      </c>
      <c r="N681" s="156">
        <f t="shared" si="426"/>
        <v>0</v>
      </c>
    </row>
    <row r="682" spans="1:14" ht="15.75" hidden="1" outlineLevel="1">
      <c r="A682" s="486">
        <f t="shared" ref="A682:E682" si="489">A584</f>
        <v>5</v>
      </c>
      <c r="B682" s="595" t="str">
        <f t="shared" si="489"/>
        <v xml:space="preserve"> PROCUREMENT OF RBDV at Ghatghar HPS</v>
      </c>
      <c r="C682" s="58">
        <f t="shared" si="489"/>
        <v>0</v>
      </c>
      <c r="D682" s="384" t="str">
        <f t="shared" si="489"/>
        <v>-</v>
      </c>
      <c r="E682" s="59">
        <f t="shared" si="489"/>
        <v>0</v>
      </c>
      <c r="F682" s="156">
        <f t="shared" si="447"/>
        <v>1</v>
      </c>
      <c r="G682" s="156">
        <f t="shared" si="448"/>
        <v>1</v>
      </c>
      <c r="H682" s="156">
        <f t="shared" si="424"/>
        <v>0</v>
      </c>
      <c r="I682" s="155">
        <f>'F4.2 SHPC Nashik'!AA94</f>
        <v>0</v>
      </c>
      <c r="J682" s="155">
        <f>'F4.2 SHPC Nashik'!AX94</f>
        <v>0</v>
      </c>
      <c r="K682" s="156"/>
      <c r="L682" s="156"/>
      <c r="M682" s="156">
        <f t="shared" si="425"/>
        <v>0</v>
      </c>
      <c r="N682" s="156">
        <f t="shared" si="426"/>
        <v>0</v>
      </c>
    </row>
    <row r="683" spans="1:14" ht="15.75" hidden="1" outlineLevel="1">
      <c r="A683" s="693">
        <f t="shared" ref="A683:E683" si="490">A585</f>
        <v>0</v>
      </c>
      <c r="B683" s="697">
        <f t="shared" si="490"/>
        <v>0</v>
      </c>
      <c r="C683" s="58">
        <f t="shared" si="490"/>
        <v>0</v>
      </c>
      <c r="D683" s="384" t="str">
        <f t="shared" si="490"/>
        <v>-</v>
      </c>
      <c r="E683" s="59">
        <f t="shared" si="490"/>
        <v>0</v>
      </c>
      <c r="F683" s="156">
        <f t="shared" si="447"/>
        <v>0</v>
      </c>
      <c r="G683" s="156">
        <f t="shared" si="448"/>
        <v>0</v>
      </c>
      <c r="H683" s="156">
        <f t="shared" si="424"/>
        <v>0</v>
      </c>
      <c r="I683" s="155">
        <f>'F4.2 SHPC Nashik'!AA95</f>
        <v>0</v>
      </c>
      <c r="J683" s="155">
        <f>'F4.2 SHPC Nashik'!AX95</f>
        <v>0</v>
      </c>
      <c r="K683" s="156"/>
      <c r="L683" s="156"/>
      <c r="M683" s="156">
        <f t="shared" si="425"/>
        <v>0</v>
      </c>
      <c r="N683" s="156">
        <f t="shared" si="426"/>
        <v>0</v>
      </c>
    </row>
    <row r="684" spans="1:14" ht="15.75" hidden="1" outlineLevel="1">
      <c r="A684" s="502">
        <f t="shared" ref="A684:E684" si="491">A586</f>
        <v>0</v>
      </c>
      <c r="B684" s="726" t="str">
        <f t="shared" si="491"/>
        <v>DPR 8</v>
      </c>
      <c r="C684" s="58">
        <f t="shared" si="491"/>
        <v>0</v>
      </c>
      <c r="D684" s="384" t="str">
        <f t="shared" si="491"/>
        <v>-</v>
      </c>
      <c r="E684" s="59">
        <f t="shared" si="491"/>
        <v>0</v>
      </c>
      <c r="F684" s="156">
        <f t="shared" si="447"/>
        <v>0</v>
      </c>
      <c r="G684" s="156">
        <f t="shared" si="448"/>
        <v>0</v>
      </c>
      <c r="H684" s="156">
        <f t="shared" si="424"/>
        <v>0</v>
      </c>
      <c r="I684" s="155">
        <f>'F4.2 SHPC Nashik'!AA96</f>
        <v>0</v>
      </c>
      <c r="J684" s="155">
        <f>'F4.2 SHPC Nashik'!AX96</f>
        <v>0</v>
      </c>
      <c r="K684" s="156"/>
      <c r="L684" s="156"/>
      <c r="M684" s="156">
        <f t="shared" si="425"/>
        <v>0</v>
      </c>
      <c r="N684" s="156">
        <f t="shared" si="426"/>
        <v>0</v>
      </c>
    </row>
    <row r="685" spans="1:14" ht="63" hidden="1" outlineLevel="1">
      <c r="A685" s="486">
        <f t="shared" ref="A685:E685" si="492">A587</f>
        <v>1</v>
      </c>
      <c r="B685" s="595" t="str">
        <f t="shared" si="492"/>
        <v xml:space="preserve">Comprehensive work of Renovation, Modification, Design, Manufacture, Supply, Erection, Testing &amp; Commissioning of new Generator  on single point responsibility at 60 MW Vaitarna HPS.                          </v>
      </c>
      <c r="C685" s="58">
        <f t="shared" si="492"/>
        <v>0</v>
      </c>
      <c r="D685" s="384" t="str">
        <f t="shared" si="492"/>
        <v>-</v>
      </c>
      <c r="E685" s="59">
        <f t="shared" si="492"/>
        <v>0</v>
      </c>
      <c r="F685" s="156">
        <f t="shared" si="447"/>
        <v>50</v>
      </c>
      <c r="G685" s="156">
        <f t="shared" si="448"/>
        <v>50</v>
      </c>
      <c r="H685" s="156">
        <f t="shared" si="424"/>
        <v>0</v>
      </c>
      <c r="I685" s="155">
        <f>'F4.2 SHPC Nashik'!AA97</f>
        <v>0</v>
      </c>
      <c r="J685" s="155">
        <f>'F4.2 SHPC Nashik'!AX97</f>
        <v>0</v>
      </c>
      <c r="K685" s="156"/>
      <c r="L685" s="156"/>
      <c r="M685" s="156">
        <f t="shared" si="425"/>
        <v>0</v>
      </c>
      <c r="N685" s="156">
        <f t="shared" si="426"/>
        <v>0</v>
      </c>
    </row>
    <row r="686" spans="1:14" ht="15.75" hidden="1" outlineLevel="1">
      <c r="A686" s="536">
        <f t="shared" ref="A686:E690" si="493">A588</f>
        <v>0</v>
      </c>
      <c r="B686" s="488" t="str">
        <f t="shared" si="493"/>
        <v>B) Non-DPR Schemes</v>
      </c>
      <c r="C686" s="58">
        <f t="shared" si="493"/>
        <v>0</v>
      </c>
      <c r="D686" s="384" t="str">
        <f t="shared" si="493"/>
        <v>-</v>
      </c>
      <c r="E686" s="59">
        <f t="shared" si="493"/>
        <v>0</v>
      </c>
      <c r="F686" s="156">
        <f>F588+I588</f>
        <v>0</v>
      </c>
      <c r="G686" s="156">
        <f>G588+M588</f>
        <v>0</v>
      </c>
      <c r="H686" s="156">
        <f t="shared" si="424"/>
        <v>0</v>
      </c>
      <c r="I686" s="155">
        <f>'F4.2 SHPC Nashik'!AA98</f>
        <v>0</v>
      </c>
      <c r="J686" s="155">
        <f>'F4.2 SHPC Nashik'!AX98</f>
        <v>0</v>
      </c>
      <c r="K686" s="156"/>
      <c r="L686" s="156"/>
      <c r="M686" s="156">
        <f t="shared" si="425"/>
        <v>0</v>
      </c>
      <c r="N686" s="156">
        <f t="shared" si="426"/>
        <v>0</v>
      </c>
    </row>
    <row r="687" spans="1:14" ht="15.75" hidden="1" outlineLevel="1">
      <c r="A687" s="556">
        <f t="shared" si="493"/>
        <v>1</v>
      </c>
      <c r="B687" s="593" t="str">
        <f t="shared" si="493"/>
        <v>Office Equipment</v>
      </c>
      <c r="C687" s="58">
        <f t="shared" si="493"/>
        <v>0</v>
      </c>
      <c r="D687" s="384" t="str">
        <f t="shared" si="493"/>
        <v>-</v>
      </c>
      <c r="E687" s="59">
        <f t="shared" si="493"/>
        <v>0</v>
      </c>
      <c r="F687" s="156">
        <f>F589+I589</f>
        <v>0.66373825499999994</v>
      </c>
      <c r="G687" s="156">
        <f>G589+M589</f>
        <v>0.70044345600000002</v>
      </c>
      <c r="H687" s="156">
        <f t="shared" si="424"/>
        <v>-3.6705201000000076E-2</v>
      </c>
      <c r="I687" s="155">
        <f>'F4.2 SHPC Nashik'!AA99</f>
        <v>0</v>
      </c>
      <c r="J687" s="155">
        <f>'F4.2 SHPC Nashik'!AX99</f>
        <v>0</v>
      </c>
      <c r="K687" s="156"/>
      <c r="L687" s="156"/>
      <c r="M687" s="156">
        <f t="shared" si="425"/>
        <v>0</v>
      </c>
      <c r="N687" s="156">
        <f t="shared" si="426"/>
        <v>-3.6705201000000076E-2</v>
      </c>
    </row>
    <row r="688" spans="1:14" ht="15.75" hidden="1" outlineLevel="1">
      <c r="A688" s="556">
        <f t="shared" si="493"/>
        <v>2</v>
      </c>
      <c r="B688" s="594" t="str">
        <f t="shared" si="493"/>
        <v>Furniture &amp; Fixtures</v>
      </c>
      <c r="C688" s="58">
        <f t="shared" si="493"/>
        <v>0</v>
      </c>
      <c r="D688" s="384" t="str">
        <f t="shared" si="493"/>
        <v>-</v>
      </c>
      <c r="E688" s="59">
        <f t="shared" si="493"/>
        <v>0</v>
      </c>
      <c r="F688" s="156">
        <f>F590+I590</f>
        <v>3.5748099999999998E-2</v>
      </c>
      <c r="G688" s="156">
        <f>G590+M590</f>
        <v>3.5748099999999998E-2</v>
      </c>
      <c r="H688" s="156">
        <f t="shared" si="424"/>
        <v>0</v>
      </c>
      <c r="I688" s="155">
        <f>'F4.2 SHPC Nashik'!AA100</f>
        <v>0</v>
      </c>
      <c r="J688" s="155">
        <f>'F4.2 SHPC Nashik'!AX100</f>
        <v>0</v>
      </c>
      <c r="K688" s="156"/>
      <c r="L688" s="156"/>
      <c r="M688" s="156">
        <f t="shared" si="425"/>
        <v>0</v>
      </c>
      <c r="N688" s="156">
        <f t="shared" si="426"/>
        <v>0</v>
      </c>
    </row>
    <row r="689" spans="1:14" ht="63" hidden="1" outlineLevel="1">
      <c r="A689" s="556">
        <f t="shared" si="493"/>
        <v>3</v>
      </c>
      <c r="B689" s="595" t="str">
        <f t="shared" si="493"/>
        <v xml:space="preserve">Replacement of existing 300AH/220VDC &amp; 200AH/220VDC Battery Set with new Lead acid Tubular Battery Set along with Design, manufacture, supply, installation, commissioning &amp; testing at Yeldari &amp; Paithan HPS </v>
      </c>
      <c r="C689" s="58">
        <f t="shared" si="493"/>
        <v>0</v>
      </c>
      <c r="D689" s="384" t="str">
        <f t="shared" si="493"/>
        <v>-</v>
      </c>
      <c r="E689" s="59">
        <f t="shared" si="493"/>
        <v>0</v>
      </c>
      <c r="F689" s="156">
        <f>F591+I591</f>
        <v>0.22830016</v>
      </c>
      <c r="G689" s="156">
        <f>G591+M591</f>
        <v>0.22830016</v>
      </c>
      <c r="H689" s="156">
        <f t="shared" si="424"/>
        <v>0</v>
      </c>
      <c r="I689" s="155">
        <f>'F4.2 SHPC Nashik'!AA101</f>
        <v>0</v>
      </c>
      <c r="J689" s="155">
        <f>'F4.2 SHPC Nashik'!AX101</f>
        <v>0</v>
      </c>
      <c r="K689" s="156"/>
      <c r="L689" s="156"/>
      <c r="M689" s="156">
        <f t="shared" si="425"/>
        <v>0</v>
      </c>
      <c r="N689" s="156">
        <f t="shared" si="426"/>
        <v>0</v>
      </c>
    </row>
    <row r="690" spans="1:14" ht="16.5" hidden="1" outlineLevel="1" thickBot="1">
      <c r="A690" s="556">
        <f t="shared" si="493"/>
        <v>4</v>
      </c>
      <c r="B690" s="595" t="str">
        <f t="shared" si="493"/>
        <v>Vehicle (Fire Tender )</v>
      </c>
      <c r="C690" s="58">
        <f t="shared" si="493"/>
        <v>0</v>
      </c>
      <c r="D690" s="384" t="str">
        <f t="shared" si="493"/>
        <v>-</v>
      </c>
      <c r="E690" s="59">
        <f t="shared" si="493"/>
        <v>0</v>
      </c>
      <c r="F690" s="156">
        <f>F592+I592</f>
        <v>4.0077621479999994</v>
      </c>
      <c r="G690" s="156">
        <f>G592+M592</f>
        <v>4.0077621479999994</v>
      </c>
      <c r="H690" s="156">
        <f t="shared" si="424"/>
        <v>0</v>
      </c>
      <c r="I690" s="155">
        <f>'F4.2 SHPC Nashik'!AA102</f>
        <v>0</v>
      </c>
      <c r="J690" s="155">
        <f>'F4.2 SHPC Nashik'!AX102</f>
        <v>0</v>
      </c>
      <c r="K690" s="156"/>
      <c r="L690" s="156"/>
      <c r="M690" s="156">
        <f t="shared" si="425"/>
        <v>0</v>
      </c>
      <c r="N690" s="156">
        <f t="shared" si="426"/>
        <v>0</v>
      </c>
    </row>
    <row r="691" spans="1:14" ht="15.75" collapsed="1" thickBot="1">
      <c r="A691" s="385"/>
      <c r="B691" s="386" t="str">
        <f>B593</f>
        <v>Total</v>
      </c>
      <c r="C691" s="387"/>
      <c r="D691" s="388"/>
      <c r="E691" s="389"/>
      <c r="F691" s="390">
        <f>SUM(F598:F690)</f>
        <v>310.78986108499987</v>
      </c>
      <c r="G691" s="390">
        <f>SUM(G598:G690)</f>
        <v>311.42326016699997</v>
      </c>
      <c r="H691" s="390">
        <f>SUM(H598:H690)</f>
        <v>-0.63339908200000072</v>
      </c>
      <c r="I691" s="390">
        <f t="shared" ref="I691:J691" si="494">SUM(I598:I690)</f>
        <v>0</v>
      </c>
      <c r="J691" s="390">
        <f t="shared" si="494"/>
        <v>0</v>
      </c>
      <c r="K691" s="390">
        <f>SUM(K598:K690)</f>
        <v>0</v>
      </c>
      <c r="L691" s="390">
        <f>SUM(L598:L690)</f>
        <v>0</v>
      </c>
      <c r="M691" s="390">
        <f>SUM(M598:M690)</f>
        <v>0</v>
      </c>
      <c r="N691" s="390">
        <f>SUM(N598:N690)</f>
        <v>-0.63339908200000072</v>
      </c>
    </row>
  </sheetData>
  <mergeCells count="11">
    <mergeCell ref="G4:G6"/>
    <mergeCell ref="H4:H6"/>
    <mergeCell ref="I4:I6"/>
    <mergeCell ref="J4:M5"/>
    <mergeCell ref="N4:N6"/>
    <mergeCell ref="F4:F6"/>
    <mergeCell ref="A4:A6"/>
    <mergeCell ref="B4:B6"/>
    <mergeCell ref="C4:C6"/>
    <mergeCell ref="D4:D6"/>
    <mergeCell ref="E4:E6"/>
  </mergeCells>
  <conditionalFormatting sqref="C11:C13 C109:C111 C128:C138 C30:C102 C113:C119 C142:C200">
    <cfRule type="containsText" dxfId="123" priority="239" operator="containsText" text="DPR not submitted">
      <formula>NOT(ISERROR(SEARCH("DPR not submitted",C11)))</formula>
    </cfRule>
    <cfRule type="containsText" dxfId="122" priority="240" operator="containsText" text="Yet to be approved">
      <formula>NOT(ISERROR(SEARCH("Yet to be approved",C11)))</formula>
    </cfRule>
  </conditionalFormatting>
  <conditionalFormatting sqref="C15:C21">
    <cfRule type="containsText" dxfId="121" priority="245" operator="containsText" text="DPR not submitted">
      <formula>NOT(ISERROR(SEARCH("DPR not submitted",C15)))</formula>
    </cfRule>
    <cfRule type="containsText" dxfId="120" priority="246" operator="containsText" text="Yet to be approved">
      <formula>NOT(ISERROR(SEARCH("Yet to be approved",C15)))</formula>
    </cfRule>
  </conditionalFormatting>
  <conditionalFormatting sqref="C23:C26">
    <cfRule type="containsText" dxfId="119" priority="243" operator="containsText" text="DPR not submitted">
      <formula>NOT(ISERROR(SEARCH("DPR not submitted",C23)))</formula>
    </cfRule>
    <cfRule type="containsText" dxfId="118" priority="244" operator="containsText" text="Yet to be approved">
      <formula>NOT(ISERROR(SEARCH("Yet to be approved",C23)))</formula>
    </cfRule>
  </conditionalFormatting>
  <conditionalFormatting sqref="C28">
    <cfRule type="containsText" dxfId="117" priority="241" operator="containsText" text="DPR not submitted">
      <formula>NOT(ISERROR(SEARCH("DPR not submitted",C28)))</formula>
    </cfRule>
    <cfRule type="containsText" dxfId="116" priority="242" operator="containsText" text="Yet to be approved">
      <formula>NOT(ISERROR(SEARCH("Yet to be approved",C28)))</formula>
    </cfRule>
  </conditionalFormatting>
  <conditionalFormatting sqref="C141">
    <cfRule type="containsText" dxfId="115" priority="237" operator="containsText" text="DPR not submitted">
      <formula>NOT(ISERROR(SEARCH("DPR not submitted",C141)))</formula>
    </cfRule>
    <cfRule type="containsText" dxfId="114" priority="238" operator="containsText" text="Yet to be approved">
      <formula>NOT(ISERROR(SEARCH("Yet to be approved",C141)))</formula>
    </cfRule>
  </conditionalFormatting>
  <conditionalFormatting sqref="C121:C124">
    <cfRule type="containsText" dxfId="113" priority="233" operator="containsText" text="DPR not submitted">
      <formula>NOT(ISERROR(SEARCH("DPR not submitted",C121)))</formula>
    </cfRule>
    <cfRule type="containsText" dxfId="112" priority="234" operator="containsText" text="Yet to be approved">
      <formula>NOT(ISERROR(SEARCH("Yet to be approved",C121)))</formula>
    </cfRule>
  </conditionalFormatting>
  <conditionalFormatting sqref="C126">
    <cfRule type="containsText" dxfId="111" priority="231" operator="containsText" text="DPR not submitted">
      <formula>NOT(ISERROR(SEARCH("DPR not submitted",C126)))</formula>
    </cfRule>
    <cfRule type="containsText" dxfId="110" priority="232" operator="containsText" text="Yet to be approved">
      <formula>NOT(ISERROR(SEARCH("Yet to be approved",C126)))</formula>
    </cfRule>
  </conditionalFormatting>
  <conditionalFormatting sqref="C10">
    <cfRule type="containsText" dxfId="109" priority="167" operator="containsText" text="DPR not submitted">
      <formula>NOT(ISERROR(SEARCH("DPR not submitted",C10)))</formula>
    </cfRule>
    <cfRule type="containsText" dxfId="108" priority="168" operator="containsText" text="Yet to be approved">
      <formula>NOT(ISERROR(SEARCH("Yet to be approved",C10)))</formula>
    </cfRule>
  </conditionalFormatting>
  <conditionalFormatting sqref="C14">
    <cfRule type="containsText" dxfId="107" priority="165" operator="containsText" text="DPR not submitted">
      <formula>NOT(ISERROR(SEARCH("DPR not submitted",C14)))</formula>
    </cfRule>
    <cfRule type="containsText" dxfId="106" priority="166" operator="containsText" text="Yet to be approved">
      <formula>NOT(ISERROR(SEARCH("Yet to be approved",C14)))</formula>
    </cfRule>
  </conditionalFormatting>
  <conditionalFormatting sqref="C112">
    <cfRule type="containsText" dxfId="105" priority="155" operator="containsText" text="DPR not submitted">
      <formula>NOT(ISERROR(SEARCH("DPR not submitted",C112)))</formula>
    </cfRule>
    <cfRule type="containsText" dxfId="104" priority="156" operator="containsText" text="Yet to be approved">
      <formula>NOT(ISERROR(SEARCH("Yet to be approved",C112)))</formula>
    </cfRule>
  </conditionalFormatting>
  <conditionalFormatting sqref="C120">
    <cfRule type="containsText" dxfId="103" priority="153" operator="containsText" text="DPR not submitted">
      <formula>NOT(ISERROR(SEARCH("DPR not submitted",C120)))</formula>
    </cfRule>
    <cfRule type="containsText" dxfId="102" priority="154" operator="containsText" text="Yet to be approved">
      <formula>NOT(ISERROR(SEARCH("Yet to be approved",C120)))</formula>
    </cfRule>
  </conditionalFormatting>
  <conditionalFormatting sqref="C125">
    <cfRule type="containsText" dxfId="101" priority="151" operator="containsText" text="DPR not submitted">
      <formula>NOT(ISERROR(SEARCH("DPR not submitted",C125)))</formula>
    </cfRule>
    <cfRule type="containsText" dxfId="100" priority="152" operator="containsText" text="Yet to be approved">
      <formula>NOT(ISERROR(SEARCH("Yet to be approved",C125)))</formula>
    </cfRule>
  </conditionalFormatting>
  <conditionalFormatting sqref="C127">
    <cfRule type="containsText" dxfId="99" priority="149" operator="containsText" text="DPR not submitted">
      <formula>NOT(ISERROR(SEARCH("DPR not submitted",C127)))</formula>
    </cfRule>
    <cfRule type="containsText" dxfId="98" priority="150" operator="containsText" text="Yet to be approved">
      <formula>NOT(ISERROR(SEARCH("Yet to be approved",C127)))</formula>
    </cfRule>
  </conditionalFormatting>
  <conditionalFormatting sqref="C22">
    <cfRule type="containsText" dxfId="97" priority="163" operator="containsText" text="DPR not submitted">
      <formula>NOT(ISERROR(SEARCH("DPR not submitted",C22)))</formula>
    </cfRule>
    <cfRule type="containsText" dxfId="96" priority="164" operator="containsText" text="Yet to be approved">
      <formula>NOT(ISERROR(SEARCH("Yet to be approved",C22)))</formula>
    </cfRule>
  </conditionalFormatting>
  <conditionalFormatting sqref="C27">
    <cfRule type="containsText" dxfId="95" priority="161" operator="containsText" text="DPR not submitted">
      <formula>NOT(ISERROR(SEARCH("DPR not submitted",C27)))</formula>
    </cfRule>
    <cfRule type="containsText" dxfId="94" priority="162" operator="containsText" text="Yet to be approved">
      <formula>NOT(ISERROR(SEARCH("Yet to be approved",C27)))</formula>
    </cfRule>
  </conditionalFormatting>
  <conditionalFormatting sqref="C29">
    <cfRule type="containsText" dxfId="93" priority="159" operator="containsText" text="DPR not submitted">
      <formula>NOT(ISERROR(SEARCH("DPR not submitted",C29)))</formula>
    </cfRule>
    <cfRule type="containsText" dxfId="92" priority="160" operator="containsText" text="Yet to be approved">
      <formula>NOT(ISERROR(SEARCH("Yet to be approved",C29)))</formula>
    </cfRule>
  </conditionalFormatting>
  <conditionalFormatting sqref="C108">
    <cfRule type="containsText" dxfId="91" priority="157" operator="containsText" text="DPR not submitted">
      <formula>NOT(ISERROR(SEARCH("DPR not submitted",C108)))</formula>
    </cfRule>
    <cfRule type="containsText" dxfId="90" priority="158" operator="containsText" text="Yet to be approved">
      <formula>NOT(ISERROR(SEARCH("Yet to be approved",C108)))</formula>
    </cfRule>
  </conditionalFormatting>
  <conditionalFormatting sqref="C207:C209 C226:C236 C211:C217 C240:C298">
    <cfRule type="containsText" dxfId="89" priority="107" operator="containsText" text="DPR not submitted">
      <formula>NOT(ISERROR(SEARCH("DPR not submitted",C207)))</formula>
    </cfRule>
    <cfRule type="containsText" dxfId="88" priority="108" operator="containsText" text="Yet to be approved">
      <formula>NOT(ISERROR(SEARCH("Yet to be approved",C207)))</formula>
    </cfRule>
  </conditionalFormatting>
  <conditionalFormatting sqref="C239">
    <cfRule type="containsText" dxfId="87" priority="105" operator="containsText" text="DPR not submitted">
      <formula>NOT(ISERROR(SEARCH("DPR not submitted",C239)))</formula>
    </cfRule>
    <cfRule type="containsText" dxfId="86" priority="106" operator="containsText" text="Yet to be approved">
      <formula>NOT(ISERROR(SEARCH("Yet to be approved",C239)))</formula>
    </cfRule>
  </conditionalFormatting>
  <conditionalFormatting sqref="C219:C222">
    <cfRule type="containsText" dxfId="85" priority="103" operator="containsText" text="DPR not submitted">
      <formula>NOT(ISERROR(SEARCH("DPR not submitted",C219)))</formula>
    </cfRule>
    <cfRule type="containsText" dxfId="84" priority="104" operator="containsText" text="Yet to be approved">
      <formula>NOT(ISERROR(SEARCH("Yet to be approved",C219)))</formula>
    </cfRule>
  </conditionalFormatting>
  <conditionalFormatting sqref="C224">
    <cfRule type="containsText" dxfId="83" priority="101" operator="containsText" text="DPR not submitted">
      <formula>NOT(ISERROR(SEARCH("DPR not submitted",C224)))</formula>
    </cfRule>
    <cfRule type="containsText" dxfId="82" priority="102" operator="containsText" text="Yet to be approved">
      <formula>NOT(ISERROR(SEARCH("Yet to be approved",C224)))</formula>
    </cfRule>
  </conditionalFormatting>
  <conditionalFormatting sqref="C223">
    <cfRule type="containsText" dxfId="81" priority="93" operator="containsText" text="DPR not submitted">
      <formula>NOT(ISERROR(SEARCH("DPR not submitted",C223)))</formula>
    </cfRule>
    <cfRule type="containsText" dxfId="80" priority="94" operator="containsText" text="Yet to be approved">
      <formula>NOT(ISERROR(SEARCH("Yet to be approved",C223)))</formula>
    </cfRule>
  </conditionalFormatting>
  <conditionalFormatting sqref="C225">
    <cfRule type="containsText" dxfId="79" priority="91" operator="containsText" text="DPR not submitted">
      <formula>NOT(ISERROR(SEARCH("DPR not submitted",C225)))</formula>
    </cfRule>
    <cfRule type="containsText" dxfId="78" priority="92" operator="containsText" text="Yet to be approved">
      <formula>NOT(ISERROR(SEARCH("Yet to be approved",C225)))</formula>
    </cfRule>
  </conditionalFormatting>
  <conditionalFormatting sqref="C305:C307 C324:C334 C309:C315 C338:C396">
    <cfRule type="containsText" dxfId="77" priority="89" operator="containsText" text="DPR not submitted">
      <formula>NOT(ISERROR(SEARCH("DPR not submitted",C305)))</formula>
    </cfRule>
    <cfRule type="containsText" dxfId="76" priority="90" operator="containsText" text="Yet to be approved">
      <formula>NOT(ISERROR(SEARCH("Yet to be approved",C305)))</formula>
    </cfRule>
  </conditionalFormatting>
  <conditionalFormatting sqref="C337">
    <cfRule type="containsText" dxfId="75" priority="87" operator="containsText" text="DPR not submitted">
      <formula>NOT(ISERROR(SEARCH("DPR not submitted",C337)))</formula>
    </cfRule>
    <cfRule type="containsText" dxfId="74" priority="88" operator="containsText" text="Yet to be approved">
      <formula>NOT(ISERROR(SEARCH("Yet to be approved",C337)))</formula>
    </cfRule>
  </conditionalFormatting>
  <conditionalFormatting sqref="C317:C320">
    <cfRule type="containsText" dxfId="73" priority="85" operator="containsText" text="DPR not submitted">
      <formula>NOT(ISERROR(SEARCH("DPR not submitted",C317)))</formula>
    </cfRule>
    <cfRule type="containsText" dxfId="72" priority="86" operator="containsText" text="Yet to be approved">
      <formula>NOT(ISERROR(SEARCH("Yet to be approved",C317)))</formula>
    </cfRule>
  </conditionalFormatting>
  <conditionalFormatting sqref="C322">
    <cfRule type="containsText" dxfId="71" priority="83" operator="containsText" text="DPR not submitted">
      <formula>NOT(ISERROR(SEARCH("DPR not submitted",C322)))</formula>
    </cfRule>
    <cfRule type="containsText" dxfId="70" priority="84" operator="containsText" text="Yet to be approved">
      <formula>NOT(ISERROR(SEARCH("Yet to be approved",C322)))</formula>
    </cfRule>
  </conditionalFormatting>
  <conditionalFormatting sqref="C206">
    <cfRule type="containsText" dxfId="69" priority="99" operator="containsText" text="DPR not submitted">
      <formula>NOT(ISERROR(SEARCH("DPR not submitted",C206)))</formula>
    </cfRule>
    <cfRule type="containsText" dxfId="68" priority="100" operator="containsText" text="Yet to be approved">
      <formula>NOT(ISERROR(SEARCH("Yet to be approved",C206)))</formula>
    </cfRule>
  </conditionalFormatting>
  <conditionalFormatting sqref="C210">
    <cfRule type="containsText" dxfId="67" priority="97" operator="containsText" text="DPR not submitted">
      <formula>NOT(ISERROR(SEARCH("DPR not submitted",C210)))</formula>
    </cfRule>
    <cfRule type="containsText" dxfId="66" priority="98" operator="containsText" text="Yet to be approved">
      <formula>NOT(ISERROR(SEARCH("Yet to be approved",C210)))</formula>
    </cfRule>
  </conditionalFormatting>
  <conditionalFormatting sqref="C218">
    <cfRule type="containsText" dxfId="65" priority="95" operator="containsText" text="DPR not submitted">
      <formula>NOT(ISERROR(SEARCH("DPR not submitted",C218)))</formula>
    </cfRule>
    <cfRule type="containsText" dxfId="64" priority="96" operator="containsText" text="Yet to be approved">
      <formula>NOT(ISERROR(SEARCH("Yet to be approved",C218)))</formula>
    </cfRule>
  </conditionalFormatting>
  <conditionalFormatting sqref="C321">
    <cfRule type="containsText" dxfId="63" priority="75" operator="containsText" text="DPR not submitted">
      <formula>NOT(ISERROR(SEARCH("DPR not submitted",C321)))</formula>
    </cfRule>
    <cfRule type="containsText" dxfId="62" priority="76" operator="containsText" text="Yet to be approved">
      <formula>NOT(ISERROR(SEARCH("Yet to be approved",C321)))</formula>
    </cfRule>
  </conditionalFormatting>
  <conditionalFormatting sqref="C304">
    <cfRule type="containsText" dxfId="61" priority="81" operator="containsText" text="DPR not submitted">
      <formula>NOT(ISERROR(SEARCH("DPR not submitted",C304)))</formula>
    </cfRule>
    <cfRule type="containsText" dxfId="60" priority="82" operator="containsText" text="Yet to be approved">
      <formula>NOT(ISERROR(SEARCH("Yet to be approved",C304)))</formula>
    </cfRule>
  </conditionalFormatting>
  <conditionalFormatting sqref="C308">
    <cfRule type="containsText" dxfId="59" priority="79" operator="containsText" text="DPR not submitted">
      <formula>NOT(ISERROR(SEARCH("DPR not submitted",C308)))</formula>
    </cfRule>
    <cfRule type="containsText" dxfId="58" priority="80" operator="containsText" text="Yet to be approved">
      <formula>NOT(ISERROR(SEARCH("Yet to be approved",C308)))</formula>
    </cfRule>
  </conditionalFormatting>
  <conditionalFormatting sqref="C316">
    <cfRule type="containsText" dxfId="57" priority="77" operator="containsText" text="DPR not submitted">
      <formula>NOT(ISERROR(SEARCH("DPR not submitted",C316)))</formula>
    </cfRule>
    <cfRule type="containsText" dxfId="56" priority="78" operator="containsText" text="Yet to be approved">
      <formula>NOT(ISERROR(SEARCH("Yet to be approved",C316)))</formula>
    </cfRule>
  </conditionalFormatting>
  <conditionalFormatting sqref="C323">
    <cfRule type="containsText" dxfId="55" priority="73" operator="containsText" text="DPR not submitted">
      <formula>NOT(ISERROR(SEARCH("DPR not submitted",C323)))</formula>
    </cfRule>
    <cfRule type="containsText" dxfId="54" priority="74" operator="containsText" text="Yet to be approved">
      <formula>NOT(ISERROR(SEARCH("Yet to be approved",C323)))</formula>
    </cfRule>
  </conditionalFormatting>
  <conditionalFormatting sqref="C403:C405 C422:C432 C407:C413 C436:C494">
    <cfRule type="containsText" dxfId="53" priority="71" operator="containsText" text="DPR not submitted">
      <formula>NOT(ISERROR(SEARCH("DPR not submitted",C403)))</formula>
    </cfRule>
    <cfRule type="containsText" dxfId="52" priority="72" operator="containsText" text="Yet to be approved">
      <formula>NOT(ISERROR(SEARCH("Yet to be approved",C403)))</formula>
    </cfRule>
  </conditionalFormatting>
  <conditionalFormatting sqref="C435">
    <cfRule type="containsText" dxfId="51" priority="69" operator="containsText" text="DPR not submitted">
      <formula>NOT(ISERROR(SEARCH("DPR not submitted",C435)))</formula>
    </cfRule>
    <cfRule type="containsText" dxfId="50" priority="70" operator="containsText" text="Yet to be approved">
      <formula>NOT(ISERROR(SEARCH("Yet to be approved",C435)))</formula>
    </cfRule>
  </conditionalFormatting>
  <conditionalFormatting sqref="C415:C418">
    <cfRule type="containsText" dxfId="49" priority="67" operator="containsText" text="DPR not submitted">
      <formula>NOT(ISERROR(SEARCH("DPR not submitted",C415)))</formula>
    </cfRule>
    <cfRule type="containsText" dxfId="48" priority="68" operator="containsText" text="Yet to be approved">
      <formula>NOT(ISERROR(SEARCH("Yet to be approved",C415)))</formula>
    </cfRule>
  </conditionalFormatting>
  <conditionalFormatting sqref="C420">
    <cfRule type="containsText" dxfId="47" priority="65" operator="containsText" text="DPR not submitted">
      <formula>NOT(ISERROR(SEARCH("DPR not submitted",C420)))</formula>
    </cfRule>
    <cfRule type="containsText" dxfId="46" priority="66" operator="containsText" text="Yet to be approved">
      <formula>NOT(ISERROR(SEARCH("Yet to be approved",C420)))</formula>
    </cfRule>
  </conditionalFormatting>
  <conditionalFormatting sqref="C402">
    <cfRule type="containsText" dxfId="45" priority="63" operator="containsText" text="DPR not submitted">
      <formula>NOT(ISERROR(SEARCH("DPR not submitted",C402)))</formula>
    </cfRule>
    <cfRule type="containsText" dxfId="44" priority="64" operator="containsText" text="Yet to be approved">
      <formula>NOT(ISERROR(SEARCH("Yet to be approved",C402)))</formula>
    </cfRule>
  </conditionalFormatting>
  <conditionalFormatting sqref="C406">
    <cfRule type="containsText" dxfId="43" priority="61" operator="containsText" text="DPR not submitted">
      <formula>NOT(ISERROR(SEARCH("DPR not submitted",C406)))</formula>
    </cfRule>
    <cfRule type="containsText" dxfId="42" priority="62" operator="containsText" text="Yet to be approved">
      <formula>NOT(ISERROR(SEARCH("Yet to be approved",C406)))</formula>
    </cfRule>
  </conditionalFormatting>
  <conditionalFormatting sqref="C414">
    <cfRule type="containsText" dxfId="41" priority="59" operator="containsText" text="DPR not submitted">
      <formula>NOT(ISERROR(SEARCH("DPR not submitted",C414)))</formula>
    </cfRule>
    <cfRule type="containsText" dxfId="40" priority="60" operator="containsText" text="Yet to be approved">
      <formula>NOT(ISERROR(SEARCH("Yet to be approved",C414)))</formula>
    </cfRule>
  </conditionalFormatting>
  <conditionalFormatting sqref="C419">
    <cfRule type="containsText" dxfId="39" priority="57" operator="containsText" text="DPR not submitted">
      <formula>NOT(ISERROR(SEARCH("DPR not submitted",C419)))</formula>
    </cfRule>
    <cfRule type="containsText" dxfId="38" priority="58" operator="containsText" text="Yet to be approved">
      <formula>NOT(ISERROR(SEARCH("Yet to be approved",C419)))</formula>
    </cfRule>
  </conditionalFormatting>
  <conditionalFormatting sqref="C421">
    <cfRule type="containsText" dxfId="37" priority="55" operator="containsText" text="DPR not submitted">
      <formula>NOT(ISERROR(SEARCH("DPR not submitted",C421)))</formula>
    </cfRule>
    <cfRule type="containsText" dxfId="36" priority="56" operator="containsText" text="Yet to be approved">
      <formula>NOT(ISERROR(SEARCH("Yet to be approved",C421)))</formula>
    </cfRule>
  </conditionalFormatting>
  <conditionalFormatting sqref="C501:C503 C520:C530 C505:C511 C534:C592">
    <cfRule type="containsText" dxfId="35" priority="35" operator="containsText" text="DPR not submitted">
      <formula>NOT(ISERROR(SEARCH("DPR not submitted",C501)))</formula>
    </cfRule>
    <cfRule type="containsText" dxfId="34" priority="36" operator="containsText" text="Yet to be approved">
      <formula>NOT(ISERROR(SEARCH("Yet to be approved",C501)))</formula>
    </cfRule>
  </conditionalFormatting>
  <conditionalFormatting sqref="C533">
    <cfRule type="containsText" dxfId="33" priority="33" operator="containsText" text="DPR not submitted">
      <formula>NOT(ISERROR(SEARCH("DPR not submitted",C533)))</formula>
    </cfRule>
    <cfRule type="containsText" dxfId="32" priority="34" operator="containsText" text="Yet to be approved">
      <formula>NOT(ISERROR(SEARCH("Yet to be approved",C533)))</formula>
    </cfRule>
  </conditionalFormatting>
  <conditionalFormatting sqref="C513:C516">
    <cfRule type="containsText" dxfId="31" priority="31" operator="containsText" text="DPR not submitted">
      <formula>NOT(ISERROR(SEARCH("DPR not submitted",C513)))</formula>
    </cfRule>
    <cfRule type="containsText" dxfId="30" priority="32" operator="containsText" text="Yet to be approved">
      <formula>NOT(ISERROR(SEARCH("Yet to be approved",C513)))</formula>
    </cfRule>
  </conditionalFormatting>
  <conditionalFormatting sqref="C518">
    <cfRule type="containsText" dxfId="29" priority="29" operator="containsText" text="DPR not submitted">
      <formula>NOT(ISERROR(SEARCH("DPR not submitted",C518)))</formula>
    </cfRule>
    <cfRule type="containsText" dxfId="28" priority="30" operator="containsText" text="Yet to be approved">
      <formula>NOT(ISERROR(SEARCH("Yet to be approved",C518)))</formula>
    </cfRule>
  </conditionalFormatting>
  <conditionalFormatting sqref="C500">
    <cfRule type="containsText" dxfId="27" priority="27" operator="containsText" text="DPR not submitted">
      <formula>NOT(ISERROR(SEARCH("DPR not submitted",C500)))</formula>
    </cfRule>
    <cfRule type="containsText" dxfId="26" priority="28" operator="containsText" text="Yet to be approved">
      <formula>NOT(ISERROR(SEARCH("Yet to be approved",C500)))</formula>
    </cfRule>
  </conditionalFormatting>
  <conditionalFormatting sqref="C504">
    <cfRule type="containsText" dxfId="25" priority="25" operator="containsText" text="DPR not submitted">
      <formula>NOT(ISERROR(SEARCH("DPR not submitted",C504)))</formula>
    </cfRule>
    <cfRule type="containsText" dxfId="24" priority="26" operator="containsText" text="Yet to be approved">
      <formula>NOT(ISERROR(SEARCH("Yet to be approved",C504)))</formula>
    </cfRule>
  </conditionalFormatting>
  <conditionalFormatting sqref="C512">
    <cfRule type="containsText" dxfId="23" priority="23" operator="containsText" text="DPR not submitted">
      <formula>NOT(ISERROR(SEARCH("DPR not submitted",C512)))</formula>
    </cfRule>
    <cfRule type="containsText" dxfId="22" priority="24" operator="containsText" text="Yet to be approved">
      <formula>NOT(ISERROR(SEARCH("Yet to be approved",C512)))</formula>
    </cfRule>
  </conditionalFormatting>
  <conditionalFormatting sqref="C517">
    <cfRule type="containsText" dxfId="21" priority="21" operator="containsText" text="DPR not submitted">
      <formula>NOT(ISERROR(SEARCH("DPR not submitted",C517)))</formula>
    </cfRule>
    <cfRule type="containsText" dxfId="20" priority="22" operator="containsText" text="Yet to be approved">
      <formula>NOT(ISERROR(SEARCH("Yet to be approved",C517)))</formula>
    </cfRule>
  </conditionalFormatting>
  <conditionalFormatting sqref="C519">
    <cfRule type="containsText" dxfId="19" priority="19" operator="containsText" text="DPR not submitted">
      <formula>NOT(ISERROR(SEARCH("DPR not submitted",C519)))</formula>
    </cfRule>
    <cfRule type="containsText" dxfId="18" priority="20" operator="containsText" text="Yet to be approved">
      <formula>NOT(ISERROR(SEARCH("Yet to be approved",C519)))</formula>
    </cfRule>
  </conditionalFormatting>
  <conditionalFormatting sqref="C599:C601 C618:C628 C603:C609 C632:C690">
    <cfRule type="containsText" dxfId="17" priority="17" operator="containsText" text="DPR not submitted">
      <formula>NOT(ISERROR(SEARCH("DPR not submitted",C599)))</formula>
    </cfRule>
    <cfRule type="containsText" dxfId="16" priority="18" operator="containsText" text="Yet to be approved">
      <formula>NOT(ISERROR(SEARCH("Yet to be approved",C599)))</formula>
    </cfRule>
  </conditionalFormatting>
  <conditionalFormatting sqref="C631">
    <cfRule type="containsText" dxfId="15" priority="15" operator="containsText" text="DPR not submitted">
      <formula>NOT(ISERROR(SEARCH("DPR not submitted",C631)))</formula>
    </cfRule>
    <cfRule type="containsText" dxfId="14" priority="16" operator="containsText" text="Yet to be approved">
      <formula>NOT(ISERROR(SEARCH("Yet to be approved",C631)))</formula>
    </cfRule>
  </conditionalFormatting>
  <conditionalFormatting sqref="C611:C614">
    <cfRule type="containsText" dxfId="13" priority="13" operator="containsText" text="DPR not submitted">
      <formula>NOT(ISERROR(SEARCH("DPR not submitted",C611)))</formula>
    </cfRule>
    <cfRule type="containsText" dxfId="12" priority="14" operator="containsText" text="Yet to be approved">
      <formula>NOT(ISERROR(SEARCH("Yet to be approved",C611)))</formula>
    </cfRule>
  </conditionalFormatting>
  <conditionalFormatting sqref="C616">
    <cfRule type="containsText" dxfId="11" priority="11" operator="containsText" text="DPR not submitted">
      <formula>NOT(ISERROR(SEARCH("DPR not submitted",C616)))</formula>
    </cfRule>
    <cfRule type="containsText" dxfId="10" priority="12" operator="containsText" text="Yet to be approved">
      <formula>NOT(ISERROR(SEARCH("Yet to be approved",C616)))</formula>
    </cfRule>
  </conditionalFormatting>
  <conditionalFormatting sqref="C598">
    <cfRule type="containsText" dxfId="9" priority="9" operator="containsText" text="DPR not submitted">
      <formula>NOT(ISERROR(SEARCH("DPR not submitted",C598)))</formula>
    </cfRule>
    <cfRule type="containsText" dxfId="8" priority="10" operator="containsText" text="Yet to be approved">
      <formula>NOT(ISERROR(SEARCH("Yet to be approved",C598)))</formula>
    </cfRule>
  </conditionalFormatting>
  <conditionalFormatting sqref="C602">
    <cfRule type="containsText" dxfId="7" priority="7" operator="containsText" text="DPR not submitted">
      <formula>NOT(ISERROR(SEARCH("DPR not submitted",C602)))</formula>
    </cfRule>
    <cfRule type="containsText" dxfId="6" priority="8" operator="containsText" text="Yet to be approved">
      <formula>NOT(ISERROR(SEARCH("Yet to be approved",C602)))</formula>
    </cfRule>
  </conditionalFormatting>
  <conditionalFormatting sqref="C610">
    <cfRule type="containsText" dxfId="5" priority="5" operator="containsText" text="DPR not submitted">
      <formula>NOT(ISERROR(SEARCH("DPR not submitted",C610)))</formula>
    </cfRule>
    <cfRule type="containsText" dxfId="4" priority="6" operator="containsText" text="Yet to be approved">
      <formula>NOT(ISERROR(SEARCH("Yet to be approved",C610)))</formula>
    </cfRule>
  </conditionalFormatting>
  <conditionalFormatting sqref="C615">
    <cfRule type="containsText" dxfId="3" priority="3" operator="containsText" text="DPR not submitted">
      <formula>NOT(ISERROR(SEARCH("DPR not submitted",C615)))</formula>
    </cfRule>
    <cfRule type="containsText" dxfId="2" priority="4" operator="containsText" text="Yet to be approved">
      <formula>NOT(ISERROR(SEARCH("Yet to be approved",C615)))</formula>
    </cfRule>
  </conditionalFormatting>
  <conditionalFormatting sqref="C617">
    <cfRule type="containsText" dxfId="1" priority="1" operator="containsText" text="DPR not submitted">
      <formula>NOT(ISERROR(SEARCH("DPR not submitted",C617)))</formula>
    </cfRule>
    <cfRule type="containsText" dxfId="0" priority="2" operator="containsText" text="Yet to be approved">
      <formula>NOT(ISERROR(SEARCH("Yet to be approved",C617)))</formula>
    </cfRule>
  </conditionalFormatting>
  <printOptions horizontalCentered="1"/>
  <pageMargins left="0.35433070866141736" right="0" top="0.23622047244094491" bottom="0.23622047244094491" header="0.23622047244094491" footer="0.23622047244094491"/>
  <pageSetup paperSize="9" scale="63" orientation="landscape" r:id="rId1"/>
  <headerFooter alignWithMargins="0">
    <oddHeader>&amp;F</oddHeader>
  </headerFooter>
  <rowBreaks count="5" manualBreakCount="5">
    <brk id="103" max="13" man="1"/>
    <brk id="201" max="13" man="1"/>
    <brk id="299" max="13" man="1"/>
    <brk id="397" max="13" man="1"/>
    <brk id="495"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75"/>
  <sheetViews>
    <sheetView view="pageBreakPreview" zoomScale="85" zoomScaleNormal="70" zoomScaleSheetLayoutView="85" workbookViewId="0">
      <pane xSplit="2" ySplit="6" topLeftCell="C25" activePane="bottomRight" state="frozen"/>
      <selection activeCell="O701" sqref="O701:P763"/>
      <selection pane="topRight" activeCell="O701" sqref="O701:P763"/>
      <selection pane="bottomLeft" activeCell="O701" sqref="O701:P763"/>
      <selection pane="bottomRight" activeCell="N25" sqref="N25"/>
    </sheetView>
  </sheetViews>
  <sheetFormatPr defaultRowHeight="15"/>
  <cols>
    <col min="1" max="1" width="7.28515625" style="127" customWidth="1"/>
    <col min="2" max="2" width="48.5703125" style="128" customWidth="1"/>
    <col min="3" max="3" width="9.5703125" style="128" customWidth="1"/>
    <col min="4" max="4" width="27.7109375" style="154" customWidth="1"/>
    <col min="5" max="5" width="11.5703125" style="142" customWidth="1"/>
    <col min="6" max="6" width="37" style="129" customWidth="1"/>
    <col min="7" max="7" width="9.85546875" style="145" bestFit="1" customWidth="1"/>
    <col min="8" max="8" width="8.7109375" style="145" customWidth="1"/>
    <col min="9" max="10" width="9.85546875" style="145" bestFit="1" customWidth="1"/>
    <col min="11" max="11" width="8.7109375" style="145" customWidth="1"/>
    <col min="12" max="12" width="10.28515625" style="145" bestFit="1" customWidth="1"/>
    <col min="13" max="13" width="9.42578125" style="129" bestFit="1" customWidth="1"/>
    <col min="14" max="14" width="9.7109375" style="129" customWidth="1"/>
    <col min="15" max="15" width="10" style="129" customWidth="1"/>
    <col min="16" max="16" width="8.7109375" style="203" customWidth="1"/>
    <col min="17" max="17" width="6.5703125" style="129" bestFit="1" customWidth="1"/>
    <col min="18" max="18" width="9.7109375" style="129" bestFit="1" customWidth="1"/>
    <col min="19" max="19" width="10.28515625" style="128" customWidth="1"/>
    <col min="20" max="20" width="12.7109375" style="129" customWidth="1"/>
    <col min="21" max="21" width="14" style="129" customWidth="1"/>
    <col min="22" max="24" width="12.7109375" style="129" customWidth="1"/>
    <col min="25" max="25" width="15.28515625" style="129" customWidth="1"/>
    <col min="26" max="26" width="12.5703125" style="129" customWidth="1"/>
    <col min="27" max="27" width="13.42578125" style="129" customWidth="1"/>
    <col min="28" max="28" width="13.5703125" style="129" customWidth="1"/>
    <col min="29" max="16384" width="9.140625" style="129"/>
  </cols>
  <sheetData>
    <row r="1" spans="1:28">
      <c r="D1" s="20" t="s">
        <v>32</v>
      </c>
    </row>
    <row r="2" spans="1:28">
      <c r="D2" s="23" t="s">
        <v>1</v>
      </c>
    </row>
    <row r="3" spans="1:28">
      <c r="B3" s="139" t="s">
        <v>33</v>
      </c>
      <c r="D3" s="64" t="s">
        <v>34</v>
      </c>
      <c r="F3" s="130"/>
      <c r="G3" s="146"/>
      <c r="H3" s="146"/>
      <c r="I3" s="146"/>
      <c r="J3" s="146"/>
      <c r="K3" s="146"/>
      <c r="L3" s="146"/>
      <c r="M3" s="130"/>
      <c r="N3" s="130"/>
      <c r="O3" s="130"/>
      <c r="P3" s="204"/>
      <c r="Q3" s="130"/>
      <c r="R3" s="130"/>
      <c r="S3" s="131" t="s">
        <v>3</v>
      </c>
      <c r="T3" s="130"/>
      <c r="U3" s="130"/>
      <c r="V3" s="130"/>
      <c r="W3" s="130"/>
      <c r="X3" s="130"/>
      <c r="Y3" s="130"/>
      <c r="Z3" s="130"/>
      <c r="AA3" s="130"/>
      <c r="AB3" s="130"/>
    </row>
    <row r="4" spans="1:28" s="19" customFormat="1">
      <c r="A4" s="917" t="s">
        <v>4</v>
      </c>
      <c r="B4" s="918" t="s">
        <v>35</v>
      </c>
      <c r="C4" s="918" t="s">
        <v>36</v>
      </c>
      <c r="D4" s="918" t="s">
        <v>37</v>
      </c>
      <c r="E4" s="919" t="s">
        <v>38</v>
      </c>
      <c r="F4" s="909" t="s">
        <v>39</v>
      </c>
      <c r="G4" s="910" t="s">
        <v>40</v>
      </c>
      <c r="H4" s="911"/>
      <c r="I4" s="912"/>
      <c r="J4" s="910" t="s">
        <v>41</v>
      </c>
      <c r="K4" s="911"/>
      <c r="L4" s="912"/>
      <c r="M4" s="909" t="s">
        <v>42</v>
      </c>
      <c r="N4" s="909"/>
      <c r="O4" s="909"/>
      <c r="P4" s="909"/>
      <c r="Q4" s="909"/>
      <c r="R4" s="909"/>
      <c r="S4" s="909"/>
    </row>
    <row r="5" spans="1:28" s="19" customFormat="1">
      <c r="A5" s="917"/>
      <c r="B5" s="918"/>
      <c r="C5" s="918"/>
      <c r="D5" s="918"/>
      <c r="E5" s="919"/>
      <c r="F5" s="909"/>
      <c r="G5" s="913" t="s">
        <v>43</v>
      </c>
      <c r="H5" s="913" t="s">
        <v>44</v>
      </c>
      <c r="I5" s="913" t="s">
        <v>45</v>
      </c>
      <c r="J5" s="913" t="s">
        <v>43</v>
      </c>
      <c r="K5" s="913" t="s">
        <v>44</v>
      </c>
      <c r="L5" s="913" t="s">
        <v>46</v>
      </c>
      <c r="M5" s="915" t="s">
        <v>47</v>
      </c>
      <c r="N5" s="909" t="s">
        <v>48</v>
      </c>
      <c r="O5" s="916" t="s">
        <v>49</v>
      </c>
      <c r="P5" s="916"/>
      <c r="Q5" s="916"/>
      <c r="R5" s="916"/>
      <c r="S5" s="916"/>
    </row>
    <row r="6" spans="1:28" ht="45">
      <c r="A6" s="917"/>
      <c r="B6" s="918"/>
      <c r="C6" s="918"/>
      <c r="D6" s="918"/>
      <c r="E6" s="919"/>
      <c r="F6" s="909"/>
      <c r="G6" s="914"/>
      <c r="H6" s="914"/>
      <c r="I6" s="914"/>
      <c r="J6" s="914"/>
      <c r="K6" s="914"/>
      <c r="L6" s="914"/>
      <c r="M6" s="915"/>
      <c r="N6" s="909"/>
      <c r="O6" s="132" t="s">
        <v>50</v>
      </c>
      <c r="P6" s="133" t="s">
        <v>51</v>
      </c>
      <c r="Q6" s="132" t="s">
        <v>52</v>
      </c>
      <c r="R6" s="132" t="s">
        <v>53</v>
      </c>
      <c r="S6" s="133" t="s">
        <v>54</v>
      </c>
    </row>
    <row r="7" spans="1:28">
      <c r="A7" s="134"/>
      <c r="B7" s="82"/>
      <c r="C7" s="82"/>
      <c r="D7" s="82"/>
      <c r="E7" s="143"/>
      <c r="F7" s="80"/>
      <c r="G7" s="124"/>
      <c r="H7" s="124"/>
      <c r="I7" s="124"/>
      <c r="J7" s="124"/>
      <c r="K7" s="124"/>
      <c r="L7" s="124"/>
      <c r="M7" s="122"/>
      <c r="N7" s="80"/>
      <c r="O7" s="80"/>
      <c r="P7" s="82"/>
      <c r="Q7" s="80"/>
      <c r="R7" s="80"/>
      <c r="S7" s="82"/>
    </row>
    <row r="8" spans="1:28">
      <c r="A8" s="135"/>
      <c r="B8" s="45" t="str">
        <f>'F4.2  KGSC'!B8</f>
        <v>A) DPR Schemes</v>
      </c>
      <c r="C8" s="136"/>
      <c r="D8" s="152"/>
      <c r="E8" s="144"/>
      <c r="F8" s="136"/>
      <c r="G8" s="144"/>
      <c r="H8" s="144"/>
      <c r="I8" s="144"/>
      <c r="J8" s="144"/>
      <c r="K8" s="144"/>
      <c r="L8" s="144"/>
      <c r="M8" s="136"/>
      <c r="N8" s="136"/>
      <c r="O8" s="136"/>
      <c r="P8" s="205"/>
      <c r="Q8" s="136"/>
      <c r="R8" s="136"/>
      <c r="S8" s="137"/>
    </row>
    <row r="9" spans="1:28">
      <c r="A9" s="135"/>
      <c r="B9" s="46" t="str">
        <f>'F4.2  KGSC'!B9</f>
        <v>(i) Submitted to MERC</v>
      </c>
      <c r="C9" s="136"/>
      <c r="D9" s="152"/>
      <c r="E9" s="144"/>
      <c r="F9" s="136"/>
      <c r="G9" s="144"/>
      <c r="H9" s="144"/>
      <c r="I9" s="144"/>
      <c r="J9" s="144"/>
      <c r="K9" s="144"/>
      <c r="L9" s="144"/>
      <c r="M9" s="136"/>
      <c r="N9" s="136"/>
      <c r="O9" s="136"/>
      <c r="P9" s="205"/>
      <c r="Q9" s="136"/>
      <c r="R9" s="136"/>
      <c r="S9" s="137"/>
    </row>
    <row r="10" spans="1:28" ht="30">
      <c r="A10" s="416">
        <f>'F4.2  KGSC'!A10</f>
        <v>1</v>
      </c>
      <c r="B10" s="417" t="str">
        <f>'F4.2  KGSC'!B10</f>
        <v>Various improvement schemes at Pophali Hydro Power Station</v>
      </c>
      <c r="C10" s="416" t="str">
        <f>'F4.2  KGSC'!C10</f>
        <v>DPR</v>
      </c>
      <c r="D10" s="416" t="str">
        <f>'F4.2  KGSC'!D10</f>
        <v>MERC/TECH 1/CAPEX/20142015/00086</v>
      </c>
      <c r="E10" s="147">
        <f>IF('F4.2  KGSC'!F10=0,"-",'F4.2  KGSC'!F10)</f>
        <v>41739</v>
      </c>
      <c r="F10" s="194">
        <f>'F4.2  KGSC'!O10</f>
        <v>0</v>
      </c>
      <c r="G10" s="147">
        <f t="shared" ref="G10" si="0">E10</f>
        <v>41739</v>
      </c>
      <c r="H10" s="147"/>
      <c r="I10" s="147" t="str">
        <f>IF('F4.2  KGSC'!L10=0,"-",'F4.2  KGSC'!L10)</f>
        <v>-</v>
      </c>
      <c r="J10" s="147" t="str">
        <f>IF('F4.2  KGSC'!M10=0,"-",'F4.2  KGSC'!M10)</f>
        <v>-</v>
      </c>
      <c r="K10" s="147"/>
      <c r="L10" s="147" t="str">
        <f>IF('F4.2  KGSC'!N10=0,"-",'F4.2  KGSC'!N10)</f>
        <v>-</v>
      </c>
      <c r="M10" s="140">
        <f>IF(C10="DPR",0,'F4.2  KGSC'!H10)</f>
        <v>0</v>
      </c>
      <c r="N10" s="140">
        <f>SUM('F4.2  KGSC'!T10:V10)</f>
        <v>0</v>
      </c>
      <c r="O10" s="138"/>
      <c r="P10" s="202"/>
      <c r="Q10" s="138"/>
      <c r="R10" s="138"/>
      <c r="S10" s="140">
        <f>IF(SUM(O10:R10)=0,M10-N10,SUM(O10:R10))</f>
        <v>0</v>
      </c>
    </row>
    <row r="11" spans="1:28" ht="66" customHeight="1">
      <c r="A11" s="183">
        <f>'F4.2  KGSC'!A11</f>
        <v>1.1000000000000001</v>
      </c>
      <c r="B11" s="184" t="str">
        <f>'F4.2  KGSC'!B11</f>
        <v>ALSPA HMI Series 6  Centralog System</v>
      </c>
      <c r="C11" s="192" t="str">
        <f>'F4.2  KGSC'!C11</f>
        <v>Scheme</v>
      </c>
      <c r="D11" s="183" t="str">
        <f>'F4.2  KGSC'!D11</f>
        <v>MERC/TECH 1/CAPEX/20142015/00086</v>
      </c>
      <c r="E11" s="186">
        <f>IF('F4.2  KGSC'!F11=0,"-",'F4.2  KGSC'!F11)</f>
        <v>41739</v>
      </c>
      <c r="F11" s="194" t="str">
        <f>'F4.2  KGSC'!O11</f>
        <v>Increase the unit availability due to improved reliability of the electronic equipments, resulting in the Grid stability</v>
      </c>
      <c r="G11" s="328">
        <f t="shared" ref="G11:G74" si="1">E11</f>
        <v>41739</v>
      </c>
      <c r="H11" s="328"/>
      <c r="I11" s="328">
        <f>IF('F4.2  KGSC'!L11=0,"-",'F4.2  KGSC'!L11)</f>
        <v>41711</v>
      </c>
      <c r="J11" s="328">
        <f>IF('F4.2  KGSC'!M11=0,"-",'F4.2  KGSC'!M11)</f>
        <v>42078</v>
      </c>
      <c r="K11" s="328"/>
      <c r="L11" s="328">
        <f>IF('F4.2  KGSC'!N11=0,"-",'F4.2  KGSC'!N11)</f>
        <v>42088</v>
      </c>
      <c r="M11" s="325">
        <f>IF(C11="DPR",0,'F4.2  KGSC'!H11)</f>
        <v>6.8555000000000001</v>
      </c>
      <c r="N11" s="325">
        <f>SUM('F4.2  KGSC'!T11:V11)</f>
        <v>7.8385819000000003</v>
      </c>
      <c r="O11" s="325"/>
      <c r="P11" s="325"/>
      <c r="Q11" s="325"/>
      <c r="R11" s="325"/>
      <c r="S11" s="798">
        <f t="shared" ref="S11:S74" si="2">IF(SUM(O11:R11)=0,M11-N11,SUM(O11:R11))</f>
        <v>-0.98308190000000018</v>
      </c>
    </row>
    <row r="12" spans="1:28" ht="75.75" customHeight="1">
      <c r="A12" s="183">
        <f>'F4.2  KGSC'!A12</f>
        <v>1.2</v>
      </c>
      <c r="B12" s="184" t="str">
        <f>'F4.2  KGSC'!B12</f>
        <v>1 X 525 Tr chiller unit</v>
      </c>
      <c r="C12" s="192" t="str">
        <f>'F4.2  KGSC'!C12</f>
        <v>Scheme</v>
      </c>
      <c r="D12" s="183" t="str">
        <f>'F4.2  KGSC'!D12</f>
        <v>MERC/TECH 1/CAPEX/20142015/00086</v>
      </c>
      <c r="E12" s="186">
        <f>IF('F4.2  KGSC'!F12=0,"-",'F4.2  KGSC'!F12)</f>
        <v>41739</v>
      </c>
      <c r="F12" s="194" t="str">
        <f>'F4.2  KGSC'!O12</f>
        <v>Increase the life of the electronic equipments and auxiliaries</v>
      </c>
      <c r="G12" s="328">
        <f t="shared" si="1"/>
        <v>41739</v>
      </c>
      <c r="H12" s="328"/>
      <c r="I12" s="328">
        <f>IF('F4.2  KGSC'!L12=0,"-",'F4.2  KGSC'!L12)</f>
        <v>42111</v>
      </c>
      <c r="J12" s="328">
        <f>IF('F4.2  KGSC'!M12=0,"-",'F4.2  KGSC'!M12)</f>
        <v>42139</v>
      </c>
      <c r="K12" s="328"/>
      <c r="L12" s="328">
        <f>IF('F4.2  KGSC'!N12=0,"-",'F4.2  KGSC'!N12)</f>
        <v>42476</v>
      </c>
      <c r="M12" s="325">
        <f>IF(C12="DPR",0,'F4.2  KGSC'!H12)</f>
        <v>1.23</v>
      </c>
      <c r="N12" s="325">
        <f>SUM('F4.2  KGSC'!T12:V12)</f>
        <v>1.1499999999999999</v>
      </c>
      <c r="O12" s="325"/>
      <c r="P12" s="325"/>
      <c r="Q12" s="325"/>
      <c r="R12" s="325"/>
      <c r="S12" s="798">
        <f t="shared" si="2"/>
        <v>8.0000000000000071E-2</v>
      </c>
    </row>
    <row r="13" spans="1:28" ht="30">
      <c r="A13" s="183">
        <f>'F4.2  KGSC'!A13</f>
        <v>1.3</v>
      </c>
      <c r="B13" s="184" t="str">
        <f>'F4.2  KGSC'!B13</f>
        <v>Micom P343 Numerical generator protection relay with 24 DI &amp; 24 DO with CLIO input. (5 Nos)</v>
      </c>
      <c r="C13" s="192" t="str">
        <f>'F4.2  KGSC'!C13</f>
        <v>Scheme</v>
      </c>
      <c r="D13" s="183" t="str">
        <f>'F4.2  KGSC'!D13</f>
        <v>MERC/TECH 1/CAPEX/20142015/00086</v>
      </c>
      <c r="E13" s="186">
        <f>IF('F4.2  KGSC'!F13=0,"-",'F4.2  KGSC'!F13)</f>
        <v>41739</v>
      </c>
      <c r="F13" s="194" t="str">
        <f>'F4.2  KGSC'!O13</f>
        <v>More reliable and faster protection system for Generator and Transformer.</v>
      </c>
      <c r="G13" s="328">
        <f t="shared" si="1"/>
        <v>41739</v>
      </c>
      <c r="H13" s="328"/>
      <c r="I13" s="328">
        <f>IF('F4.2  KGSC'!L13=0,"-",'F4.2  KGSC'!L13)</f>
        <v>42487</v>
      </c>
      <c r="J13" s="328" t="str">
        <f>IF('F4.2  KGSC'!M13=0,"-",'F4.2  KGSC'!M13)</f>
        <v>Mar-15</v>
      </c>
      <c r="K13" s="328"/>
      <c r="L13" s="328">
        <f>IF('F4.2  KGSC'!N13=0,"-",'F4.2  KGSC'!N13)</f>
        <v>42872</v>
      </c>
      <c r="M13" s="325">
        <f>IF(C13="DPR",0,'F4.2  KGSC'!H13)</f>
        <v>1.4675</v>
      </c>
      <c r="N13" s="325">
        <f>SUM('F4.2  KGSC'!T13:V13)</f>
        <v>1.474</v>
      </c>
      <c r="O13" s="325"/>
      <c r="P13" s="325"/>
      <c r="Q13" s="325"/>
      <c r="R13" s="325"/>
      <c r="S13" s="798">
        <f t="shared" si="2"/>
        <v>-6.4999999999999503E-3</v>
      </c>
    </row>
    <row r="14" spans="1:28" ht="60">
      <c r="A14" s="183">
        <f>'F4.2  KGSC'!A14</f>
        <v>1.4</v>
      </c>
      <c r="B14" s="184" t="str">
        <f>'F4.2  KGSC'!B14</f>
        <v>Security Building at Stage-IV</v>
      </c>
      <c r="C14" s="192" t="str">
        <f>'F4.2  KGSC'!C14</f>
        <v>Scheme</v>
      </c>
      <c r="D14" s="183" t="str">
        <f>'F4.2  KGSC'!D14</f>
        <v>MERC/TECH 1/CAPEX/20142015/00086</v>
      </c>
      <c r="E14" s="186">
        <f>IF('F4.2  KGSC'!F14=0,"-",'F4.2  KGSC'!F14)</f>
        <v>41739</v>
      </c>
      <c r="F14" s="194" t="str">
        <f>'F4.2  KGSC'!O14</f>
        <v>Due to recent threats causes by the anti national activities and as per directives by the IB the security measures are being tightens.</v>
      </c>
      <c r="G14" s="328">
        <f t="shared" si="1"/>
        <v>41739</v>
      </c>
      <c r="H14" s="328"/>
      <c r="I14" s="328">
        <f>IF('F4.2  KGSC'!L14=0,"-",'F4.2  KGSC'!L14)</f>
        <v>40658</v>
      </c>
      <c r="J14" s="328" t="str">
        <f>IF('F4.2  KGSC'!M14=0,"-",'F4.2  KGSC'!M14)</f>
        <v>-</v>
      </c>
      <c r="K14" s="328"/>
      <c r="L14" s="328">
        <f>IF('F4.2  KGSC'!N14=0,"-",'F4.2  KGSC'!N14)</f>
        <v>41705</v>
      </c>
      <c r="M14" s="325">
        <f>IF(C14="DPR",0,'F4.2  KGSC'!H14)</f>
        <v>0.1644613</v>
      </c>
      <c r="N14" s="325">
        <f>SUM('F4.2  KGSC'!T14:V14)</f>
        <v>0.1837684</v>
      </c>
      <c r="O14" s="325"/>
      <c r="P14" s="325"/>
      <c r="Q14" s="325"/>
      <c r="R14" s="325"/>
      <c r="S14" s="798">
        <f t="shared" si="2"/>
        <v>-1.9307099999999994E-2</v>
      </c>
    </row>
    <row r="15" spans="1:28" ht="60">
      <c r="A15" s="183">
        <f>'F4.2  KGSC'!A15</f>
        <v>1.5</v>
      </c>
      <c r="B15" s="184" t="str">
        <f>'F4.2  KGSC'!B15</f>
        <v>Construction of recreation club building</v>
      </c>
      <c r="C15" s="192" t="str">
        <f>'F4.2  KGSC'!C15</f>
        <v>Scheme</v>
      </c>
      <c r="D15" s="183" t="str">
        <f>'F4.2  KGSC'!D15</f>
        <v>MERC/TECH 1/CAPEX/20142015/00086</v>
      </c>
      <c r="E15" s="186">
        <f>IF('F4.2  KGSC'!F15=0,"-",'F4.2  KGSC'!F15)</f>
        <v>41739</v>
      </c>
      <c r="F15" s="194" t="str">
        <f>'F4.2  KGSC'!O15</f>
        <v>Good recreation is apparently generates lively and healthy atmosphere for achieving harmony among the whole community.</v>
      </c>
      <c r="G15" s="328">
        <f t="shared" si="1"/>
        <v>41739</v>
      </c>
      <c r="H15" s="328"/>
      <c r="I15" s="328">
        <f>IF('F4.2  KGSC'!L15=0,"-",'F4.2  KGSC'!L15)</f>
        <v>40548</v>
      </c>
      <c r="J15" s="328" t="str">
        <f>IF('F4.2  KGSC'!M15=0,"-",'F4.2  KGSC'!M15)</f>
        <v>-</v>
      </c>
      <c r="K15" s="328"/>
      <c r="L15" s="328" t="str">
        <f>IF('F4.2  KGSC'!N15=0,"-",'F4.2  KGSC'!N15)</f>
        <v>24.09.2012</v>
      </c>
      <c r="M15" s="325">
        <f>IF(C15="DPR",0,'F4.2  KGSC'!H15)</f>
        <v>1.8204346</v>
      </c>
      <c r="N15" s="325">
        <f>SUM('F4.2  KGSC'!T15:V15)</f>
        <v>2.1946485999999998</v>
      </c>
      <c r="O15" s="325"/>
      <c r="P15" s="325"/>
      <c r="Q15" s="325"/>
      <c r="R15" s="325"/>
      <c r="S15" s="798">
        <f t="shared" si="2"/>
        <v>-0.37421399999999982</v>
      </c>
    </row>
    <row r="16" spans="1:28" ht="60">
      <c r="A16" s="183">
        <f>'F4.2  KGSC'!A16</f>
        <v>1.6</v>
      </c>
      <c r="B16" s="184" t="str">
        <f>'F4.2  KGSC'!B16</f>
        <v>Security Building for Stage-IV at EVT</v>
      </c>
      <c r="C16" s="192" t="str">
        <f>'F4.2  KGSC'!C16</f>
        <v>Scheme</v>
      </c>
      <c r="D16" s="183" t="str">
        <f>'F4.2  KGSC'!D16</f>
        <v>MERC/TECH 1/CAPEX/20142015/00086</v>
      </c>
      <c r="E16" s="186">
        <f>IF('F4.2  KGSC'!F16=0,"-",'F4.2  KGSC'!F16)</f>
        <v>41739</v>
      </c>
      <c r="F16" s="194" t="str">
        <f>'F4.2  KGSC'!O16</f>
        <v>Due to recent threats causes by the anti national activities and as per directives by the IB the security measures are being tightens.</v>
      </c>
      <c r="G16" s="328">
        <f t="shared" si="1"/>
        <v>41739</v>
      </c>
      <c r="H16" s="328"/>
      <c r="I16" s="328">
        <f>IF('F4.2  KGSC'!L16=0,"-",'F4.2  KGSC'!L16)</f>
        <v>41957</v>
      </c>
      <c r="J16" s="328">
        <f>IF('F4.2  KGSC'!M16=0,"-",'F4.2  KGSC'!M16)</f>
        <v>42322</v>
      </c>
      <c r="K16" s="328"/>
      <c r="L16" s="328">
        <f>IF('F4.2  KGSC'!N16=0,"-",'F4.2  KGSC'!N16)</f>
        <v>42476</v>
      </c>
      <c r="M16" s="325">
        <f>IF(C16="DPR",0,'F4.2  KGSC'!H16)</f>
        <v>0.22775599999999999</v>
      </c>
      <c r="N16" s="325">
        <f>SUM('F4.2  KGSC'!T16:V16)</f>
        <v>0.2596135</v>
      </c>
      <c r="O16" s="325"/>
      <c r="P16" s="325"/>
      <c r="Q16" s="325"/>
      <c r="R16" s="325"/>
      <c r="S16" s="798">
        <f t="shared" si="2"/>
        <v>-3.1857500000000011E-2</v>
      </c>
    </row>
    <row r="17" spans="1:19" ht="30">
      <c r="A17" s="183">
        <f>'F4.2  KGSC'!A17</f>
        <v>0</v>
      </c>
      <c r="B17" s="184" t="str">
        <f>'F4.2  KGSC'!B17</f>
        <v>IDC</v>
      </c>
      <c r="C17" s="192" t="str">
        <f>'F4.2  KGSC'!C17</f>
        <v>IDC</v>
      </c>
      <c r="D17" s="183" t="str">
        <f>'F4.2  KGSC'!D17</f>
        <v>MERC/TECH 1/CAPEX/20142015/00086</v>
      </c>
      <c r="E17" s="186">
        <f>IF('F4.2  KGSC'!F17=0,"-",'F4.2  KGSC'!F17)</f>
        <v>41739</v>
      </c>
      <c r="F17" s="194">
        <f>'F4.2  KGSC'!O17</f>
        <v>0</v>
      </c>
      <c r="G17" s="328">
        <f t="shared" si="1"/>
        <v>41739</v>
      </c>
      <c r="H17" s="328"/>
      <c r="I17" s="328" t="str">
        <f>IF('F4.2  KGSC'!L17=0,"-",'F4.2  KGSC'!L17)</f>
        <v>-</v>
      </c>
      <c r="J17" s="328" t="str">
        <f>IF('F4.2  KGSC'!M17=0,"-",'F4.2  KGSC'!M17)</f>
        <v>-</v>
      </c>
      <c r="K17" s="328"/>
      <c r="L17" s="328" t="str">
        <f>IF('F4.2  KGSC'!N17=0,"-",'F4.2  KGSC'!N17)</f>
        <v>-</v>
      </c>
      <c r="M17" s="325">
        <f>IF(C17="DPR",0,'F4.2  KGSC'!H17)</f>
        <v>0.13439999999999999</v>
      </c>
      <c r="N17" s="325">
        <f>SUM('F4.2  KGSC'!T17:V17)</f>
        <v>0</v>
      </c>
      <c r="O17" s="325"/>
      <c r="P17" s="325"/>
      <c r="Q17" s="325"/>
      <c r="R17" s="325"/>
      <c r="S17" s="798">
        <f t="shared" si="2"/>
        <v>0.13439999999999999</v>
      </c>
    </row>
    <row r="18" spans="1:19" ht="30">
      <c r="A18" s="799">
        <f>'F4.2  KGSC'!A18</f>
        <v>3</v>
      </c>
      <c r="B18" s="417" t="str">
        <f>'F4.2  KGSC'!B18</f>
        <v>Various DPR Schemes for Civil Section, KGSC Pophali</v>
      </c>
      <c r="C18" s="416" t="str">
        <f>'F4.2  KGSC'!C18</f>
        <v>DPR</v>
      </c>
      <c r="D18" s="416" t="str">
        <f>'F4.2  KGSC'!D18</f>
        <v>MERC/CAPEX/20152016/00907</v>
      </c>
      <c r="E18" s="147">
        <f>IF('F4.2  KGSC'!F18=0,"-",'F4.2  KGSC'!F18)</f>
        <v>42313</v>
      </c>
      <c r="F18" s="194">
        <f>'F4.2  KGSC'!O18</f>
        <v>0</v>
      </c>
      <c r="G18" s="147">
        <f t="shared" si="1"/>
        <v>42313</v>
      </c>
      <c r="H18" s="147"/>
      <c r="I18" s="147" t="str">
        <f>IF('F4.2  KGSC'!L18=0,"-",'F4.2  KGSC'!L18)</f>
        <v>-</v>
      </c>
      <c r="J18" s="147" t="str">
        <f>IF('F4.2  KGSC'!M18=0,"-",'F4.2  KGSC'!M18)</f>
        <v>-</v>
      </c>
      <c r="K18" s="147"/>
      <c r="L18" s="147" t="str">
        <f>IF('F4.2  KGSC'!N18=0,"-",'F4.2  KGSC'!N18)</f>
        <v>-</v>
      </c>
      <c r="M18" s="140">
        <f>IF(C18="DPR",0,'F4.2  KGSC'!H18)</f>
        <v>0</v>
      </c>
      <c r="N18" s="140">
        <f>SUM('F4.2  KGSC'!T18:V18)</f>
        <v>0</v>
      </c>
      <c r="O18" s="138"/>
      <c r="P18" s="202"/>
      <c r="Q18" s="138"/>
      <c r="R18" s="138"/>
      <c r="S18" s="140">
        <f t="shared" si="2"/>
        <v>0</v>
      </c>
    </row>
    <row r="19" spans="1:19" ht="30">
      <c r="A19" s="195">
        <f>'F4.2  KGSC'!A19</f>
        <v>3.1</v>
      </c>
      <c r="B19" s="747" t="str">
        <f>'F4.2  KGSC'!B19</f>
        <v>Providing Road Network at KGSC, Pophali</v>
      </c>
      <c r="C19" s="111" t="str">
        <f>'F4.2  KGSC'!C19</f>
        <v>Scheme</v>
      </c>
      <c r="D19" s="58" t="str">
        <f>'F4.2  KGSC'!D19</f>
        <v>MERC/CAPEX/20152016/00907</v>
      </c>
      <c r="E19" s="105">
        <f>IF('F4.2  KGSC'!F19=0,"-",'F4.2  KGSC'!F19)</f>
        <v>42313</v>
      </c>
      <c r="F19" s="194" t="str">
        <f>'F4.2  KGSC'!O19</f>
        <v>Safety and smooth movement of vehicles and avoid accidents.</v>
      </c>
      <c r="G19" s="321">
        <f t="shared" si="1"/>
        <v>42313</v>
      </c>
      <c r="H19" s="322"/>
      <c r="I19" s="321">
        <f>IF('F4.2  KGSC'!L19=0,"-",'F4.2  KGSC'!L19)</f>
        <v>42732</v>
      </c>
      <c r="J19" s="321">
        <f>IF('F4.2  KGSC'!M19=0,"-",'F4.2  KGSC'!M19)</f>
        <v>42856</v>
      </c>
      <c r="K19" s="321"/>
      <c r="L19" s="321">
        <f>IF('F4.2  KGSC'!N19=0,"-",'F4.2  KGSC'!N19)</f>
        <v>43818</v>
      </c>
      <c r="M19" s="319">
        <f>IF(C19="DPR",0,'F4.2  KGSC'!H19)</f>
        <v>7.7759999999999998</v>
      </c>
      <c r="N19" s="319">
        <f>SUM('F4.2  KGSC'!T19:V19)</f>
        <v>7.0181969999999998</v>
      </c>
      <c r="O19" s="319"/>
      <c r="P19" s="319"/>
      <c r="Q19" s="319"/>
      <c r="R19" s="319"/>
      <c r="S19" s="323">
        <f t="shared" si="2"/>
        <v>0.757803</v>
      </c>
    </row>
    <row r="20" spans="1:19" ht="30">
      <c r="A20" s="195">
        <f>'F4.2  KGSC'!A20</f>
        <v>3.2</v>
      </c>
      <c r="B20" s="747" t="str">
        <f>'F4.2  KGSC'!B20</f>
        <v>Modernisation &amp; Refurbishing of Residential Complex</v>
      </c>
      <c r="C20" s="111" t="str">
        <f>'F4.2  KGSC'!C20</f>
        <v>Scheme</v>
      </c>
      <c r="D20" s="58" t="str">
        <f>'F4.2  KGSC'!D20</f>
        <v>MERC/CAPEX/20152016/00907</v>
      </c>
      <c r="E20" s="105">
        <f>IF('F4.2  KGSC'!F20=0,"-",'F4.2  KGSC'!F20)</f>
        <v>42313</v>
      </c>
      <c r="F20" s="194" t="str">
        <f>'F4.2  KGSC'!O20</f>
        <v>Conveniency  for day to day work in the room</v>
      </c>
      <c r="G20" s="321">
        <f t="shared" si="1"/>
        <v>42313</v>
      </c>
      <c r="H20" s="322"/>
      <c r="I20" s="321">
        <f>IF('F4.2  KGSC'!L20=0,"-",'F4.2  KGSC'!L20)</f>
        <v>42903</v>
      </c>
      <c r="J20" s="321">
        <f>IF('F4.2  KGSC'!M20=0,"-",'F4.2  KGSC'!M20)</f>
        <v>42856</v>
      </c>
      <c r="K20" s="321"/>
      <c r="L20" s="321">
        <f>IF('F4.2  KGSC'!N20=0,"-",'F4.2  KGSC'!N20)</f>
        <v>44012</v>
      </c>
      <c r="M20" s="319">
        <f>IF(C20="DPR",0,'F4.2  KGSC'!H20)</f>
        <v>8.9849999999999994</v>
      </c>
      <c r="N20" s="319">
        <f>SUM('F4.2  KGSC'!T20:V20)</f>
        <v>8.9364673999999997</v>
      </c>
      <c r="O20" s="319"/>
      <c r="P20" s="319"/>
      <c r="Q20" s="319"/>
      <c r="R20" s="319"/>
      <c r="S20" s="323">
        <f t="shared" si="2"/>
        <v>4.8532599999999704E-2</v>
      </c>
    </row>
    <row r="21" spans="1:19" ht="45">
      <c r="A21" s="749">
        <f>'F4.2  KGSC'!A21</f>
        <v>3.3</v>
      </c>
      <c r="B21" s="750" t="str">
        <f>'F4.2  KGSC'!B21</f>
        <v>Water Supply &amp; Sanitory Works</v>
      </c>
      <c r="C21" s="111" t="str">
        <f>'F4.2  KGSC'!C21</f>
        <v>Scheme</v>
      </c>
      <c r="D21" s="58" t="str">
        <f>'F4.2  KGSC'!D21</f>
        <v>MERC/CAPEX/20152016/00907</v>
      </c>
      <c r="E21" s="105">
        <f>IF('F4.2  KGSC'!F21=0,"-",'F4.2  KGSC'!F21)</f>
        <v>42313</v>
      </c>
      <c r="F21" s="194" t="str">
        <f>'F4.2  KGSC'!O21</f>
        <v>Clean and portable water to employees residence in colony &amp; to  Avoid leakages and save in water</v>
      </c>
      <c r="G21" s="321">
        <f t="shared" si="1"/>
        <v>42313</v>
      </c>
      <c r="H21" s="322"/>
      <c r="I21" s="321">
        <f>IF('F4.2  KGSC'!L21=0,"-",'F4.2  KGSC'!L21)</f>
        <v>42903</v>
      </c>
      <c r="J21" s="321">
        <f>IF('F4.2  KGSC'!M21=0,"-",'F4.2  KGSC'!M21)</f>
        <v>42826</v>
      </c>
      <c r="K21" s="321"/>
      <c r="L21" s="321">
        <f>IF('F4.2  KGSC'!N21=0,"-",'F4.2  KGSC'!N21)</f>
        <v>43136</v>
      </c>
      <c r="M21" s="319">
        <f>IF(C21="DPR",0,'F4.2  KGSC'!H21)</f>
        <v>4.4400000000000004</v>
      </c>
      <c r="N21" s="319">
        <f>SUM('F4.2  KGSC'!T21:V21)</f>
        <v>5.9018379999999997</v>
      </c>
      <c r="O21" s="319"/>
      <c r="P21" s="319"/>
      <c r="Q21" s="319"/>
      <c r="R21" s="319"/>
      <c r="S21" s="323">
        <f t="shared" si="2"/>
        <v>-1.4618379999999993</v>
      </c>
    </row>
    <row r="22" spans="1:19" ht="30">
      <c r="A22" s="416">
        <f>'F4.2  KGSC'!A22</f>
        <v>4</v>
      </c>
      <c r="B22" s="417" t="str">
        <f>'F4.2  KGSC'!B22</f>
        <v>Various Performance Improvement related schemes at KGSC, Pophali</v>
      </c>
      <c r="C22" s="416" t="str">
        <f>'F4.2  KGSC'!C22</f>
        <v>DPR</v>
      </c>
      <c r="D22" s="416" t="str">
        <f>'F4.2  KGSC'!D22</f>
        <v>MERC/CAPEX/20162017/01018</v>
      </c>
      <c r="E22" s="147">
        <f>IF('F4.2  KGSC'!F22=0,"-",'F4.2  KGSC'!F22)</f>
        <v>42691</v>
      </c>
      <c r="F22" s="194">
        <f>'F4.2  KGSC'!O22</f>
        <v>0</v>
      </c>
      <c r="G22" s="147">
        <f t="shared" si="1"/>
        <v>42691</v>
      </c>
      <c r="H22" s="147"/>
      <c r="I22" s="147" t="str">
        <f>IF('F4.2  KGSC'!L22=0,"-",'F4.2  KGSC'!L22)</f>
        <v>-</v>
      </c>
      <c r="J22" s="147" t="str">
        <f>IF('F4.2  KGSC'!M22=0,"-",'F4.2  KGSC'!M22)</f>
        <v>-</v>
      </c>
      <c r="K22" s="147"/>
      <c r="L22" s="147" t="str">
        <f>IF('F4.2  KGSC'!N22=0,"-",'F4.2  KGSC'!N22)</f>
        <v>-</v>
      </c>
      <c r="M22" s="140">
        <f>IF(C22="DPR",0,'F4.2  KGSC'!H22)</f>
        <v>0</v>
      </c>
      <c r="N22" s="140">
        <f>SUM('F4.2  KGSC'!T22:V22)</f>
        <v>0</v>
      </c>
      <c r="O22" s="138"/>
      <c r="P22" s="202"/>
      <c r="Q22" s="138"/>
      <c r="R22" s="138"/>
      <c r="S22" s="140">
        <f t="shared" si="2"/>
        <v>0</v>
      </c>
    </row>
    <row r="23" spans="1:19" ht="45">
      <c r="A23" s="183">
        <f>'F4.2  KGSC'!A23</f>
        <v>4.0999999999999996</v>
      </c>
      <c r="B23" s="184" t="str">
        <f>'F4.2  KGSC'!B23</f>
        <v>Up gradation of 245 kV CTs at Stage-I&amp;II SY</v>
      </c>
      <c r="C23" s="192" t="str">
        <f>'F4.2  KGSC'!C23</f>
        <v>Scheme</v>
      </c>
      <c r="D23" s="183" t="str">
        <f>'F4.2  KGSC'!D23</f>
        <v>MERC/CAPEX/20162017/01018</v>
      </c>
      <c r="E23" s="186">
        <f>IF('F4.2  KGSC'!F23=0,"-",'F4.2  KGSC'!F23)</f>
        <v>42691</v>
      </c>
      <c r="F23" s="194" t="str">
        <f>'F4.2  KGSC'!O23</f>
        <v xml:space="preserve">Improved accuracy class of CTs i.e. from 0.5S class to 0.2S class, and to accurate measurement &amp; preciseness in reading </v>
      </c>
      <c r="G23" s="328">
        <f t="shared" si="1"/>
        <v>42691</v>
      </c>
      <c r="H23" s="328"/>
      <c r="I23" s="328">
        <f>IF('F4.2  KGSC'!L23=0,"-",'F4.2  KGSC'!L23)</f>
        <v>43314</v>
      </c>
      <c r="J23" s="328">
        <f>IF('F4.2  KGSC'!M23=0,"-",'F4.2  KGSC'!M23)</f>
        <v>43207</v>
      </c>
      <c r="K23" s="328"/>
      <c r="L23" s="328">
        <f>IF('F4.2  KGSC'!N23=0,"-",'F4.2  KGSC'!N23)</f>
        <v>43921</v>
      </c>
      <c r="M23" s="325">
        <f>IF(C23="DPR",0,'F4.2  KGSC'!H23)</f>
        <v>1.962432</v>
      </c>
      <c r="N23" s="325">
        <f>SUM('F4.2  KGSC'!T23:V23)</f>
        <v>2.0900159999999999</v>
      </c>
      <c r="O23" s="325"/>
      <c r="P23" s="325"/>
      <c r="Q23" s="325"/>
      <c r="R23" s="325"/>
      <c r="S23" s="798">
        <f t="shared" si="2"/>
        <v>-0.12758399999999992</v>
      </c>
    </row>
    <row r="24" spans="1:19" ht="45">
      <c r="A24" s="183">
        <f>'F4.2  KGSC'!A24</f>
        <v>4.2</v>
      </c>
      <c r="B24" s="184" t="str">
        <f>'F4.2  KGSC'!B24</f>
        <v>Up gradation of 245 kV PTs at Stage-I&amp;II SY</v>
      </c>
      <c r="C24" s="192" t="str">
        <f>'F4.2  KGSC'!C24</f>
        <v>Scheme</v>
      </c>
      <c r="D24" s="183" t="str">
        <f>'F4.2  KGSC'!D24</f>
        <v>MERC/CAPEX/20162017/01018</v>
      </c>
      <c r="E24" s="186">
        <f>IF('F4.2  KGSC'!F24=0,"-",'F4.2  KGSC'!F24)</f>
        <v>42691</v>
      </c>
      <c r="F24" s="194" t="str">
        <f>'F4.2  KGSC'!O24</f>
        <v xml:space="preserve">Improved accuracy class of CTs i.e. from 0.5S class to 0.2S class, and to accurate measurement &amp; preciseness in reading </v>
      </c>
      <c r="G24" s="328">
        <f t="shared" si="1"/>
        <v>42691</v>
      </c>
      <c r="H24" s="328"/>
      <c r="I24" s="328">
        <f>IF('F4.2  KGSC'!L24=0,"-",'F4.2  KGSC'!L24)</f>
        <v>42819</v>
      </c>
      <c r="J24" s="328">
        <f>IF('F4.2  KGSC'!M24=0,"-",'F4.2  KGSC'!M24)</f>
        <v>43025</v>
      </c>
      <c r="K24" s="328"/>
      <c r="L24" s="328">
        <f>IF('F4.2  KGSC'!N24=0,"-",'F4.2  KGSC'!N24)</f>
        <v>43079</v>
      </c>
      <c r="M24" s="325">
        <f>IF(C24="DPR",0,'F4.2  KGSC'!H24)</f>
        <v>0.40508549999999999</v>
      </c>
      <c r="N24" s="325">
        <f>SUM('F4.2  KGSC'!T24:V24)</f>
        <v>0.3417</v>
      </c>
      <c r="O24" s="325"/>
      <c r="P24" s="325"/>
      <c r="Q24" s="325"/>
      <c r="R24" s="325"/>
      <c r="S24" s="798">
        <f t="shared" si="2"/>
        <v>6.3385499999999984E-2</v>
      </c>
    </row>
    <row r="25" spans="1:19" ht="45">
      <c r="A25" s="183">
        <f>'F4.2  KGSC'!A25</f>
        <v>4.3</v>
      </c>
      <c r="B25" s="184" t="str">
        <f>'F4.2  KGSC'!B25</f>
        <v>Up gradation of CW system of Stage-I&amp;II Units</v>
      </c>
      <c r="C25" s="192" t="str">
        <f>'F4.2  KGSC'!C25</f>
        <v>Scheme</v>
      </c>
      <c r="D25" s="183" t="str">
        <f>'F4.2  KGSC'!D25</f>
        <v>MERC/CAPEX/20162017/01018</v>
      </c>
      <c r="E25" s="186">
        <f>IF('F4.2  KGSC'!F25=0,"-",'F4.2  KGSC'!F25)</f>
        <v>42691</v>
      </c>
      <c r="F25" s="194" t="str">
        <f>'F4.2  KGSC'!O25</f>
        <v>Aassured no any generation loss due the cooling water bus leakages   and /or break down</v>
      </c>
      <c r="G25" s="328">
        <f t="shared" si="1"/>
        <v>42691</v>
      </c>
      <c r="H25" s="328"/>
      <c r="I25" s="328">
        <f>IF('F4.2  KGSC'!L25=0,"-",'F4.2  KGSC'!L25)</f>
        <v>42982</v>
      </c>
      <c r="J25" s="328">
        <f>IF('F4.2  KGSC'!M25=0,"-",'F4.2  KGSC'!M25)</f>
        <v>43086</v>
      </c>
      <c r="K25" s="328"/>
      <c r="L25" s="328">
        <f>IF('F4.2  KGSC'!N25=0,"-",'F4.2  KGSC'!N25)</f>
        <v>43589</v>
      </c>
      <c r="M25" s="325">
        <f>IF(C25="DPR",0,'F4.2  KGSC'!H25)</f>
        <v>1.7099491</v>
      </c>
      <c r="N25" s="885">
        <f>SUM('F4.2  KGSC'!T25:V25)</f>
        <v>1.4730966999999999</v>
      </c>
      <c r="O25" s="325"/>
      <c r="P25" s="325"/>
      <c r="Q25" s="325"/>
      <c r="R25" s="325"/>
      <c r="S25" s="798">
        <f t="shared" si="2"/>
        <v>0.23685240000000007</v>
      </c>
    </row>
    <row r="26" spans="1:19" ht="45">
      <c r="A26" s="183">
        <f>'F4.2  KGSC'!A26</f>
        <v>4.4000000000000004</v>
      </c>
      <c r="B26" s="184" t="str">
        <f>'F4.2  KGSC'!B26</f>
        <v>Up gradation of Intercom Exchange System between Stage-I&amp;II PH &amp; Admin. Bldg &amp; Staff Colony.</v>
      </c>
      <c r="C26" s="192" t="str">
        <f>'F4.2  KGSC'!C26</f>
        <v>Scheme</v>
      </c>
      <c r="D26" s="183" t="str">
        <f>'F4.2  KGSC'!D26</f>
        <v>MERC/CAPEX/20162017/01018</v>
      </c>
      <c r="E26" s="186">
        <f>IF('F4.2  KGSC'!F26=0,"-",'F4.2  KGSC'!F26)</f>
        <v>42691</v>
      </c>
      <c r="F26" s="194" t="str">
        <f>'F4.2  KGSC'!O26</f>
        <v>Reliable, faster and improved communication system with better voice quality</v>
      </c>
      <c r="G26" s="328">
        <f t="shared" si="1"/>
        <v>42691</v>
      </c>
      <c r="H26" s="328"/>
      <c r="I26" s="328">
        <f>IF('F4.2  KGSC'!L26=0,"-",'F4.2  KGSC'!L26)</f>
        <v>42832</v>
      </c>
      <c r="J26" s="328">
        <f>IF('F4.2  KGSC'!M26=0,"-",'F4.2  KGSC'!M26)</f>
        <v>43056</v>
      </c>
      <c r="K26" s="328"/>
      <c r="L26" s="328">
        <f>IF('F4.2  KGSC'!N26=0,"-",'F4.2  KGSC'!N26)</f>
        <v>42908</v>
      </c>
      <c r="M26" s="325">
        <f>IF(C26="DPR",0,'F4.2  KGSC'!H26)</f>
        <v>0.43826300000000001</v>
      </c>
      <c r="N26" s="325">
        <f>SUM('F4.2  KGSC'!T26:V26)</f>
        <v>0.35899999999999999</v>
      </c>
      <c r="O26" s="325"/>
      <c r="P26" s="325"/>
      <c r="Q26" s="325"/>
      <c r="R26" s="325"/>
      <c r="S26" s="798">
        <f t="shared" si="2"/>
        <v>7.9263000000000028E-2</v>
      </c>
    </row>
    <row r="27" spans="1:19" ht="45">
      <c r="A27" s="183">
        <f>'F4.2  KGSC'!A27</f>
        <v>4.5</v>
      </c>
      <c r="B27" s="184" t="str">
        <f>'F4.2  KGSC'!B27</f>
        <v>Up gradation of 220 kV Breakers at KDPH SY</v>
      </c>
      <c r="C27" s="192" t="str">
        <f>'F4.2  KGSC'!C27</f>
        <v>Scheme</v>
      </c>
      <c r="D27" s="183" t="str">
        <f>'F4.2  KGSC'!D27</f>
        <v>MERC/CAPEX/20162017/01018</v>
      </c>
      <c r="E27" s="186">
        <f>IF('F4.2  KGSC'!F27=0,"-",'F4.2  KGSC'!F27)</f>
        <v>42691</v>
      </c>
      <c r="F27" s="194" t="str">
        <f>'F4.2  KGSC'!O27</f>
        <v>Increase the unit availability due to improved
 reliability of SF6 Breakers</v>
      </c>
      <c r="G27" s="328">
        <f t="shared" si="1"/>
        <v>42691</v>
      </c>
      <c r="H27" s="328"/>
      <c r="I27" s="328">
        <f>IF('F4.2  KGSC'!L27=0,"-",'F4.2  KGSC'!L27)</f>
        <v>42832</v>
      </c>
      <c r="J27" s="328">
        <f>IF('F4.2  KGSC'!M27=0,"-",'F4.2  KGSC'!M27)</f>
        <v>43056</v>
      </c>
      <c r="K27" s="328"/>
      <c r="L27" s="328">
        <f>IF('F4.2  KGSC'!N27=0,"-",'F4.2  KGSC'!N27)</f>
        <v>43090</v>
      </c>
      <c r="M27" s="325">
        <f>IF(C27="DPR",0,'F4.2  KGSC'!H27)</f>
        <v>1.2890455999999999</v>
      </c>
      <c r="N27" s="325">
        <f>SUM('F4.2  KGSC'!T27:V27)</f>
        <v>0.97899999999999998</v>
      </c>
      <c r="O27" s="325"/>
      <c r="P27" s="325"/>
      <c r="Q27" s="325"/>
      <c r="R27" s="325"/>
      <c r="S27" s="798">
        <f t="shared" si="2"/>
        <v>0.31004559999999992</v>
      </c>
    </row>
    <row r="28" spans="1:19" ht="81.75" customHeight="1">
      <c r="A28" s="183">
        <f>'F4.2  KGSC'!A28</f>
        <v>4.5999999999999996</v>
      </c>
      <c r="B28" s="184" t="str">
        <f>'F4.2  KGSC'!B28</f>
        <v>Procurement of Governing Oil Pumps for Stage-III Units.</v>
      </c>
      <c r="C28" s="192" t="str">
        <f>'F4.2  KGSC'!C28</f>
        <v>Scheme</v>
      </c>
      <c r="D28" s="183" t="str">
        <f>'F4.2  KGSC'!D28</f>
        <v>MERC/CAPEX/20162017/01018</v>
      </c>
      <c r="E28" s="186">
        <f>IF('F4.2  KGSC'!F28=0,"-",'F4.2  KGSC'!F28)</f>
        <v>42691</v>
      </c>
      <c r="F28" s="194" t="str">
        <f>'F4.2  KGSC'!O28</f>
        <v>Avoided reduction in generation of Stage-III due to failure of G.O. Pump. As stage-III Units are operated on tailrace water of Stage-I&amp;II and Stage-IV, the operation of these Units will not be affected</v>
      </c>
      <c r="G28" s="328">
        <f t="shared" si="1"/>
        <v>42691</v>
      </c>
      <c r="H28" s="328"/>
      <c r="I28" s="328">
        <f>IF('F4.2  KGSC'!L28=0,"-",'F4.2  KGSC'!L28)</f>
        <v>42608</v>
      </c>
      <c r="J28" s="328">
        <f>IF('F4.2  KGSC'!M28=0,"-",'F4.2  KGSC'!M28)</f>
        <v>43025</v>
      </c>
      <c r="K28" s="328"/>
      <c r="L28" s="328">
        <f>IF('F4.2  KGSC'!N28=0,"-",'F4.2  KGSC'!N28)</f>
        <v>44385</v>
      </c>
      <c r="M28" s="325">
        <f>IF(C28="DPR",0,'F4.2  KGSC'!H28)</f>
        <v>1.2316254</v>
      </c>
      <c r="N28" s="325">
        <f>SUM('F4.2  KGSC'!T28:V28)</f>
        <v>0.70174179999999997</v>
      </c>
      <c r="O28" s="325"/>
      <c r="P28" s="325"/>
      <c r="Q28" s="325"/>
      <c r="R28" s="325"/>
      <c r="S28" s="798">
        <f t="shared" si="2"/>
        <v>0.52988360000000001</v>
      </c>
    </row>
    <row r="29" spans="1:19" ht="31.5" customHeight="1">
      <c r="A29" s="768">
        <f>'F4.2  KGSC'!A29</f>
        <v>4.7</v>
      </c>
      <c r="B29" s="769" t="str">
        <f>'F4.2  KGSC'!B29</f>
        <v>Up gradation of TG Governing system of Stage-IV Units.</v>
      </c>
      <c r="C29" s="111" t="str">
        <f>'F4.2  KGSC'!C29</f>
        <v>Scheme</v>
      </c>
      <c r="D29" s="58" t="str">
        <f>'F4.2  KGSC'!D29</f>
        <v>MERC/CAPEX/20162017/01018</v>
      </c>
      <c r="E29" s="105">
        <f>IF('F4.2  KGSC'!F29=0,"-",'F4.2  KGSC'!F29)</f>
        <v>42691</v>
      </c>
      <c r="F29" s="194" t="str">
        <f>'F4.2  KGSC'!O29</f>
        <v>The problems due to obsolete governing system will be eliminated</v>
      </c>
      <c r="G29" s="321">
        <f t="shared" si="1"/>
        <v>42691</v>
      </c>
      <c r="H29" s="322"/>
      <c r="I29" s="321">
        <f>IF('F4.2  KGSC'!L29=0,"-",'F4.2  KGSC'!L29)</f>
        <v>42614</v>
      </c>
      <c r="J29" s="321">
        <f>IF('F4.2  KGSC'!M29=0,"-",'F4.2  KGSC'!M29)</f>
        <v>43390</v>
      </c>
      <c r="K29" s="321"/>
      <c r="L29" s="321" t="str">
        <f>IF('F4.2  KGSC'!N29=0,"-",'F4.2  KGSC'!N29)</f>
        <v>-</v>
      </c>
      <c r="M29" s="319">
        <f>IF(C29="DPR",0,'F4.2  KGSC'!H29)</f>
        <v>2.2151633999999998</v>
      </c>
      <c r="N29" s="319">
        <f>SUM('F4.2  KGSC'!T29:V29)</f>
        <v>2.7472045999999999</v>
      </c>
      <c r="O29" s="319"/>
      <c r="P29" s="319"/>
      <c r="Q29" s="319"/>
      <c r="R29" s="319"/>
      <c r="S29" s="323">
        <f t="shared" si="2"/>
        <v>-0.5320412000000001</v>
      </c>
    </row>
    <row r="30" spans="1:19" ht="111.75" customHeight="1">
      <c r="A30" s="183">
        <f>'F4.2  KGSC'!A30</f>
        <v>4.8</v>
      </c>
      <c r="B30" s="184" t="str">
        <f>'F4.2  KGSC'!B30</f>
        <v>Up gradation of Numerical Protection system of Stage-IV Units.</v>
      </c>
      <c r="C30" s="192" t="str">
        <f>'F4.2  KGSC'!C30</f>
        <v>Scheme</v>
      </c>
      <c r="D30" s="183" t="str">
        <f>'F4.2  KGSC'!D30</f>
        <v>MERC/CAPEX/20162017/01018</v>
      </c>
      <c r="E30" s="186">
        <f>IF('F4.2  KGSC'!F30=0,"-",'F4.2  KGSC'!F30)</f>
        <v>42691</v>
      </c>
      <c r="F30" s="194" t="str">
        <f>'F4.2  KGSC'!O30</f>
        <v>100% of the machine stator winding, including the star point, is protected under all operating modes, even at machine standstill. The innovative filtering technique enables high sensitivity for both stator and rotor protection, which enables early detection of faults</v>
      </c>
      <c r="G30" s="328">
        <f t="shared" si="1"/>
        <v>42691</v>
      </c>
      <c r="H30" s="328"/>
      <c r="I30" s="328">
        <f>IF('F4.2  KGSC'!L30=0,"-",'F4.2  KGSC'!L30)</f>
        <v>43013</v>
      </c>
      <c r="J30" s="328">
        <f>IF('F4.2  KGSC'!M30=0,"-",'F4.2  KGSC'!M30)</f>
        <v>43148</v>
      </c>
      <c r="K30" s="328"/>
      <c r="L30" s="328">
        <f>IF('F4.2  KGSC'!N30=0,"-",'F4.2  KGSC'!N30)</f>
        <v>44259</v>
      </c>
      <c r="M30" s="325">
        <f>IF(C30="DPR",0,'F4.2  KGSC'!H30)</f>
        <v>2.8249399999999998</v>
      </c>
      <c r="N30" s="325">
        <f>SUM('F4.2  KGSC'!T30:V30)</f>
        <v>2.8673999999999999</v>
      </c>
      <c r="O30" s="325"/>
      <c r="P30" s="325"/>
      <c r="Q30" s="325"/>
      <c r="R30" s="325"/>
      <c r="S30" s="798">
        <f t="shared" si="2"/>
        <v>-4.2460000000000164E-2</v>
      </c>
    </row>
    <row r="31" spans="1:19" ht="30">
      <c r="A31" s="183">
        <f>'F4.2  KGSC'!A31</f>
        <v>0</v>
      </c>
      <c r="B31" s="184" t="str">
        <f>'F4.2  KGSC'!B31</f>
        <v>IDC</v>
      </c>
      <c r="C31" s="192" t="str">
        <f>'F4.2  KGSC'!C31</f>
        <v>IDC</v>
      </c>
      <c r="D31" s="183" t="str">
        <f>'F4.2  KGSC'!D31</f>
        <v>MERC/CAPEX/20162017/01018</v>
      </c>
      <c r="E31" s="186">
        <f>IF('F4.2  KGSC'!F31=0,"-",'F4.2  KGSC'!F31)</f>
        <v>42691</v>
      </c>
      <c r="F31" s="194">
        <f>'F4.2  KGSC'!O31</f>
        <v>0</v>
      </c>
      <c r="G31" s="328">
        <f t="shared" si="1"/>
        <v>42691</v>
      </c>
      <c r="H31" s="328"/>
      <c r="I31" s="328" t="str">
        <f>IF('F4.2  KGSC'!L31=0,"-",'F4.2  KGSC'!L31)</f>
        <v>-</v>
      </c>
      <c r="J31" s="328" t="str">
        <f>IF('F4.2  KGSC'!M31=0,"-",'F4.2  KGSC'!M31)</f>
        <v>-</v>
      </c>
      <c r="K31" s="328"/>
      <c r="L31" s="328" t="str">
        <f>IF('F4.2  KGSC'!N31=0,"-",'F4.2  KGSC'!N31)</f>
        <v>-</v>
      </c>
      <c r="M31" s="325">
        <f>IF(C31="DPR",0,'F4.2  KGSC'!H31)</f>
        <v>0.9</v>
      </c>
      <c r="N31" s="325">
        <f>SUM('F4.2  KGSC'!T31:V31)</f>
        <v>0</v>
      </c>
      <c r="O31" s="325"/>
      <c r="P31" s="325"/>
      <c r="Q31" s="325"/>
      <c r="R31" s="325"/>
      <c r="S31" s="798">
        <f t="shared" si="2"/>
        <v>0.9</v>
      </c>
    </row>
    <row r="32" spans="1:19" ht="30">
      <c r="A32" s="416">
        <f>'F4.2  KGSC'!A32</f>
        <v>7</v>
      </c>
      <c r="B32" s="417" t="str">
        <f>'F4.2  KGSC'!B32</f>
        <v>Replacement of Generator Stator of unit No. 11 (80 MW), Stage III, KGSC Pophali</v>
      </c>
      <c r="C32" s="416" t="str">
        <f>'F4.2  KGSC'!C32</f>
        <v>DPR</v>
      </c>
      <c r="D32" s="416" t="str">
        <f>'F4.2  KGSC'!D32</f>
        <v>MERC/CAPEX/20172018/04592</v>
      </c>
      <c r="E32" s="147">
        <f>IF('F4.2  KGSC'!F32=0,"-",'F4.2  KGSC'!F32)</f>
        <v>43046</v>
      </c>
      <c r="F32" s="194">
        <f>'F4.2  KGSC'!O32</f>
        <v>0</v>
      </c>
      <c r="G32" s="147">
        <f t="shared" si="1"/>
        <v>43046</v>
      </c>
      <c r="H32" s="147"/>
      <c r="I32" s="147" t="str">
        <f>IF('F4.2  KGSC'!L32=0,"-",'F4.2  KGSC'!L32)</f>
        <v>-</v>
      </c>
      <c r="J32" s="147" t="str">
        <f>IF('F4.2  KGSC'!M32=0,"-",'F4.2  KGSC'!M32)</f>
        <v>-</v>
      </c>
      <c r="K32" s="147"/>
      <c r="L32" s="147" t="str">
        <f>IF('F4.2  KGSC'!N32=0,"-",'F4.2  KGSC'!N32)</f>
        <v>-</v>
      </c>
      <c r="M32" s="140">
        <f>IF(C32="DPR",0,'F4.2  KGSC'!H32)</f>
        <v>0</v>
      </c>
      <c r="N32" s="140">
        <f>SUM('F4.2  KGSC'!T32:V32)</f>
        <v>0</v>
      </c>
      <c r="O32" s="138"/>
      <c r="P32" s="202"/>
      <c r="Q32" s="138"/>
      <c r="R32" s="138"/>
      <c r="S32" s="140">
        <f t="shared" si="2"/>
        <v>0</v>
      </c>
    </row>
    <row r="33" spans="1:19" ht="30">
      <c r="A33" s="58">
        <f>'F4.2  KGSC'!A33</f>
        <v>7.1</v>
      </c>
      <c r="B33" s="104" t="str">
        <f>'F4.2  KGSC'!B33</f>
        <v>Replacement of Generator Stator of unit No. 11 (80 MW), Stage III, KGSC Pophali</v>
      </c>
      <c r="C33" s="111" t="str">
        <f>'F4.2  KGSC'!C33</f>
        <v>Scheme</v>
      </c>
      <c r="D33" s="58" t="str">
        <f>'F4.2  KGSC'!D33</f>
        <v>MERC/CAPEX/20172018/04592</v>
      </c>
      <c r="E33" s="105">
        <f>IF('F4.2  KGSC'!F33=0,"-",'F4.2  KGSC'!F33)</f>
        <v>43046</v>
      </c>
      <c r="F33" s="194" t="str">
        <f>'F4.2  KGSC'!O33</f>
        <v>Avoid the Generation loss due to unavailability of units</v>
      </c>
      <c r="G33" s="321">
        <f t="shared" si="1"/>
        <v>43046</v>
      </c>
      <c r="H33" s="322"/>
      <c r="I33" s="321">
        <f>IF('F4.2  KGSC'!L33=0,"-",'F4.2  KGSC'!L33)</f>
        <v>45117</v>
      </c>
      <c r="J33" s="321">
        <f>IF('F4.2  KGSC'!M33=0,"-",'F4.2  KGSC'!M33)</f>
        <v>43806</v>
      </c>
      <c r="K33" s="321"/>
      <c r="L33" s="321">
        <f>IF('F4.2  KGSC'!N33=0,"-",'F4.2  KGSC'!N33)</f>
        <v>45405</v>
      </c>
      <c r="M33" s="319">
        <f>IF(C33="DPR",0,'F4.2  KGSC'!H33)</f>
        <v>22.54</v>
      </c>
      <c r="N33" s="319">
        <f>SUM('F4.2  KGSC'!T33:V33)</f>
        <v>16.579000000000001</v>
      </c>
      <c r="O33" s="319"/>
      <c r="P33" s="319"/>
      <c r="Q33" s="319"/>
      <c r="R33" s="319"/>
      <c r="S33" s="323">
        <f t="shared" si="2"/>
        <v>5.9609999999999985</v>
      </c>
    </row>
    <row r="34" spans="1:19" ht="30">
      <c r="A34" s="416">
        <f>'F4.2  KGSC'!A34</f>
        <v>8</v>
      </c>
      <c r="B34" s="417" t="str">
        <f>'F4.2  KGSC'!B34</f>
        <v>Procurement of new pelton wheel runners (2 Nos.) for Stage II at KGSC, Pophali</v>
      </c>
      <c r="C34" s="416" t="str">
        <f>'F4.2  KGSC'!C34</f>
        <v>DPR</v>
      </c>
      <c r="D34" s="416" t="str">
        <f>'F4.2  KGSC'!D34</f>
        <v>MERC/CAPEX/20172018/04421</v>
      </c>
      <c r="E34" s="147">
        <f>IF('F4.2  KGSC'!F34=0,"-",'F4.2  KGSC'!F34)</f>
        <v>43032</v>
      </c>
      <c r="F34" s="194">
        <f>'F4.2  KGSC'!O34</f>
        <v>0</v>
      </c>
      <c r="G34" s="147">
        <f t="shared" si="1"/>
        <v>43032</v>
      </c>
      <c r="H34" s="147"/>
      <c r="I34" s="147" t="str">
        <f>IF('F4.2  KGSC'!L34=0,"-",'F4.2  KGSC'!L34)</f>
        <v>-</v>
      </c>
      <c r="J34" s="147" t="str">
        <f>IF('F4.2  KGSC'!M34=0,"-",'F4.2  KGSC'!M34)</f>
        <v>-</v>
      </c>
      <c r="K34" s="147"/>
      <c r="L34" s="147" t="str">
        <f>IF('F4.2  KGSC'!N34=0,"-",'F4.2  KGSC'!N34)</f>
        <v>-</v>
      </c>
      <c r="M34" s="140">
        <f>IF(C34="DPR",0,'F4.2  KGSC'!H34)</f>
        <v>0</v>
      </c>
      <c r="N34" s="140">
        <f>SUM('F4.2  KGSC'!T34:V34)</f>
        <v>0</v>
      </c>
      <c r="O34" s="138"/>
      <c r="P34" s="202"/>
      <c r="Q34" s="138"/>
      <c r="R34" s="138"/>
      <c r="S34" s="140">
        <f t="shared" si="2"/>
        <v>0</v>
      </c>
    </row>
    <row r="35" spans="1:19" ht="30">
      <c r="A35" s="58">
        <f>'F4.2  KGSC'!A35</f>
        <v>8.1</v>
      </c>
      <c r="B35" s="104" t="str">
        <f>'F4.2  KGSC'!B35</f>
        <v>Procurement of new pelton wheel runners (2 Nos.) for Stage II at KGSC, Pophali</v>
      </c>
      <c r="C35" s="111" t="str">
        <f>'F4.2  KGSC'!C35</f>
        <v>Scheme</v>
      </c>
      <c r="D35" s="58" t="str">
        <f>'F4.2  KGSC'!D35</f>
        <v>MERC/CAPEX/20172018/04421</v>
      </c>
      <c r="E35" s="105">
        <f>IF('F4.2  KGSC'!F35=0,"-",'F4.2  KGSC'!F35)</f>
        <v>43032</v>
      </c>
      <c r="F35" s="194" t="str">
        <f>'F4.2  KGSC'!O35</f>
        <v>Avoid the Generation loss due to unavailability of units</v>
      </c>
      <c r="G35" s="321">
        <f t="shared" si="1"/>
        <v>43032</v>
      </c>
      <c r="H35" s="322"/>
      <c r="I35" s="321">
        <f>IF('F4.2  KGSC'!L35=0,"-",'F4.2  KGSC'!L35)</f>
        <v>43116</v>
      </c>
      <c r="J35" s="321">
        <f>IF('F4.2  KGSC'!M35=0,"-",'F4.2  KGSC'!M35)</f>
        <v>43762</v>
      </c>
      <c r="K35" s="321"/>
      <c r="L35" s="321" t="str">
        <f>IF('F4.2  KGSC'!N35=0,"-",'F4.2  KGSC'!N35)</f>
        <v>-</v>
      </c>
      <c r="M35" s="319">
        <f>IF(C35="DPR",0,'F4.2  KGSC'!H35)</f>
        <v>13.07</v>
      </c>
      <c r="N35" s="319">
        <f>SUM('F4.2  KGSC'!T35:V35)</f>
        <v>0</v>
      </c>
      <c r="O35" s="319"/>
      <c r="P35" s="319"/>
      <c r="Q35" s="319"/>
      <c r="R35" s="319"/>
      <c r="S35" s="323">
        <f t="shared" si="2"/>
        <v>13.07</v>
      </c>
    </row>
    <row r="36" spans="1:19" ht="30">
      <c r="A36" s="416">
        <f>'F4.2  KGSC'!A36</f>
        <v>11</v>
      </c>
      <c r="B36" s="417" t="str">
        <f>'F4.2  KGSC'!B36</f>
        <v>Implementation of 12 Nos. of various schemes at KGSC, Pophali.</v>
      </c>
      <c r="C36" s="416" t="str">
        <f>'F4.2  KGSC'!C36</f>
        <v>DPR</v>
      </c>
      <c r="D36" s="416" t="str">
        <f>'F4.2  KGSC'!D36</f>
        <v>MERC/CAPEX/2019-2020/01</v>
      </c>
      <c r="E36" s="147">
        <f>IF('F4.2  KGSC'!F36=0,"-",'F4.2  KGSC'!F36)</f>
        <v>43609</v>
      </c>
      <c r="F36" s="194">
        <f>'F4.2  KGSC'!O36</f>
        <v>0</v>
      </c>
      <c r="G36" s="147">
        <f t="shared" si="1"/>
        <v>43609</v>
      </c>
      <c r="H36" s="147"/>
      <c r="I36" s="147" t="str">
        <f>IF('F4.2  KGSC'!L36=0,"-",'F4.2  KGSC'!L36)</f>
        <v>-</v>
      </c>
      <c r="J36" s="147" t="str">
        <f>IF('F4.2  KGSC'!M36=0,"-",'F4.2  KGSC'!M36)</f>
        <v>-</v>
      </c>
      <c r="K36" s="147"/>
      <c r="L36" s="147" t="str">
        <f>IF('F4.2  KGSC'!N36=0,"-",'F4.2  KGSC'!N36)</f>
        <v>-</v>
      </c>
      <c r="M36" s="140">
        <f>IF(C36="DPR",0,'F4.2  KGSC'!H36)</f>
        <v>0</v>
      </c>
      <c r="N36" s="140">
        <f>SUM('F4.2  KGSC'!T36:V36)</f>
        <v>0</v>
      </c>
      <c r="O36" s="138"/>
      <c r="P36" s="202"/>
      <c r="Q36" s="138"/>
      <c r="R36" s="138"/>
      <c r="S36" s="140">
        <f t="shared" si="2"/>
        <v>0</v>
      </c>
    </row>
    <row r="37" spans="1:19" ht="30">
      <c r="A37" s="58">
        <f>'F4.2  KGSC'!A37</f>
        <v>11.1</v>
      </c>
      <c r="B37" s="164" t="str">
        <f>'F4.2  KGSC'!B37</f>
        <v>Replacement of  UGB (8 Nos), LGB (8 Nos) &amp; Generator air coolers (8 Nos) for Stage-I</v>
      </c>
      <c r="C37" s="111" t="str">
        <f>'F4.2  KGSC'!C37</f>
        <v>Scheme</v>
      </c>
      <c r="D37" s="58" t="str">
        <f>'F4.2  KGSC'!D37</f>
        <v>MERC/CAPEX/2019-2020/01</v>
      </c>
      <c r="E37" s="105">
        <f>IF('F4.2  KGSC'!F37=0,"-",'F4.2  KGSC'!F37)</f>
        <v>43609</v>
      </c>
      <c r="F37" s="194" t="str">
        <f>'F4.2  KGSC'!O37</f>
        <v>Better performance of Units</v>
      </c>
      <c r="G37" s="321">
        <f t="shared" si="1"/>
        <v>43609</v>
      </c>
      <c r="H37" s="322"/>
      <c r="I37" s="321">
        <f>IF('F4.2  KGSC'!L37=0,"-",'F4.2  KGSC'!L37)</f>
        <v>44580</v>
      </c>
      <c r="J37" s="321">
        <f>IF('F4.2  KGSC'!M37=0,"-",'F4.2  KGSC'!M37)</f>
        <v>44159</v>
      </c>
      <c r="K37" s="321"/>
      <c r="L37" s="321" t="str">
        <f>IF('F4.2  KGSC'!N37=0,"-",'F4.2  KGSC'!N37)</f>
        <v>-</v>
      </c>
      <c r="M37" s="319">
        <f>IF(C37="DPR",0,'F4.2  KGSC'!H37)</f>
        <v>1.3440000000000001</v>
      </c>
      <c r="N37" s="319">
        <f>SUM('F4.2  KGSC'!T37:V37)</f>
        <v>0</v>
      </c>
      <c r="O37" s="319"/>
      <c r="P37" s="319"/>
      <c r="Q37" s="319"/>
      <c r="R37" s="319"/>
      <c r="S37" s="323">
        <f t="shared" si="2"/>
        <v>1.3440000000000001</v>
      </c>
    </row>
    <row r="38" spans="1:19" ht="75">
      <c r="A38" s="58">
        <f>'F4.2  KGSC'!A38</f>
        <v>11.2</v>
      </c>
      <c r="B38" s="164" t="str">
        <f>'F4.2  KGSC'!B38</f>
        <v>Retrofitting of Generator &amp; Gen-Transformer relays by new numerical protection system at Koyna Dam Power House (KDPH) Koynanagar</v>
      </c>
      <c r="C38" s="111" t="str">
        <f>'F4.2  KGSC'!C38</f>
        <v>Scheme</v>
      </c>
      <c r="D38" s="58" t="str">
        <f>'F4.2  KGSC'!D38</f>
        <v>MERC/CAPEX/2019-2020/01</v>
      </c>
      <c r="E38" s="105">
        <f>IF('F4.2  KGSC'!F38=0,"-",'F4.2  KGSC'!F38)</f>
        <v>43609</v>
      </c>
      <c r="F38" s="194" t="str">
        <f>'F4.2  KGSC'!O38</f>
        <v>Online testing facility with PC for testing of relay without disturbing the Generator and Offline testing facility with PC for secondary injection test including trip status.</v>
      </c>
      <c r="G38" s="321">
        <f t="shared" si="1"/>
        <v>43609</v>
      </c>
      <c r="H38" s="322"/>
      <c r="I38" s="321">
        <f>IF('F4.2  KGSC'!L38=0,"-",'F4.2  KGSC'!L38)</f>
        <v>44777</v>
      </c>
      <c r="J38" s="321">
        <f>IF('F4.2  KGSC'!M38=0,"-",'F4.2  KGSC'!M38)</f>
        <v>44251</v>
      </c>
      <c r="K38" s="321"/>
      <c r="L38" s="321" t="str">
        <f>IF('F4.2  KGSC'!N38=0,"-",'F4.2  KGSC'!N38)</f>
        <v>-</v>
      </c>
      <c r="M38" s="319">
        <f>IF(C38="DPR",0,'F4.2  KGSC'!H38)</f>
        <v>1.097</v>
      </c>
      <c r="N38" s="319">
        <f>SUM('F4.2  KGSC'!T38:V38)</f>
        <v>0.82</v>
      </c>
      <c r="O38" s="319"/>
      <c r="P38" s="319"/>
      <c r="Q38" s="319"/>
      <c r="R38" s="319"/>
      <c r="S38" s="323">
        <f t="shared" si="2"/>
        <v>0.27700000000000002</v>
      </c>
    </row>
    <row r="39" spans="1:19" ht="70.5" customHeight="1">
      <c r="A39" s="183">
        <f>'F4.2  KGSC'!A39</f>
        <v>11.3</v>
      </c>
      <c r="B39" s="184" t="str">
        <f>'F4.2  KGSC'!B39</f>
        <v>Replacement of two 220V Battery chargers with 220V dual float cum boost (60A) battery Charger including DCDB at KDPH, Koynanagar</v>
      </c>
      <c r="C39" s="192" t="str">
        <f>'F4.2  KGSC'!C39</f>
        <v>Scheme</v>
      </c>
      <c r="D39" s="183" t="str">
        <f>'F4.2  KGSC'!D39</f>
        <v>MERC/CAPEX/2019-2020/01</v>
      </c>
      <c r="E39" s="186">
        <f>IF('F4.2  KGSC'!F39=0,"-",'F4.2  KGSC'!F39)</f>
        <v>43609</v>
      </c>
      <c r="F39" s="194" t="str">
        <f>'F4.2  KGSC'!O39</f>
        <v>Increase the unit availability due to improved reliability of the 220 V D.C. Power Supply, resulting in the Grid stability.</v>
      </c>
      <c r="G39" s="328">
        <f t="shared" si="1"/>
        <v>43609</v>
      </c>
      <c r="H39" s="328"/>
      <c r="I39" s="328">
        <f>IF('F4.2  KGSC'!L39=0,"-",'F4.2  KGSC'!L39)</f>
        <v>43953</v>
      </c>
      <c r="J39" s="328">
        <f>IF('F4.2  KGSC'!M39=0,"-",'F4.2  KGSC'!M39)</f>
        <v>44098</v>
      </c>
      <c r="K39" s="328"/>
      <c r="L39" s="328" t="str">
        <f>IF('F4.2  KGSC'!N39=0,"-",'F4.2  KGSC'!N39)</f>
        <v>25.02.2021</v>
      </c>
      <c r="M39" s="325">
        <f>IF(C39="DPR",0,'F4.2  KGSC'!H39)</f>
        <v>0.20200000000000001</v>
      </c>
      <c r="N39" s="325">
        <f>SUM('F4.2  KGSC'!T39:V39)</f>
        <v>0.137824</v>
      </c>
      <c r="O39" s="325"/>
      <c r="P39" s="325"/>
      <c r="Q39" s="325"/>
      <c r="R39" s="325"/>
      <c r="S39" s="798">
        <f t="shared" si="2"/>
        <v>6.4176000000000011E-2</v>
      </c>
    </row>
    <row r="40" spans="1:19" ht="60">
      <c r="A40" s="58">
        <f>'F4.2  KGSC'!A40</f>
        <v>11.4</v>
      </c>
      <c r="B40" s="104" t="str">
        <f>'F4.2  KGSC'!B40</f>
        <v>Replacement of 220KV current transformer (54 Nos), Potential transformer (13 Nos),110KV Current Transformer (14 Nos)&amp; Potential Transformer (4 Nos),Stage-III.</v>
      </c>
      <c r="C40" s="111" t="str">
        <f>'F4.2  KGSC'!C40</f>
        <v>Scheme</v>
      </c>
      <c r="D40" s="58" t="str">
        <f>'F4.2  KGSC'!D40</f>
        <v>MERC/CAPEX/2019-2020/01</v>
      </c>
      <c r="E40" s="105">
        <f>IF('F4.2  KGSC'!F40=0,"-",'F4.2  KGSC'!F40)</f>
        <v>43609</v>
      </c>
      <c r="F40" s="194" t="str">
        <f>'F4.2  KGSC'!O40</f>
        <v xml:space="preserve">Accurate measurement &amp; preciseness in reading </v>
      </c>
      <c r="G40" s="321">
        <f t="shared" si="1"/>
        <v>43609</v>
      </c>
      <c r="H40" s="322"/>
      <c r="I40" s="321" t="str">
        <f>IF('F4.2  KGSC'!L40=0,"-",'F4.2  KGSC'!L40)</f>
        <v>-</v>
      </c>
      <c r="J40" s="321">
        <f>IF('F4.2  KGSC'!M40=0,"-",'F4.2  KGSC'!M40)</f>
        <v>44067</v>
      </c>
      <c r="K40" s="321"/>
      <c r="L40" s="321" t="str">
        <f>IF('F4.2  KGSC'!N40=0,"-",'F4.2  KGSC'!N40)</f>
        <v>-</v>
      </c>
      <c r="M40" s="319">
        <f>IF(C40="DPR",0,'F4.2  KGSC'!H40)</f>
        <v>5.2809999999999997</v>
      </c>
      <c r="N40" s="319">
        <f>SUM('F4.2  KGSC'!T40:V40)</f>
        <v>0</v>
      </c>
      <c r="O40" s="319"/>
      <c r="P40" s="319"/>
      <c r="Q40" s="319"/>
      <c r="R40" s="319"/>
      <c r="S40" s="323">
        <f t="shared" si="2"/>
        <v>5.2809999999999997</v>
      </c>
    </row>
    <row r="41" spans="1:19" ht="31.5">
      <c r="A41" s="58">
        <f>'F4.2  KGSC'!A41</f>
        <v>11.5</v>
      </c>
      <c r="B41" s="104" t="str">
        <f>'F4.2  KGSC'!B41</f>
        <v>Replacement of Generator Air Cooler (32 Nos), St-III</v>
      </c>
      <c r="C41" s="111" t="str">
        <f>'F4.2  KGSC'!C41</f>
        <v>Scheme</v>
      </c>
      <c r="D41" s="58" t="str">
        <f>'F4.2  KGSC'!D41</f>
        <v>MERC/CAPEX/2019-2020/01</v>
      </c>
      <c r="E41" s="105">
        <f>IF('F4.2  KGSC'!F41=0,"-",'F4.2  KGSC'!F41)</f>
        <v>43609</v>
      </c>
      <c r="F41" s="194" t="str">
        <f>'F4.2  KGSC'!O41</f>
        <v>Better performance of Units</v>
      </c>
      <c r="G41" s="321">
        <f t="shared" si="1"/>
        <v>43609</v>
      </c>
      <c r="H41" s="322"/>
      <c r="I41" s="321">
        <f>IF('F4.2  KGSC'!L41=0,"-",'F4.2  KGSC'!L41)</f>
        <v>44799</v>
      </c>
      <c r="J41" s="321">
        <f>IF('F4.2  KGSC'!M41=0,"-",'F4.2  KGSC'!M41)</f>
        <v>43945</v>
      </c>
      <c r="K41" s="321"/>
      <c r="L41" s="321" t="str">
        <f>IF('F4.2  KGSC'!N41=0,"-",'F4.2  KGSC'!N41)</f>
        <v>08.09.2023</v>
      </c>
      <c r="M41" s="319">
        <f>IF(C41="DPR",0,'F4.2  KGSC'!H41)</f>
        <v>2.4129999999999998</v>
      </c>
      <c r="N41" s="319">
        <f>SUM('F4.2  KGSC'!T41:V41)</f>
        <v>2.0541399999999999</v>
      </c>
      <c r="O41" s="319"/>
      <c r="P41" s="319"/>
      <c r="Q41" s="319"/>
      <c r="R41" s="319"/>
      <c r="S41" s="323">
        <f t="shared" si="2"/>
        <v>0.35885999999999996</v>
      </c>
    </row>
    <row r="42" spans="1:19" ht="45">
      <c r="A42" s="183">
        <f>'F4.2  KGSC'!A42</f>
        <v>11.6</v>
      </c>
      <c r="B42" s="184" t="str">
        <f>'F4.2  KGSC'!B42</f>
        <v>Replacement of 48 Volt, 1000 AH tubular battery set with 48 Volt, 750AH Plante type battery set at KGSC, Stage-III</v>
      </c>
      <c r="C42" s="192" t="str">
        <f>'F4.2  KGSC'!C42</f>
        <v>Scheme</v>
      </c>
      <c r="D42" s="183" t="str">
        <f>'F4.2  KGSC'!D42</f>
        <v>MERC/CAPEX/2019-2020/01</v>
      </c>
      <c r="E42" s="186">
        <f>IF('F4.2  KGSC'!F42=0,"-",'F4.2  KGSC'!F42)</f>
        <v>43609</v>
      </c>
      <c r="F42" s="194" t="str">
        <f>'F4.2  KGSC'!O42</f>
        <v>Better Carrier Communication &amp; to avoid unit trippings</v>
      </c>
      <c r="G42" s="328">
        <f t="shared" si="1"/>
        <v>43609</v>
      </c>
      <c r="H42" s="328"/>
      <c r="I42" s="328">
        <f>IF('F4.2  KGSC'!L42=0,"-",'F4.2  KGSC'!L42)</f>
        <v>43945</v>
      </c>
      <c r="J42" s="328">
        <f>IF('F4.2  KGSC'!M42=0,"-",'F4.2  KGSC'!M42)</f>
        <v>44036</v>
      </c>
      <c r="K42" s="328"/>
      <c r="L42" s="328">
        <f>IF('F4.2  KGSC'!N42=0,"-",'F4.2  KGSC'!N42)</f>
        <v>44195</v>
      </c>
      <c r="M42" s="325">
        <f>IF(C42="DPR",0,'F4.2  KGSC'!H42)</f>
        <v>0.318</v>
      </c>
      <c r="N42" s="325">
        <f>SUM('F4.2  KGSC'!T42:V42)</f>
        <v>0.30941800000000003</v>
      </c>
      <c r="O42" s="325"/>
      <c r="P42" s="325"/>
      <c r="Q42" s="325"/>
      <c r="R42" s="325"/>
      <c r="S42" s="798">
        <f t="shared" si="2"/>
        <v>8.5819999999999785E-3</v>
      </c>
    </row>
    <row r="43" spans="1:19" ht="45">
      <c r="A43" s="183">
        <f>'F4.2  KGSC'!A43</f>
        <v>11.7</v>
      </c>
      <c r="B43" s="184" t="str">
        <f>'F4.2  KGSC'!B43</f>
        <v>Replacement of 220V-150AH Battery set with Ni-Cad type, along with standard accessories for UPS scheme at Stage-IV</v>
      </c>
      <c r="C43" s="192" t="str">
        <f>'F4.2  KGSC'!C43</f>
        <v>Scheme</v>
      </c>
      <c r="D43" s="183" t="str">
        <f>'F4.2  KGSC'!D43</f>
        <v>MERC/CAPEX/2019-2020/01</v>
      </c>
      <c r="E43" s="186">
        <f>IF('F4.2  KGSC'!F43=0,"-",'F4.2  KGSC'!F43)</f>
        <v>43609</v>
      </c>
      <c r="F43" s="194" t="str">
        <f>'F4.2  KGSC'!O43</f>
        <v>Major Outage and generation loss can be avoided due to failure of Battery Set.</v>
      </c>
      <c r="G43" s="328">
        <f t="shared" si="1"/>
        <v>43609</v>
      </c>
      <c r="H43" s="328"/>
      <c r="I43" s="328">
        <f>IF('F4.2  KGSC'!L43=0,"-",'F4.2  KGSC'!L43)</f>
        <v>44414</v>
      </c>
      <c r="J43" s="328">
        <f>IF('F4.2  KGSC'!M43=0,"-",'F4.2  KGSC'!M43)</f>
        <v>44006</v>
      </c>
      <c r="K43" s="328"/>
      <c r="L43" s="328">
        <f>IF('F4.2  KGSC'!N43=0,"-",'F4.2  KGSC'!N43)</f>
        <v>44551</v>
      </c>
      <c r="M43" s="325">
        <f>IF(C43="DPR",0,'F4.2  KGSC'!H43)</f>
        <v>0.27200000000000002</v>
      </c>
      <c r="N43" s="325">
        <f>SUM('F4.2  KGSC'!T43:V43)</f>
        <v>0.25759480000000001</v>
      </c>
      <c r="O43" s="325"/>
      <c r="P43" s="325"/>
      <c r="Q43" s="325"/>
      <c r="R43" s="325"/>
      <c r="S43" s="798">
        <f t="shared" si="2"/>
        <v>1.4405200000000007E-2</v>
      </c>
    </row>
    <row r="44" spans="1:19" ht="60">
      <c r="A44" s="183">
        <f>'F4.2  KGSC'!A44</f>
        <v>11.8</v>
      </c>
      <c r="B44" s="184" t="str">
        <f>'F4.2  KGSC'!B44</f>
        <v>Reliability enhancement of Gas Insulated Switchyard Stage-IV.</v>
      </c>
      <c r="C44" s="192" t="str">
        <f>'F4.2  KGSC'!C44</f>
        <v>Scheme</v>
      </c>
      <c r="D44" s="183" t="str">
        <f>'F4.2  KGSC'!D44</f>
        <v>MERC/CAPEX/2019-2020/01</v>
      </c>
      <c r="E44" s="186">
        <f>IF('F4.2  KGSC'!F44=0,"-",'F4.2  KGSC'!F44)</f>
        <v>43609</v>
      </c>
      <c r="F44" s="194" t="str">
        <f>'F4.2  KGSC'!O44</f>
        <v xml:space="preserve">Increase the life of the Gas Insulated Switchyard equipments  and auxiliaries like Circuit Breaker, Disconnectors &amp; Earth Switch etc. </v>
      </c>
      <c r="G44" s="328">
        <f t="shared" si="1"/>
        <v>43609</v>
      </c>
      <c r="H44" s="328"/>
      <c r="I44" s="328" t="str">
        <f>IF('F4.2  KGSC'!L44=0,"-",'F4.2  KGSC'!L44)</f>
        <v>-</v>
      </c>
      <c r="J44" s="328">
        <f>IF('F4.2  KGSC'!M44=0,"-",'F4.2  KGSC'!M44)</f>
        <v>44310</v>
      </c>
      <c r="K44" s="328"/>
      <c r="L44" s="328" t="str">
        <f>IF('F4.2  KGSC'!N44=0,"-",'F4.2  KGSC'!N44)</f>
        <v>-</v>
      </c>
      <c r="M44" s="325">
        <f>IF(C44="DPR",0,'F4.2  KGSC'!H44)</f>
        <v>10.472</v>
      </c>
      <c r="N44" s="325">
        <f>SUM('F4.2  KGSC'!T44:V44)</f>
        <v>0</v>
      </c>
      <c r="O44" s="325"/>
      <c r="P44" s="325"/>
      <c r="Q44" s="325"/>
      <c r="R44" s="325"/>
      <c r="S44" s="798">
        <f t="shared" si="2"/>
        <v>10.472</v>
      </c>
    </row>
    <row r="45" spans="1:19" ht="30">
      <c r="A45" s="58">
        <f>'F4.2  KGSC'!A45</f>
        <v>11.9</v>
      </c>
      <c r="B45" s="164" t="str">
        <f>'F4.2  KGSC'!B45</f>
        <v>Up-gradation of Vibration system at all units of Stage-IV:Stage-IV, KGSC, Pophali</v>
      </c>
      <c r="C45" s="111" t="str">
        <f>'F4.2  KGSC'!C45</f>
        <v>Scheme</v>
      </c>
      <c r="D45" s="58" t="str">
        <f>'F4.2  KGSC'!D45</f>
        <v>MERC/CAPEX/2019-2020/01</v>
      </c>
      <c r="E45" s="105">
        <f>IF('F4.2  KGSC'!F45=0,"-",'F4.2  KGSC'!F45)</f>
        <v>43609</v>
      </c>
      <c r="F45" s="194" t="str">
        <f>'F4.2  KGSC'!O45</f>
        <v>Existing system- electronic cards are obsolete</v>
      </c>
      <c r="G45" s="321">
        <f t="shared" si="1"/>
        <v>43609</v>
      </c>
      <c r="H45" s="322"/>
      <c r="I45" s="321">
        <f>IF('F4.2  KGSC'!L45=0,"-",'F4.2  KGSC'!L45)</f>
        <v>44966</v>
      </c>
      <c r="J45" s="321">
        <f>IF('F4.2  KGSC'!M45=0,"-",'F4.2  KGSC'!M45)</f>
        <v>44006</v>
      </c>
      <c r="K45" s="321"/>
      <c r="L45" s="321">
        <f>IF('F4.2  KGSC'!N45=0,"-",'F4.2  KGSC'!N45)</f>
        <v>45304</v>
      </c>
      <c r="M45" s="319">
        <f>IF(C45="DPR",0,'F4.2  KGSC'!H45)</f>
        <v>1.4430000000000001</v>
      </c>
      <c r="N45" s="319">
        <f>SUM('F4.2  KGSC'!T45:V45)</f>
        <v>1.5040594999999999</v>
      </c>
      <c r="O45" s="319"/>
      <c r="P45" s="319"/>
      <c r="Q45" s="319"/>
      <c r="R45" s="319"/>
      <c r="S45" s="323">
        <f t="shared" si="2"/>
        <v>-6.1059499999999822E-2</v>
      </c>
    </row>
    <row r="46" spans="1:19" ht="30">
      <c r="A46" s="792" t="str">
        <f>'F4.2  KGSC'!A46</f>
        <v>11.10</v>
      </c>
      <c r="B46" s="184" t="str">
        <f>'F4.2  KGSC'!B46</f>
        <v>Replacement of station battery set of 220V, 2000Ah capacity at Stage-IV.</v>
      </c>
      <c r="C46" s="192" t="str">
        <f>'F4.2  KGSC'!C46</f>
        <v>Scheme</v>
      </c>
      <c r="D46" s="183" t="str">
        <f>'F4.2  KGSC'!D46</f>
        <v>MERC/CAPEX/2019-2020/01</v>
      </c>
      <c r="E46" s="186">
        <f>IF('F4.2  KGSC'!F46=0,"-",'F4.2  KGSC'!F46)</f>
        <v>43609</v>
      </c>
      <c r="F46" s="194" t="str">
        <f>'F4.2  KGSC'!O46</f>
        <v>Not replaced from installation.Battery life cycle  improved</v>
      </c>
      <c r="G46" s="328">
        <f t="shared" si="1"/>
        <v>43609</v>
      </c>
      <c r="H46" s="328"/>
      <c r="I46" s="328">
        <f>IF('F4.2  KGSC'!L46=0,"-",'F4.2  KGSC'!L46)</f>
        <v>44009</v>
      </c>
      <c r="J46" s="328">
        <f>IF('F4.2  KGSC'!M46=0,"-",'F4.2  KGSC'!M46)</f>
        <v>43975</v>
      </c>
      <c r="K46" s="328"/>
      <c r="L46" s="328">
        <f>IF('F4.2  KGSC'!N46=0,"-",'F4.2  KGSC'!N46)</f>
        <v>44309</v>
      </c>
      <c r="M46" s="325">
        <f>IF(C46="DPR",0,'F4.2  KGSC'!H46)</f>
        <v>2.3849999999999998</v>
      </c>
      <c r="N46" s="325">
        <f>SUM('F4.2  KGSC'!T46:V46)</f>
        <v>2.3648853999999999</v>
      </c>
      <c r="O46" s="325"/>
      <c r="P46" s="325"/>
      <c r="Q46" s="325"/>
      <c r="R46" s="325"/>
      <c r="S46" s="798">
        <f t="shared" si="2"/>
        <v>2.0114599999999871E-2</v>
      </c>
    </row>
    <row r="47" spans="1:19" ht="45">
      <c r="A47" s="58">
        <f>'F4.2  KGSC'!A47</f>
        <v>11.11</v>
      </c>
      <c r="B47" s="164" t="str">
        <f>'F4.2  KGSC'!B47</f>
        <v>Renovations and modernization of 1500kg capacity passenger cum goods lifts (2 Nos) for KGSC, Stage-IV</v>
      </c>
      <c r="C47" s="111" t="str">
        <f>'F4.2  KGSC'!C47</f>
        <v>Scheme</v>
      </c>
      <c r="D47" s="58" t="str">
        <f>'F4.2  KGSC'!D47</f>
        <v>MERC/CAPEX/2019-2020/01</v>
      </c>
      <c r="E47" s="105">
        <f>IF('F4.2  KGSC'!F47=0,"-",'F4.2  KGSC'!F47)</f>
        <v>43609</v>
      </c>
      <c r="F47" s="194" t="str">
        <f>'F4.2  KGSC'!O47</f>
        <v xml:space="preserve">Speedy &amp; Safety Movement </v>
      </c>
      <c r="G47" s="321">
        <f t="shared" si="1"/>
        <v>43609</v>
      </c>
      <c r="H47" s="322"/>
      <c r="I47" s="321">
        <f>IF('F4.2  KGSC'!L47=0,"-",'F4.2  KGSC'!L47)</f>
        <v>44992</v>
      </c>
      <c r="J47" s="321">
        <f>IF('F4.2  KGSC'!M47=0,"-",'F4.2  KGSC'!M47)</f>
        <v>44098</v>
      </c>
      <c r="K47" s="321"/>
      <c r="L47" s="321">
        <f>IF('F4.2  KGSC'!N47=0,"-",'F4.2  KGSC'!N47)</f>
        <v>45238</v>
      </c>
      <c r="M47" s="319">
        <f>IF(C47="DPR",0,'F4.2  KGSC'!H47)</f>
        <v>0.96799999999999997</v>
      </c>
      <c r="N47" s="319">
        <f>SUM('F4.2  KGSC'!T47:V47)</f>
        <v>0.852078</v>
      </c>
      <c r="O47" s="319"/>
      <c r="P47" s="319"/>
      <c r="Q47" s="319"/>
      <c r="R47" s="319"/>
      <c r="S47" s="323">
        <f t="shared" si="2"/>
        <v>0.11592199999999997</v>
      </c>
    </row>
    <row r="48" spans="1:19" ht="45">
      <c r="A48" s="183">
        <f>'F4.2  KGSC'!A48</f>
        <v>11.12</v>
      </c>
      <c r="B48" s="184" t="str">
        <f>'F4.2  KGSC'!B48</f>
        <v>Replacement of existing 3x7.5 TR Air conditioning package units at Stage-I&amp;II control room by new 3x11 TR Air conditioning package units</v>
      </c>
      <c r="C48" s="192" t="str">
        <f>'F4.2  KGSC'!C48</f>
        <v>Scheme</v>
      </c>
      <c r="D48" s="183" t="str">
        <f>'F4.2  KGSC'!D48</f>
        <v>MERC/CAPEX/2019-2020/01</v>
      </c>
      <c r="E48" s="186">
        <f>IF('F4.2  KGSC'!F48=0,"-",'F4.2  KGSC'!F48)</f>
        <v>43609</v>
      </c>
      <c r="F48" s="194" t="str">
        <f>'F4.2  KGSC'!O48</f>
        <v>Better control of temperature, humidity in control-room.</v>
      </c>
      <c r="G48" s="328">
        <f t="shared" si="1"/>
        <v>43609</v>
      </c>
      <c r="H48" s="328"/>
      <c r="I48" s="328">
        <f>IF('F4.2  KGSC'!L48=0,"-",'F4.2  KGSC'!L48)</f>
        <v>43931</v>
      </c>
      <c r="J48" s="328">
        <f>IF('F4.2  KGSC'!M48=0,"-",'F4.2  KGSC'!M48)</f>
        <v>44098</v>
      </c>
      <c r="K48" s="328"/>
      <c r="L48" s="328">
        <f>IF('F4.2  KGSC'!N48=0,"-",'F4.2  KGSC'!N48)</f>
        <v>44213</v>
      </c>
      <c r="M48" s="325">
        <f>IF(C48="DPR",0,'F4.2  KGSC'!H48)</f>
        <v>0.34499999999999997</v>
      </c>
      <c r="N48" s="325">
        <f>SUM('F4.2  KGSC'!T48:V48)</f>
        <v>0.16909379999999999</v>
      </c>
      <c r="O48" s="325"/>
      <c r="P48" s="325"/>
      <c r="Q48" s="325"/>
      <c r="R48" s="325"/>
      <c r="S48" s="798">
        <f t="shared" si="2"/>
        <v>0.17590619999999998</v>
      </c>
    </row>
    <row r="49" spans="1:19" ht="15.75">
      <c r="A49" s="183">
        <f>'F4.2  KGSC'!A49</f>
        <v>0</v>
      </c>
      <c r="B49" s="184" t="str">
        <f>'F4.2  KGSC'!B49</f>
        <v>IDC</v>
      </c>
      <c r="C49" s="192" t="str">
        <f>'F4.2  KGSC'!C49</f>
        <v>IDC</v>
      </c>
      <c r="D49" s="183" t="str">
        <f>'F4.2  KGSC'!D49</f>
        <v>MERC/CAPEX/2019-2020/01</v>
      </c>
      <c r="E49" s="186">
        <f>IF('F4.2  KGSC'!F49=0,"-",'F4.2  KGSC'!F49)</f>
        <v>43609</v>
      </c>
      <c r="F49" s="194">
        <f>'F4.2  KGSC'!O49</f>
        <v>0</v>
      </c>
      <c r="G49" s="328">
        <f t="shared" si="1"/>
        <v>43609</v>
      </c>
      <c r="H49" s="328"/>
      <c r="I49" s="328" t="str">
        <f>IF('F4.2  KGSC'!L49=0,"-",'F4.2  KGSC'!L49)</f>
        <v>-</v>
      </c>
      <c r="J49" s="328" t="str">
        <f>IF('F4.2  KGSC'!M49=0,"-",'F4.2  KGSC'!M49)</f>
        <v>-</v>
      </c>
      <c r="K49" s="328"/>
      <c r="L49" s="328" t="str">
        <f>IF('F4.2  KGSC'!N49=0,"-",'F4.2  KGSC'!N49)</f>
        <v>-</v>
      </c>
      <c r="M49" s="325">
        <f>IF(C49="DPR",0,'F4.2  KGSC'!H49)</f>
        <v>0.35099999999999998</v>
      </c>
      <c r="N49" s="325">
        <f>SUM('F4.2  KGSC'!T49:V49)</f>
        <v>0</v>
      </c>
      <c r="O49" s="325"/>
      <c r="P49" s="325"/>
      <c r="Q49" s="325"/>
      <c r="R49" s="325"/>
      <c r="S49" s="798">
        <f t="shared" si="2"/>
        <v>0.35099999999999998</v>
      </c>
    </row>
    <row r="50" spans="1:19" ht="30">
      <c r="A50" s="416">
        <f>'F4.2  KGSC'!A50</f>
        <v>12</v>
      </c>
      <c r="B50" s="417" t="str">
        <f>'F4.2  KGSC'!B50</f>
        <v>Upgradation of Governing System at Stage-I, KDPH&amp; Stage-III at KGSC, Pophali</v>
      </c>
      <c r="C50" s="416" t="str">
        <f>'F4.2  KGSC'!C50</f>
        <v>DPR</v>
      </c>
      <c r="D50" s="416" t="str">
        <f>'F4.2  KGSC'!D50</f>
        <v>MERC/CAPEX/2019-2020/0134</v>
      </c>
      <c r="E50" s="147">
        <f>IF('F4.2  KGSC'!F50=0,"-",'F4.2  KGSC'!F50)</f>
        <v>43595</v>
      </c>
      <c r="F50" s="194">
        <f>'F4.2  KGSC'!O50</f>
        <v>0</v>
      </c>
      <c r="G50" s="147">
        <f t="shared" si="1"/>
        <v>43595</v>
      </c>
      <c r="H50" s="147"/>
      <c r="I50" s="147" t="str">
        <f>IF('F4.2  KGSC'!L50=0,"-",'F4.2  KGSC'!L50)</f>
        <v>-</v>
      </c>
      <c r="J50" s="147" t="str">
        <f>IF('F4.2  KGSC'!M50=0,"-",'F4.2  KGSC'!M50)</f>
        <v>-</v>
      </c>
      <c r="K50" s="147"/>
      <c r="L50" s="147" t="str">
        <f>IF('F4.2  KGSC'!N50=0,"-",'F4.2  KGSC'!N50)</f>
        <v>-</v>
      </c>
      <c r="M50" s="140">
        <f>IF(C50="DPR",0,'F4.2  KGSC'!H50)</f>
        <v>0</v>
      </c>
      <c r="N50" s="140">
        <f>SUM('F4.2  KGSC'!T50:V50)</f>
        <v>0</v>
      </c>
      <c r="O50" s="138"/>
      <c r="P50" s="202"/>
      <c r="Q50" s="138"/>
      <c r="R50" s="138"/>
      <c r="S50" s="140">
        <f t="shared" si="2"/>
        <v>0</v>
      </c>
    </row>
    <row r="51" spans="1:19" ht="30">
      <c r="A51" s="58">
        <f>'F4.2  KGSC'!A51</f>
        <v>12.1</v>
      </c>
      <c r="B51" s="164" t="str">
        <f>'F4.2  KGSC'!B51</f>
        <v>Up gradation of DIGIPID1500 governing system with new governor (TSLG) for all units of stage-I</v>
      </c>
      <c r="C51" s="111" t="str">
        <f>'F4.2  KGSC'!C51</f>
        <v>Scheme</v>
      </c>
      <c r="D51" s="58" t="str">
        <f>'F4.2  KGSC'!D51</f>
        <v>MERC/CAPEX/2019-2020/0134</v>
      </c>
      <c r="E51" s="105">
        <f>IF('F4.2  KGSC'!F51=0,"-",'F4.2  KGSC'!F51)</f>
        <v>43595</v>
      </c>
      <c r="F51" s="194" t="str">
        <f>'F4.2  KGSC'!O51</f>
        <v>Increased reliability of system</v>
      </c>
      <c r="G51" s="321">
        <f t="shared" si="1"/>
        <v>43595</v>
      </c>
      <c r="H51" s="322"/>
      <c r="I51" s="321">
        <f>IF('F4.2  KGSC'!L51=0,"-",'F4.2  KGSC'!L51)</f>
        <v>45013</v>
      </c>
      <c r="J51" s="321">
        <f>IF('F4.2  KGSC'!M51=0,"-",'F4.2  KGSC'!M51)</f>
        <v>44296</v>
      </c>
      <c r="K51" s="321"/>
      <c r="L51" s="321" t="str">
        <f>IF('F4.2  KGSC'!N51=0,"-",'F4.2  KGSC'!N51)</f>
        <v>-</v>
      </c>
      <c r="M51" s="319">
        <f>IF(C51="DPR",0,'F4.2  KGSC'!H51)</f>
        <v>6.0888</v>
      </c>
      <c r="N51" s="319">
        <f>SUM('F4.2  KGSC'!T51:V51)</f>
        <v>0</v>
      </c>
      <c r="O51" s="319"/>
      <c r="P51" s="319"/>
      <c r="Q51" s="319"/>
      <c r="R51" s="319"/>
      <c r="S51" s="323">
        <f t="shared" si="2"/>
        <v>6.0888</v>
      </c>
    </row>
    <row r="52" spans="1:19" ht="60">
      <c r="A52" s="58">
        <f>'F4.2  KGSC'!A52</f>
        <v>12.2</v>
      </c>
      <c r="B52" s="104" t="str">
        <f>'F4.2  KGSC'!B52</f>
        <v>Up-gradation of governing system at Koyna Dam Power House (KDPH) Koynanagar</v>
      </c>
      <c r="C52" s="111" t="str">
        <f>'F4.2  KGSC'!C52</f>
        <v>Scheme</v>
      </c>
      <c r="D52" s="58" t="str">
        <f>'F4.2  KGSC'!D52</f>
        <v>MERC/CAPEX/2019-2020/0134</v>
      </c>
      <c r="E52" s="105">
        <f>IF('F4.2  KGSC'!F52=0,"-",'F4.2  KGSC'!F52)</f>
        <v>43595</v>
      </c>
      <c r="F52" s="194" t="str">
        <f>'F4.2  KGSC'!O52</f>
        <v>CEA mandatory features such as FGMO and RGMO will be available, which are not possible in old system. This will helps to maintain the grid stability.</v>
      </c>
      <c r="G52" s="321">
        <f t="shared" si="1"/>
        <v>43595</v>
      </c>
      <c r="H52" s="322"/>
      <c r="I52" s="321">
        <f>IF('F4.2  KGSC'!L52=0,"-",'F4.2  KGSC'!L52)</f>
        <v>44974</v>
      </c>
      <c r="J52" s="321">
        <f>IF('F4.2  KGSC'!M52=0,"-",'F4.2  KGSC'!M52)</f>
        <v>44114</v>
      </c>
      <c r="K52" s="321"/>
      <c r="L52" s="321" t="str">
        <f>IF('F4.2  KGSC'!N52=0,"-",'F4.2  KGSC'!N52)</f>
        <v>-</v>
      </c>
      <c r="M52" s="319">
        <f>IF(C52="DPR",0,'F4.2  KGSC'!H52)</f>
        <v>2.9240400000000002</v>
      </c>
      <c r="N52" s="319">
        <f>SUM('F4.2  KGSC'!T52:V52)</f>
        <v>0</v>
      </c>
      <c r="O52" s="319"/>
      <c r="P52" s="319"/>
      <c r="Q52" s="319"/>
      <c r="R52" s="319"/>
      <c r="S52" s="323">
        <f t="shared" si="2"/>
        <v>2.9240400000000002</v>
      </c>
    </row>
    <row r="53" spans="1:19" ht="45">
      <c r="A53" s="58">
        <f>'F4.2  KGSC'!A53</f>
        <v>12.3</v>
      </c>
      <c r="B53" s="104" t="str">
        <f>'F4.2  KGSC'!B53</f>
        <v>Up-gradation of the Governing system at Stage-III
&amp; Other Charges (P&amp;F, Insurance etc)</v>
      </c>
      <c r="C53" s="111" t="str">
        <f>'F4.2  KGSC'!C53</f>
        <v>Scheme</v>
      </c>
      <c r="D53" s="58" t="str">
        <f>'F4.2  KGSC'!D53</f>
        <v>MERC/CAPEX/2019-2020/0134</v>
      </c>
      <c r="E53" s="105">
        <f>IF('F4.2  KGSC'!F53=0,"-",'F4.2  KGSC'!F53)</f>
        <v>43595</v>
      </c>
      <c r="F53" s="194" t="str">
        <f>'F4.2  KGSC'!O53</f>
        <v> The Response and Characteristics of this Digital Governing System will be Very Fast and Accurate.</v>
      </c>
      <c r="G53" s="321">
        <f t="shared" si="1"/>
        <v>43595</v>
      </c>
      <c r="H53" s="322"/>
      <c r="I53" s="321">
        <f>IF('F4.2  KGSC'!L53=0,"-",'F4.2  KGSC'!L53)</f>
        <v>44974</v>
      </c>
      <c r="J53" s="321">
        <f>IF('F4.2  KGSC'!M53=0,"-",'F4.2  KGSC'!M53)</f>
        <v>44296</v>
      </c>
      <c r="K53" s="321"/>
      <c r="L53" s="321" t="str">
        <f>IF('F4.2  KGSC'!N53=0,"-",'F4.2  KGSC'!N53)</f>
        <v>-</v>
      </c>
      <c r="M53" s="319">
        <f>IF(C53="DPR",0,'F4.2  KGSC'!H53)</f>
        <v>9.5522800000000014</v>
      </c>
      <c r="N53" s="319">
        <f>SUM('F4.2  KGSC'!T53:V53)</f>
        <v>0</v>
      </c>
      <c r="O53" s="319"/>
      <c r="P53" s="319"/>
      <c r="Q53" s="319"/>
      <c r="R53" s="319"/>
      <c r="S53" s="323">
        <f t="shared" si="2"/>
        <v>9.5522800000000014</v>
      </c>
    </row>
    <row r="54" spans="1:19" ht="15.75">
      <c r="A54" s="183">
        <f>'F4.2  KGSC'!A54</f>
        <v>0</v>
      </c>
      <c r="B54" s="184" t="str">
        <f>'F4.2  KGSC'!B54</f>
        <v>IDC</v>
      </c>
      <c r="C54" s="192" t="str">
        <f>'F4.2  KGSC'!C54</f>
        <v>IDC</v>
      </c>
      <c r="D54" s="183" t="str">
        <f>'F4.2  KGSC'!D54</f>
        <v>MERC/CAPEX/2019-2020/0134</v>
      </c>
      <c r="E54" s="186">
        <f>IF('F4.2  KGSC'!F54=0,"-",'F4.2  KGSC'!F54)</f>
        <v>43595</v>
      </c>
      <c r="F54" s="194">
        <f>'F4.2  KGSC'!O54</f>
        <v>0</v>
      </c>
      <c r="G54" s="328">
        <f t="shared" si="1"/>
        <v>43595</v>
      </c>
      <c r="H54" s="328"/>
      <c r="I54" s="328" t="str">
        <f>IF('F4.2  KGSC'!L54=0,"-",'F4.2  KGSC'!L54)</f>
        <v>-</v>
      </c>
      <c r="J54" s="328" t="str">
        <f>IF('F4.2  KGSC'!M54=0,"-",'F4.2  KGSC'!M54)</f>
        <v>-</v>
      </c>
      <c r="K54" s="328"/>
      <c r="L54" s="328" t="str">
        <f>IF('F4.2  KGSC'!N54=0,"-",'F4.2  KGSC'!N54)</f>
        <v>-</v>
      </c>
      <c r="M54" s="325">
        <f>IF(C54="DPR",0,'F4.2  KGSC'!H54)</f>
        <v>0.6</v>
      </c>
      <c r="N54" s="325">
        <f>SUM('F4.2  KGSC'!T54:V54)</f>
        <v>0</v>
      </c>
      <c r="O54" s="325"/>
      <c r="P54" s="325"/>
      <c r="Q54" s="325"/>
      <c r="R54" s="325"/>
      <c r="S54" s="798">
        <f t="shared" si="2"/>
        <v>0.6</v>
      </c>
    </row>
    <row r="55" spans="1:19" ht="30">
      <c r="A55" s="416">
        <f>'F4.2  KGSC'!A55</f>
        <v>13</v>
      </c>
      <c r="B55" s="417" t="str">
        <f>'F4.2  KGSC'!B55</f>
        <v>Refurbishment of 24 KV Generator Circuit Breakers (ABB Make) for four units at stage-IV, KGSC, Pophali</v>
      </c>
      <c r="C55" s="416" t="str">
        <f>'F4.2  KGSC'!C55</f>
        <v>DPR</v>
      </c>
      <c r="D55" s="416" t="str">
        <f>'F4.2  KGSC'!D55</f>
        <v>MERC/CAPEX/2019-2020/388</v>
      </c>
      <c r="E55" s="147">
        <f>IF('F4.2  KGSC'!F55=0,"-",'F4.2  KGSC'!F55)</f>
        <v>43664</v>
      </c>
      <c r="F55" s="194">
        <f>'F4.2  KGSC'!O55</f>
        <v>0</v>
      </c>
      <c r="G55" s="147">
        <f t="shared" si="1"/>
        <v>43664</v>
      </c>
      <c r="H55" s="147"/>
      <c r="I55" s="147" t="str">
        <f>IF('F4.2  KGSC'!L55=0,"-",'F4.2  KGSC'!L55)</f>
        <v>-</v>
      </c>
      <c r="J55" s="147" t="str">
        <f>IF('F4.2  KGSC'!M55=0,"-",'F4.2  KGSC'!M55)</f>
        <v>-</v>
      </c>
      <c r="K55" s="147"/>
      <c r="L55" s="147" t="str">
        <f>IF('F4.2  KGSC'!N55=0,"-",'F4.2  KGSC'!N55)</f>
        <v>-</v>
      </c>
      <c r="M55" s="140">
        <f>IF(C55="DPR",0,'F4.2  KGSC'!H55)</f>
        <v>0</v>
      </c>
      <c r="N55" s="140">
        <f>SUM('F4.2  KGSC'!T55:V55)</f>
        <v>0</v>
      </c>
      <c r="O55" s="138"/>
      <c r="P55" s="202"/>
      <c r="Q55" s="138"/>
      <c r="R55" s="138"/>
      <c r="S55" s="140">
        <f t="shared" si="2"/>
        <v>0</v>
      </c>
    </row>
    <row r="56" spans="1:19" ht="30">
      <c r="A56" s="180">
        <f>'F4.2  KGSC'!A56</f>
        <v>13.1</v>
      </c>
      <c r="B56" s="165" t="str">
        <f>'F4.2  KGSC'!B56</f>
        <v>Supply  spares for 24KV Generator Circuit Breaker System refurbishment (For 4 Units)</v>
      </c>
      <c r="C56" s="111" t="str">
        <f>'F4.2  KGSC'!C56</f>
        <v>Scheme</v>
      </c>
      <c r="D56" s="58" t="str">
        <f>'F4.2  KGSC'!D56</f>
        <v>MERC/CAPEX/2019-2020/388</v>
      </c>
      <c r="E56" s="105">
        <f>IF('F4.2  KGSC'!F56=0,"-",'F4.2  KGSC'!F56)</f>
        <v>43664</v>
      </c>
      <c r="F56" s="194" t="str">
        <f>'F4.2  KGSC'!O56</f>
        <v xml:space="preserve">It will increase the life of 24 KV LT synchronous Generator </v>
      </c>
      <c r="G56" s="321">
        <f t="shared" si="1"/>
        <v>43664</v>
      </c>
      <c r="H56" s="322"/>
      <c r="I56" s="321">
        <f>IF('F4.2  KGSC'!L56=0,"-",'F4.2  KGSC'!L56)</f>
        <v>44094</v>
      </c>
      <c r="J56" s="321">
        <f>IF('F4.2  KGSC'!M56=0,"-",'F4.2  KGSC'!M56)</f>
        <v>44273</v>
      </c>
      <c r="K56" s="321"/>
      <c r="L56" s="321">
        <f>IF('F4.2  KGSC'!N56=0,"-",'F4.2  KGSC'!N56)</f>
        <v>44806</v>
      </c>
      <c r="M56" s="319">
        <f>IF(C56="DPR",0,'F4.2  KGSC'!H56)</f>
        <v>6.5702399999999992</v>
      </c>
      <c r="N56" s="319">
        <f>SUM('F4.2  KGSC'!T56:V56)</f>
        <v>6.5421399999999998</v>
      </c>
      <c r="O56" s="319"/>
      <c r="P56" s="319"/>
      <c r="Q56" s="319"/>
      <c r="R56" s="319"/>
      <c r="S56" s="323">
        <f t="shared" si="2"/>
        <v>2.8099999999999348E-2</v>
      </c>
    </row>
    <row r="57" spans="1:19" ht="75">
      <c r="A57" s="180">
        <f>'F4.2  KGSC'!A57</f>
        <v>13.2</v>
      </c>
      <c r="B57" s="165" t="str">
        <f>'F4.2  KGSC'!B57</f>
        <v>Supervision charges for 24 KV Generator Circuit Breaker System Unit. Preparation charges, Travel &amp; transportation charges, local conveyance.
 Lumpsum rental charges of necessary tools &amp; tackles required during O/H work charges</v>
      </c>
      <c r="C57" s="111" t="str">
        <f>'F4.2  KGSC'!C57</f>
        <v>Scheme</v>
      </c>
      <c r="D57" s="58" t="str">
        <f>'F4.2  KGSC'!D57</f>
        <v>MERC/CAPEX/2019-2020/388</v>
      </c>
      <c r="E57" s="105">
        <f>IF('F4.2  KGSC'!F57=0,"-",'F4.2  KGSC'!F57)</f>
        <v>43664</v>
      </c>
      <c r="F57" s="194" t="str">
        <f>'F4.2  KGSC'!O57</f>
        <v xml:space="preserve">It will increase the life of 24 KV LT synchronous Generator </v>
      </c>
      <c r="G57" s="321">
        <f t="shared" si="1"/>
        <v>43664</v>
      </c>
      <c r="H57" s="322"/>
      <c r="I57" s="321">
        <f>IF('F4.2  KGSC'!L57=0,"-",'F4.2  KGSC'!L57)</f>
        <v>44094</v>
      </c>
      <c r="J57" s="321">
        <f>IF('F4.2  KGSC'!M57=0,"-",'F4.2  KGSC'!M57)</f>
        <v>44273</v>
      </c>
      <c r="K57" s="321"/>
      <c r="L57" s="321">
        <f>IF('F4.2  KGSC'!N57=0,"-",'F4.2  KGSC'!N57)</f>
        <v>44806</v>
      </c>
      <c r="M57" s="319">
        <f>IF(C57="DPR",0,'F4.2  KGSC'!H57)</f>
        <v>3.8703999999999996</v>
      </c>
      <c r="N57" s="319">
        <f>SUM('F4.2  KGSC'!T57:V57)</f>
        <v>3.8216000000000001</v>
      </c>
      <c r="O57" s="319"/>
      <c r="P57" s="319"/>
      <c r="Q57" s="319"/>
      <c r="R57" s="319"/>
      <c r="S57" s="323">
        <f t="shared" si="2"/>
        <v>4.879999999999951E-2</v>
      </c>
    </row>
    <row r="58" spans="1:19" ht="15.75">
      <c r="A58" s="183">
        <f>'F4.2  KGSC'!A58</f>
        <v>0</v>
      </c>
      <c r="B58" s="184" t="str">
        <f>'F4.2  KGSC'!B58</f>
        <v>IDC</v>
      </c>
      <c r="C58" s="192" t="str">
        <f>'F4.2  KGSC'!C58</f>
        <v>IDC</v>
      </c>
      <c r="D58" s="183" t="str">
        <f>'F4.2  KGSC'!D58</f>
        <v>MERC/CAPEX/2019-2020/388</v>
      </c>
      <c r="E58" s="186">
        <f>IF('F4.2  KGSC'!F58=0,"-",'F4.2  KGSC'!F58)</f>
        <v>43664</v>
      </c>
      <c r="F58" s="194">
        <f>'F4.2  KGSC'!O58</f>
        <v>0</v>
      </c>
      <c r="G58" s="328">
        <f t="shared" si="1"/>
        <v>43664</v>
      </c>
      <c r="H58" s="328"/>
      <c r="I58" s="328" t="str">
        <f>IF('F4.2  KGSC'!L58=0,"-",'F4.2  KGSC'!L58)</f>
        <v>-</v>
      </c>
      <c r="J58" s="328" t="str">
        <f>IF('F4.2  KGSC'!M58=0,"-",'F4.2  KGSC'!M58)</f>
        <v>-</v>
      </c>
      <c r="K58" s="328"/>
      <c r="L58" s="328" t="str">
        <f>IF('F4.2  KGSC'!N58=0,"-",'F4.2  KGSC'!N58)</f>
        <v>-</v>
      </c>
      <c r="M58" s="325">
        <f>IF(C58="DPR",0,'F4.2  KGSC'!H58)</f>
        <v>0.13200000000000001</v>
      </c>
      <c r="N58" s="325">
        <f>SUM('F4.2  KGSC'!T58:V58)</f>
        <v>0</v>
      </c>
      <c r="O58" s="325"/>
      <c r="P58" s="325"/>
      <c r="Q58" s="325"/>
      <c r="R58" s="325"/>
      <c r="S58" s="798">
        <f t="shared" si="2"/>
        <v>0.13200000000000001</v>
      </c>
    </row>
    <row r="59" spans="1:19" ht="45">
      <c r="A59" s="416">
        <f>'F4.2  KGSC'!A59</f>
        <v>15</v>
      </c>
      <c r="B59" s="417" t="str">
        <f>'F4.2  KGSC'!B59</f>
        <v>Up-gradation of Excitation system at Stage-I&amp;II, PLC &amp; SCADA system at Stage-II and DG Set at Stage-IV at KGSC, Pophali</v>
      </c>
      <c r="C59" s="416" t="str">
        <f>'F4.2  KGSC'!C59</f>
        <v>DPR</v>
      </c>
      <c r="D59" s="416" t="str">
        <f>'F4.2  KGSC'!D59</f>
        <v>MERC/CAPEX/2019-2020/800</v>
      </c>
      <c r="E59" s="147">
        <f>IF('F4.2  KGSC'!F59=0,"-",'F4.2  KGSC'!F59)</f>
        <v>43735</v>
      </c>
      <c r="F59" s="194">
        <f>'F4.2  KGSC'!O59</f>
        <v>0</v>
      </c>
      <c r="G59" s="147">
        <f t="shared" si="1"/>
        <v>43735</v>
      </c>
      <c r="H59" s="147"/>
      <c r="I59" s="147" t="str">
        <f>IF('F4.2  KGSC'!L59=0,"-",'F4.2  KGSC'!L59)</f>
        <v>-</v>
      </c>
      <c r="J59" s="147" t="str">
        <f>IF('F4.2  KGSC'!M59=0,"-",'F4.2  KGSC'!M59)</f>
        <v>-</v>
      </c>
      <c r="K59" s="147"/>
      <c r="L59" s="147" t="str">
        <f>IF('F4.2  KGSC'!N59=0,"-",'F4.2  KGSC'!N59)</f>
        <v>-</v>
      </c>
      <c r="M59" s="140">
        <f>IF(C59="DPR",0,'F4.2  KGSC'!H59)</f>
        <v>0</v>
      </c>
      <c r="N59" s="140">
        <f>SUM('F4.2  KGSC'!T59:V59)</f>
        <v>0</v>
      </c>
      <c r="O59" s="138"/>
      <c r="P59" s="202"/>
      <c r="Q59" s="138"/>
      <c r="R59" s="138"/>
      <c r="S59" s="140">
        <f t="shared" si="2"/>
        <v>0</v>
      </c>
    </row>
    <row r="60" spans="1:19" ht="45">
      <c r="A60" s="180">
        <f>'F4.2  KGSC'!A60</f>
        <v>15.1</v>
      </c>
      <c r="B60" s="164" t="str">
        <f>'F4.2  KGSC'!B60</f>
        <v>Up gradation of Stage-I&amp;II(4x70MW+4x80 MW) Static Semipol Excitation System with Latest Advanced Excitation System</v>
      </c>
      <c r="C60" s="111" t="str">
        <f>'F4.2  KGSC'!C60</f>
        <v>Scheme</v>
      </c>
      <c r="D60" s="58" t="str">
        <f>'F4.2  KGSC'!D60</f>
        <v>MERC/CAPEX/2019-2020/800</v>
      </c>
      <c r="E60" s="105">
        <f>IF('F4.2  KGSC'!F60=0,"-",'F4.2  KGSC'!F60)</f>
        <v>43735</v>
      </c>
      <c r="F60" s="194" t="str">
        <f>'F4.2  KGSC'!O60</f>
        <v xml:space="preserve">     Improved reliability.  </v>
      </c>
      <c r="G60" s="321">
        <f t="shared" si="1"/>
        <v>43735</v>
      </c>
      <c r="H60" s="322"/>
      <c r="I60" s="321">
        <f>IF('F4.2  KGSC'!L60=0,"-",'F4.2  KGSC'!L60)</f>
        <v>44676</v>
      </c>
      <c r="J60" s="321">
        <f>IF('F4.2  KGSC'!M60=0,"-",'F4.2  KGSC'!M60)</f>
        <v>44678</v>
      </c>
      <c r="K60" s="321"/>
      <c r="L60" s="321" t="str">
        <f>IF('F4.2  KGSC'!N60=0,"-",'F4.2  KGSC'!N60)</f>
        <v>-</v>
      </c>
      <c r="M60" s="319">
        <f>IF(C60="DPR",0,'F4.2  KGSC'!H60)</f>
        <v>9.8630000000000013</v>
      </c>
      <c r="N60" s="319">
        <f>SUM('F4.2  KGSC'!T60:V60)</f>
        <v>4.1630000000000003</v>
      </c>
      <c r="O60" s="319"/>
      <c r="P60" s="319"/>
      <c r="Q60" s="319"/>
      <c r="R60" s="319"/>
      <c r="S60" s="323">
        <f t="shared" si="2"/>
        <v>5.7000000000000011</v>
      </c>
    </row>
    <row r="61" spans="1:19" ht="30">
      <c r="A61" s="180">
        <f>'F4.2  KGSC'!A61</f>
        <v>15.2</v>
      </c>
      <c r="B61" s="164" t="str">
        <f>'F4.2  KGSC'!B61</f>
        <v>Up gradation of existing unit PLC and SCADA automation of 4x80 MW Koyna stage-II units</v>
      </c>
      <c r="C61" s="111" t="str">
        <f>'F4.2  KGSC'!C61</f>
        <v>Scheme</v>
      </c>
      <c r="D61" s="58" t="str">
        <f>'F4.2  KGSC'!D61</f>
        <v>MERC/CAPEX/2019-2020/800</v>
      </c>
      <c r="E61" s="105">
        <f>IF('F4.2  KGSC'!F61=0,"-",'F4.2  KGSC'!F61)</f>
        <v>43735</v>
      </c>
      <c r="F61" s="194" t="str">
        <f>'F4.2  KGSC'!O61</f>
        <v xml:space="preserve">     Improved reliability.  </v>
      </c>
      <c r="G61" s="321">
        <f t="shared" si="1"/>
        <v>43735</v>
      </c>
      <c r="H61" s="322"/>
      <c r="I61" s="321">
        <f>IF('F4.2  KGSC'!L61=0,"-",'F4.2  KGSC'!L61)</f>
        <v>44681</v>
      </c>
      <c r="J61" s="321">
        <f>IF('F4.2  KGSC'!M61=0,"-",'F4.2  KGSC'!M61)</f>
        <v>44343</v>
      </c>
      <c r="K61" s="321"/>
      <c r="L61" s="321" t="str">
        <f>IF('F4.2  KGSC'!N61=0,"-",'F4.2  KGSC'!N61)</f>
        <v>-</v>
      </c>
      <c r="M61" s="319">
        <f>IF(C61="DPR",0,'F4.2  KGSC'!H61)</f>
        <v>4.2320000000000002</v>
      </c>
      <c r="N61" s="319">
        <f>SUM('F4.2  KGSC'!T61:V61)</f>
        <v>3.4</v>
      </c>
      <c r="O61" s="319"/>
      <c r="P61" s="319"/>
      <c r="Q61" s="319"/>
      <c r="R61" s="319"/>
      <c r="S61" s="323">
        <f t="shared" si="2"/>
        <v>0.83200000000000029</v>
      </c>
    </row>
    <row r="62" spans="1:19" ht="30">
      <c r="A62" s="180">
        <f>'F4.2  KGSC'!A62</f>
        <v>15.3</v>
      </c>
      <c r="B62" s="164" t="str">
        <f>'F4.2  KGSC'!B62</f>
        <v>Up gradation of one 1500 KVA DG set, at KGSC, Stage-IV</v>
      </c>
      <c r="C62" s="111" t="str">
        <f>'F4.2  KGSC'!C62</f>
        <v>Scheme</v>
      </c>
      <c r="D62" s="58" t="str">
        <f>'F4.2  KGSC'!D62</f>
        <v>MERC/CAPEX/2019-2020/800</v>
      </c>
      <c r="E62" s="105">
        <f>IF('F4.2  KGSC'!F62=0,"-",'F4.2  KGSC'!F62)</f>
        <v>43735</v>
      </c>
      <c r="F62" s="194" t="str">
        <f>'F4.2  KGSC'!O62</f>
        <v xml:space="preserve">     Improved reliability.  </v>
      </c>
      <c r="G62" s="321">
        <f t="shared" si="1"/>
        <v>43735</v>
      </c>
      <c r="H62" s="322"/>
      <c r="I62" s="321">
        <f>IF('F4.2  KGSC'!L62=0,"-",'F4.2  KGSC'!L62)</f>
        <v>45068</v>
      </c>
      <c r="J62" s="321">
        <f>IF('F4.2  KGSC'!M62=0,"-",'F4.2  KGSC'!M62)</f>
        <v>44192</v>
      </c>
      <c r="K62" s="321"/>
      <c r="L62" s="321" t="str">
        <f>IF('F4.2  KGSC'!N62=0,"-",'F4.2  KGSC'!N62)</f>
        <v>-</v>
      </c>
      <c r="M62" s="319">
        <f>IF(C62="DPR",0,'F4.2  KGSC'!H62)</f>
        <v>1.6</v>
      </c>
      <c r="N62" s="319">
        <f>SUM('F4.2  KGSC'!T62:V62)</f>
        <v>0</v>
      </c>
      <c r="O62" s="319"/>
      <c r="P62" s="319"/>
      <c r="Q62" s="319"/>
      <c r="R62" s="319"/>
      <c r="S62" s="323">
        <f t="shared" si="2"/>
        <v>1.6</v>
      </c>
    </row>
    <row r="63" spans="1:19" ht="15.75">
      <c r="A63" s="183">
        <f>'F4.2  KGSC'!A63</f>
        <v>0</v>
      </c>
      <c r="B63" s="184" t="str">
        <f>'F4.2  KGSC'!B63</f>
        <v>IDC</v>
      </c>
      <c r="C63" s="192" t="str">
        <f>'F4.2  KGSC'!C63</f>
        <v>IDC</v>
      </c>
      <c r="D63" s="183" t="str">
        <f>'F4.2  KGSC'!D63</f>
        <v>MERC/CAPEX/2019-2020/800</v>
      </c>
      <c r="E63" s="186">
        <f>IF('F4.2  KGSC'!F63=0,"-",'F4.2  KGSC'!F63)</f>
        <v>43735</v>
      </c>
      <c r="F63" s="194">
        <f>'F4.2  KGSC'!O63</f>
        <v>0</v>
      </c>
      <c r="G63" s="328">
        <f t="shared" si="1"/>
        <v>43735</v>
      </c>
      <c r="H63" s="328"/>
      <c r="I63" s="328" t="str">
        <f>IF('F4.2  KGSC'!L63=0,"-",'F4.2  KGSC'!L63)</f>
        <v>-</v>
      </c>
      <c r="J63" s="328" t="str">
        <f>IF('F4.2  KGSC'!M63=0,"-",'F4.2  KGSC'!M63)</f>
        <v>-</v>
      </c>
      <c r="K63" s="328"/>
      <c r="L63" s="328" t="str">
        <f>IF('F4.2  KGSC'!N63=0,"-",'F4.2  KGSC'!N63)</f>
        <v>-</v>
      </c>
      <c r="M63" s="325">
        <f>IF(C63="DPR",0,'F4.2  KGSC'!H63)</f>
        <v>1.103</v>
      </c>
      <c r="N63" s="325">
        <f>SUM('F4.2  KGSC'!T63:V63)</f>
        <v>0</v>
      </c>
      <c r="O63" s="325"/>
      <c r="P63" s="325"/>
      <c r="Q63" s="325"/>
      <c r="R63" s="325"/>
      <c r="S63" s="798">
        <f t="shared" si="2"/>
        <v>1.103</v>
      </c>
    </row>
    <row r="64" spans="1:19" ht="30">
      <c r="A64" s="416">
        <f>'F4.2  KGSC'!A64</f>
        <v>17</v>
      </c>
      <c r="B64" s="417" t="str">
        <f>'F4.2  KGSC'!B64</f>
        <v>Repair works in Emergency Valve Tunnel (EVT) and surge well at Stage I/II, KGSC, Pophali</v>
      </c>
      <c r="C64" s="416" t="str">
        <f>'F4.2  KGSC'!C64</f>
        <v>DPR</v>
      </c>
      <c r="D64" s="416" t="str">
        <f>'F4.2  KGSC'!D64</f>
        <v>MERC/CAPEX/2020-2021/WFH/18</v>
      </c>
      <c r="E64" s="147">
        <f>IF('F4.2  KGSC'!F64=0,"-",'F4.2  KGSC'!F64)</f>
        <v>44001</v>
      </c>
      <c r="F64" s="194">
        <f>'F4.2  KGSC'!O64</f>
        <v>0</v>
      </c>
      <c r="G64" s="147">
        <f t="shared" si="1"/>
        <v>44001</v>
      </c>
      <c r="H64" s="147"/>
      <c r="I64" s="147" t="str">
        <f>IF('F4.2  KGSC'!L64=0,"-",'F4.2  KGSC'!L64)</f>
        <v>-</v>
      </c>
      <c r="J64" s="147" t="str">
        <f>IF('F4.2  KGSC'!M64=0,"-",'F4.2  KGSC'!M64)</f>
        <v>-</v>
      </c>
      <c r="K64" s="147"/>
      <c r="L64" s="147" t="str">
        <f>IF('F4.2  KGSC'!N64=0,"-",'F4.2  KGSC'!N64)</f>
        <v>-</v>
      </c>
      <c r="M64" s="140">
        <f>IF(C64="DPR",0,'F4.2  KGSC'!H64)</f>
        <v>0</v>
      </c>
      <c r="N64" s="140">
        <f>SUM('F4.2  KGSC'!T64:V64)</f>
        <v>0</v>
      </c>
      <c r="O64" s="138"/>
      <c r="P64" s="202"/>
      <c r="Q64" s="138"/>
      <c r="R64" s="138"/>
      <c r="S64" s="140">
        <f t="shared" si="2"/>
        <v>0</v>
      </c>
    </row>
    <row r="65" spans="1:19" ht="45">
      <c r="A65" s="58">
        <f>'F4.2  KGSC'!A65</f>
        <v>17.100000000000001</v>
      </c>
      <c r="B65" s="104" t="str">
        <f>'F4.2  KGSC'!B65</f>
        <v>Sealing and stabilization of EVT Tunnel left side wall and carven portion of EVT and Ventilation Tunnel.</v>
      </c>
      <c r="C65" s="111" t="str">
        <f>'F4.2  KGSC'!C65</f>
        <v>Scheme</v>
      </c>
      <c r="D65" s="58" t="str">
        <f>'F4.2  KGSC'!D65</f>
        <v>MERC/CAPEX/2020-2021/WFH/18</v>
      </c>
      <c r="E65" s="105">
        <f>IF('F4.2  KGSC'!F65=0,"-",'F4.2  KGSC'!F65)</f>
        <v>44001</v>
      </c>
      <c r="F65" s="194" t="str">
        <f>'F4.2  KGSC'!O65</f>
        <v>Avoid huge loss of power generations due to risk of major rock fall</v>
      </c>
      <c r="G65" s="321">
        <f t="shared" si="1"/>
        <v>44001</v>
      </c>
      <c r="H65" s="322"/>
      <c r="I65" s="321" t="str">
        <f>IF('F4.2  KGSC'!L65=0,"-",'F4.2  KGSC'!L65)</f>
        <v>-</v>
      </c>
      <c r="J65" s="321">
        <f>IF('F4.2  KGSC'!M65=0,"-",'F4.2  KGSC'!M65)</f>
        <v>44274</v>
      </c>
      <c r="K65" s="321"/>
      <c r="L65" s="321" t="str">
        <f>IF('F4.2  KGSC'!N65=0,"-",'F4.2  KGSC'!N65)</f>
        <v>-</v>
      </c>
      <c r="M65" s="319">
        <f>IF(C65="DPR",0,'F4.2  KGSC'!H65)</f>
        <v>8.3069639999999989</v>
      </c>
      <c r="N65" s="319">
        <f>SUM('F4.2  KGSC'!T65:V65)</f>
        <v>1.5431170000000001</v>
      </c>
      <c r="O65" s="319"/>
      <c r="P65" s="319"/>
      <c r="Q65" s="319"/>
      <c r="R65" s="319"/>
      <c r="S65" s="323">
        <f t="shared" si="2"/>
        <v>6.7638469999999984</v>
      </c>
    </row>
    <row r="66" spans="1:19" ht="45">
      <c r="A66" s="58">
        <f>'F4.2  KGSC'!A66</f>
        <v>17.2</v>
      </c>
      <c r="B66" s="104" t="str">
        <f>'F4.2  KGSC'!B66</f>
        <v>Structural Strengthening and Sealing Cracks and Cavities in Surge Shaft RCC Staining Wall from inside</v>
      </c>
      <c r="C66" s="111" t="str">
        <f>'F4.2  KGSC'!C66</f>
        <v>Scheme</v>
      </c>
      <c r="D66" s="58" t="str">
        <f>'F4.2  KGSC'!D66</f>
        <v>MERC/CAPEX/2020-2021/WFH/18</v>
      </c>
      <c r="E66" s="105">
        <f>IF('F4.2  KGSC'!F66=0,"-",'F4.2  KGSC'!F66)</f>
        <v>44001</v>
      </c>
      <c r="F66" s="194" t="str">
        <f>'F4.2  KGSC'!O66</f>
        <v>Avoid huge loss of power generations due to risk of major rock fall</v>
      </c>
      <c r="G66" s="321">
        <f t="shared" si="1"/>
        <v>44001</v>
      </c>
      <c r="H66" s="322"/>
      <c r="I66" s="321" t="str">
        <f>IF('F4.2  KGSC'!L66=0,"-",'F4.2  KGSC'!L66)</f>
        <v>-</v>
      </c>
      <c r="J66" s="321">
        <f>IF('F4.2  KGSC'!M66=0,"-",'F4.2  KGSC'!M66)</f>
        <v>44274</v>
      </c>
      <c r="K66" s="321"/>
      <c r="L66" s="321" t="str">
        <f>IF('F4.2  KGSC'!N66=0,"-",'F4.2  KGSC'!N66)</f>
        <v>-</v>
      </c>
      <c r="M66" s="319">
        <f>IF(C66="DPR",0,'F4.2  KGSC'!H66)</f>
        <v>18.660166</v>
      </c>
      <c r="N66" s="319">
        <f>SUM('F4.2  KGSC'!T66:V66)</f>
        <v>0.38750000000000001</v>
      </c>
      <c r="O66" s="319"/>
      <c r="P66" s="319"/>
      <c r="Q66" s="319"/>
      <c r="R66" s="319"/>
      <c r="S66" s="323">
        <f t="shared" si="2"/>
        <v>18.272666000000001</v>
      </c>
    </row>
    <row r="67" spans="1:19" ht="30">
      <c r="A67" s="183">
        <f>'F4.2  KGSC'!A67</f>
        <v>0</v>
      </c>
      <c r="B67" s="184" t="str">
        <f>'F4.2  KGSC'!B67</f>
        <v>IDC</v>
      </c>
      <c r="C67" s="192" t="str">
        <f>'F4.2  KGSC'!C67</f>
        <v>IDC</v>
      </c>
      <c r="D67" s="183" t="str">
        <f>'F4.2  KGSC'!D67</f>
        <v>MERC/CAPEX/2020-2021/WFH/18</v>
      </c>
      <c r="E67" s="186">
        <f>IF('F4.2  KGSC'!F67=0,"-",'F4.2  KGSC'!F67)</f>
        <v>44001</v>
      </c>
      <c r="F67" s="194">
        <f>'F4.2  KGSC'!O67</f>
        <v>0</v>
      </c>
      <c r="G67" s="328">
        <f t="shared" si="1"/>
        <v>44001</v>
      </c>
      <c r="H67" s="328"/>
      <c r="I67" s="328" t="str">
        <f>IF('F4.2  KGSC'!L67=0,"-",'F4.2  KGSC'!L67)</f>
        <v>-</v>
      </c>
      <c r="J67" s="328" t="str">
        <f>IF('F4.2  KGSC'!M67=0,"-",'F4.2  KGSC'!M67)</f>
        <v>-</v>
      </c>
      <c r="K67" s="328"/>
      <c r="L67" s="328" t="str">
        <f>IF('F4.2  KGSC'!N67=0,"-",'F4.2  KGSC'!N67)</f>
        <v>-</v>
      </c>
      <c r="M67" s="325">
        <f>IF(C67="DPR",0,'F4.2  KGSC'!H67)</f>
        <v>1.07</v>
      </c>
      <c r="N67" s="325">
        <f>SUM('F4.2  KGSC'!T67:V67)</f>
        <v>0</v>
      </c>
      <c r="O67" s="325"/>
      <c r="P67" s="325"/>
      <c r="Q67" s="325"/>
      <c r="R67" s="325"/>
      <c r="S67" s="798">
        <f t="shared" si="2"/>
        <v>1.07</v>
      </c>
    </row>
    <row r="68" spans="1:19" ht="30">
      <c r="A68" s="416" t="str">
        <f>'F4.2  KGSC'!A68</f>
        <v>HO
DPR-8</v>
      </c>
      <c r="B68" s="417" t="str">
        <f>'F4.2  KGSC'!B68</f>
        <v>Replacement of Fire Tenders at Various Power Stations of Mahagenco</v>
      </c>
      <c r="C68" s="416" t="str">
        <f>'F4.2  KGSC'!C68</f>
        <v>DPR</v>
      </c>
      <c r="D68" s="416" t="str">
        <f>'F4.2  KGSC'!D68</f>
        <v>MERC/CAPEX/20172018/4653</v>
      </c>
      <c r="E68" s="147">
        <f>IF('F4.2  KGSC'!F68=0,"-",'F4.2  KGSC'!F68)</f>
        <v>43052</v>
      </c>
      <c r="F68" s="194">
        <f>'F4.2  KGSC'!O68</f>
        <v>0</v>
      </c>
      <c r="G68" s="147">
        <f t="shared" si="1"/>
        <v>43052</v>
      </c>
      <c r="H68" s="147"/>
      <c r="I68" s="147" t="str">
        <f>IF('F4.2  KGSC'!L68=0,"-",'F4.2  KGSC'!L68)</f>
        <v>-</v>
      </c>
      <c r="J68" s="147" t="str">
        <f>IF('F4.2  KGSC'!M68=0,"-",'F4.2  KGSC'!M68)</f>
        <v>-</v>
      </c>
      <c r="K68" s="147"/>
      <c r="L68" s="147" t="str">
        <f>IF('F4.2  KGSC'!N68=0,"-",'F4.2  KGSC'!N68)</f>
        <v>-</v>
      </c>
      <c r="M68" s="140">
        <f>IF(C68="DPR",0,'F4.2  KGSC'!H68)</f>
        <v>0</v>
      </c>
      <c r="N68" s="140">
        <f>SUM('F4.2  KGSC'!T68:V68)</f>
        <v>0</v>
      </c>
      <c r="O68" s="138"/>
      <c r="P68" s="202"/>
      <c r="Q68" s="138"/>
      <c r="R68" s="138"/>
      <c r="S68" s="140">
        <f t="shared" si="2"/>
        <v>0</v>
      </c>
    </row>
    <row r="69" spans="1:19" ht="45">
      <c r="A69" s="183" t="str">
        <f>'F4.2  KGSC'!A69</f>
        <v>HO
DPR-8.1</v>
      </c>
      <c r="B69" s="184" t="str">
        <f>'F4.2  KGSC'!B69</f>
        <v>Advance Multipurpose Fire Tender</v>
      </c>
      <c r="C69" s="192" t="str">
        <f>'F4.2  KGSC'!C69</f>
        <v>Scheme</v>
      </c>
      <c r="D69" s="183" t="str">
        <f>'F4.2  KGSC'!D69</f>
        <v>MERC/CAPEX/20172018/4653</v>
      </c>
      <c r="E69" s="186">
        <f>IF('F4.2  KGSC'!F69=0,"-",'F4.2  KGSC'!F69)</f>
        <v>43052</v>
      </c>
      <c r="F69" s="194">
        <f>'F4.2  KGSC'!O69</f>
        <v>0</v>
      </c>
      <c r="G69" s="328">
        <f t="shared" si="1"/>
        <v>43052</v>
      </c>
      <c r="H69" s="328"/>
      <c r="I69" s="328" t="str">
        <f>IF('F4.2  KGSC'!L69=0,"-",'F4.2  KGSC'!L69)</f>
        <v>-</v>
      </c>
      <c r="J69" s="328" t="str">
        <f>IF('F4.2  KGSC'!M69=0,"-",'F4.2  KGSC'!M69)</f>
        <v>-</v>
      </c>
      <c r="K69" s="328"/>
      <c r="L69" s="328" t="str">
        <f>IF('F4.2  KGSC'!N69=0,"-",'F4.2  KGSC'!N69)</f>
        <v>-</v>
      </c>
      <c r="M69" s="325">
        <f>IF(C69="DPR",0,'F4.2  KGSC'!H69)</f>
        <v>0</v>
      </c>
      <c r="N69" s="325">
        <f>SUM('F4.2  KGSC'!T69:V69)</f>
        <v>0</v>
      </c>
      <c r="O69" s="325"/>
      <c r="P69" s="325"/>
      <c r="Q69" s="325"/>
      <c r="R69" s="325"/>
      <c r="S69" s="798">
        <f t="shared" si="2"/>
        <v>0</v>
      </c>
    </row>
    <row r="70" spans="1:19" ht="45">
      <c r="A70" s="183" t="str">
        <f>'F4.2  KGSC'!A70</f>
        <v>HO
DPR-8.2</v>
      </c>
      <c r="B70" s="184" t="str">
        <f>'F4.2  KGSC'!B70</f>
        <v>Normal Multipurpose Fire Tender</v>
      </c>
      <c r="C70" s="192" t="str">
        <f>'F4.2  KGSC'!C70</f>
        <v>Scheme</v>
      </c>
      <c r="D70" s="183" t="str">
        <f>'F4.2  KGSC'!D70</f>
        <v>MERC/CAPEX/20172018/4653</v>
      </c>
      <c r="E70" s="186">
        <f>IF('F4.2  KGSC'!F70=0,"-",'F4.2  KGSC'!F70)</f>
        <v>43052</v>
      </c>
      <c r="F70" s="194">
        <f>'F4.2  KGSC'!O70</f>
        <v>0</v>
      </c>
      <c r="G70" s="328">
        <f t="shared" si="1"/>
        <v>43052</v>
      </c>
      <c r="H70" s="328"/>
      <c r="I70" s="328" t="str">
        <f>IF('F4.2  KGSC'!L70=0,"-",'F4.2  KGSC'!L70)</f>
        <v>-</v>
      </c>
      <c r="J70" s="328" t="str">
        <f>IF('F4.2  KGSC'!M70=0,"-",'F4.2  KGSC'!M70)</f>
        <v>-</v>
      </c>
      <c r="K70" s="328"/>
      <c r="L70" s="328" t="str">
        <f>IF('F4.2  KGSC'!N70=0,"-",'F4.2  KGSC'!N70)</f>
        <v>-</v>
      </c>
      <c r="M70" s="325">
        <f>IF(C70="DPR",0,'F4.2  KGSC'!H70)</f>
        <v>1.25</v>
      </c>
      <c r="N70" s="325">
        <f>SUM('F4.2  KGSC'!T70:V70)</f>
        <v>0</v>
      </c>
      <c r="O70" s="325"/>
      <c r="P70" s="325"/>
      <c r="Q70" s="325"/>
      <c r="R70" s="325"/>
      <c r="S70" s="798">
        <f t="shared" si="2"/>
        <v>1.25</v>
      </c>
    </row>
    <row r="71" spans="1:19" ht="15.75">
      <c r="A71" s="183">
        <f>'F4.2  KGSC'!A71</f>
        <v>0</v>
      </c>
      <c r="B71" s="184" t="str">
        <f>'F4.2  KGSC'!B71</f>
        <v>IDC</v>
      </c>
      <c r="C71" s="192" t="str">
        <f>'F4.2  KGSC'!C71</f>
        <v>IDC</v>
      </c>
      <c r="D71" s="183" t="str">
        <f>'F4.2  KGSC'!D71</f>
        <v>MERC/CAPEX/20172018/4653</v>
      </c>
      <c r="E71" s="186">
        <f>IF('F4.2  KGSC'!F71=0,"-",'F4.2  KGSC'!F71)</f>
        <v>43052</v>
      </c>
      <c r="F71" s="194">
        <f>'F4.2  KGSC'!O71</f>
        <v>0</v>
      </c>
      <c r="G71" s="328">
        <f t="shared" si="1"/>
        <v>43052</v>
      </c>
      <c r="H71" s="328"/>
      <c r="I71" s="328" t="str">
        <f>IF('F4.2  KGSC'!L71=0,"-",'F4.2  KGSC'!L71)</f>
        <v>-</v>
      </c>
      <c r="J71" s="328" t="str">
        <f>IF('F4.2  KGSC'!M71=0,"-",'F4.2  KGSC'!M71)</f>
        <v>-</v>
      </c>
      <c r="K71" s="328"/>
      <c r="L71" s="328" t="str">
        <f>IF('F4.2  KGSC'!N71=0,"-",'F4.2  KGSC'!N71)</f>
        <v>-</v>
      </c>
      <c r="M71" s="325">
        <f>IF(C71="DPR",0,'F4.2  KGSC'!H71)</f>
        <v>0</v>
      </c>
      <c r="N71" s="325">
        <f>SUM('F4.2  KGSC'!T71:V71)</f>
        <v>0</v>
      </c>
      <c r="O71" s="325"/>
      <c r="P71" s="325"/>
      <c r="Q71" s="325"/>
      <c r="R71" s="325"/>
      <c r="S71" s="798">
        <f t="shared" si="2"/>
        <v>0</v>
      </c>
    </row>
    <row r="72" spans="1:19" ht="45">
      <c r="A72" s="416">
        <f>'F4.2  KGSC'!A72</f>
        <v>18</v>
      </c>
      <c r="B72" s="417" t="str">
        <f>'F4.2  KGSC'!B72</f>
        <v>Refurbishment of cooling and drainage water system along with replacement of 5 no's of cooling water pumps by new stage -IV KGSC Pophali</v>
      </c>
      <c r="C72" s="416" t="str">
        <f>'F4.2  KGSC'!C72</f>
        <v>DPR</v>
      </c>
      <c r="D72" s="416" t="str">
        <f>'F4.2  KGSC'!D72</f>
        <v>MERC/CAPEX/2023-2024/MSPGCL/0201</v>
      </c>
      <c r="E72" s="147">
        <f>IF('F4.2  KGSC'!F72=0,"-",'F4.2  KGSC'!F72)</f>
        <v>45372</v>
      </c>
      <c r="F72" s="194">
        <f>'F4.2  KGSC'!O72</f>
        <v>0</v>
      </c>
      <c r="G72" s="147">
        <f t="shared" si="1"/>
        <v>45372</v>
      </c>
      <c r="H72" s="147"/>
      <c r="I72" s="147" t="str">
        <f>IF('F4.2  KGSC'!L72=0,"-",'F4.2  KGSC'!L72)</f>
        <v>-</v>
      </c>
      <c r="J72" s="147" t="str">
        <f>IF('F4.2  KGSC'!M72=0,"-",'F4.2  KGSC'!M72)</f>
        <v>-</v>
      </c>
      <c r="K72" s="147"/>
      <c r="L72" s="147" t="str">
        <f>IF('F4.2  KGSC'!N72=0,"-",'F4.2  KGSC'!N72)</f>
        <v>-</v>
      </c>
      <c r="M72" s="140">
        <f>IF(C72="DPR",0,'F4.2  KGSC'!H72)</f>
        <v>0</v>
      </c>
      <c r="N72" s="140">
        <f>SUM('F4.2  KGSC'!T72:V72)</f>
        <v>0</v>
      </c>
      <c r="O72" s="138"/>
      <c r="P72" s="202"/>
      <c r="Q72" s="138"/>
      <c r="R72" s="138"/>
      <c r="S72" s="140">
        <f t="shared" si="2"/>
        <v>0</v>
      </c>
    </row>
    <row r="73" spans="1:19" ht="60">
      <c r="A73" s="201">
        <f>'F4.2  KGSC'!A73</f>
        <v>0</v>
      </c>
      <c r="B73" s="164" t="str">
        <f>'F4.2  KGSC'!B73</f>
        <v>Refurbishment of cooling and drainage water system along with replacement of 5 no's of cooling water pumps by new stage -IV KGSC Pophali</v>
      </c>
      <c r="C73" s="87" t="str">
        <f>'F4.2  KGSC'!C73</f>
        <v>Scheme</v>
      </c>
      <c r="D73" s="153" t="str">
        <f>'F4.2  KGSC'!D73</f>
        <v>MERC/CAPEX/2023-2024/MSPGCL/0201</v>
      </c>
      <c r="E73" s="88">
        <f>IF('F4.2  KGSC'!F73=0,"-",'F4.2  KGSC'!F73)</f>
        <v>45372</v>
      </c>
      <c r="F73" s="194" t="str">
        <f>'F4.2  KGSC'!O73</f>
        <v>Improving efficiency, reliability &amp; adequate capacity of cooling water.
Improve the availability of 4 X 250 MW generating sets</v>
      </c>
      <c r="G73" s="321">
        <f t="shared" si="1"/>
        <v>45372</v>
      </c>
      <c r="H73" s="322"/>
      <c r="I73" s="321" t="str">
        <f>IF('F4.2  KGSC'!L73=0,"-",'F4.2  KGSC'!L73)</f>
        <v>-</v>
      </c>
      <c r="J73" s="321" t="str">
        <f>IF('F4.2  KGSC'!M73=0,"-",'F4.2  KGSC'!M73)</f>
        <v>-</v>
      </c>
      <c r="K73" s="321"/>
      <c r="L73" s="321" t="str">
        <f>IF('F4.2  KGSC'!N73=0,"-",'F4.2  KGSC'!N73)</f>
        <v>-</v>
      </c>
      <c r="M73" s="319">
        <f>IF(C73="DPR",0,'F4.2  KGSC'!H73)</f>
        <v>0</v>
      </c>
      <c r="N73" s="319">
        <f>SUM('F4.2  KGSC'!T73:V73)</f>
        <v>0</v>
      </c>
      <c r="O73" s="319"/>
      <c r="P73" s="319"/>
      <c r="Q73" s="319"/>
      <c r="R73" s="319"/>
      <c r="S73" s="323">
        <f t="shared" si="2"/>
        <v>0</v>
      </c>
    </row>
    <row r="74" spans="1:19" ht="30">
      <c r="A74" s="201">
        <f>'F4.2  KGSC'!A74</f>
        <v>0</v>
      </c>
      <c r="B74" s="164" t="str">
        <f>'F4.2  KGSC'!B74</f>
        <v>IDC</v>
      </c>
      <c r="C74" s="87" t="str">
        <f>'F4.2  KGSC'!C74</f>
        <v>IDC</v>
      </c>
      <c r="D74" s="153" t="str">
        <f>'F4.2  KGSC'!D74</f>
        <v>MERC/CAPEX/2023-2024/MSPGCL/0201</v>
      </c>
      <c r="E74" s="88">
        <f>IF('F4.2  KGSC'!F74=0,"-",'F4.2  KGSC'!F74)</f>
        <v>45372</v>
      </c>
      <c r="F74" s="194">
        <f>'F4.2  KGSC'!O74</f>
        <v>0</v>
      </c>
      <c r="G74" s="321">
        <f t="shared" si="1"/>
        <v>45372</v>
      </c>
      <c r="H74" s="322"/>
      <c r="I74" s="321" t="str">
        <f>IF('F4.2  KGSC'!L74=0,"-",'F4.2  KGSC'!L74)</f>
        <v>-</v>
      </c>
      <c r="J74" s="321" t="str">
        <f>IF('F4.2  KGSC'!M74=0,"-",'F4.2  KGSC'!M74)</f>
        <v>-</v>
      </c>
      <c r="K74" s="321"/>
      <c r="L74" s="321" t="str">
        <f>IF('F4.2  KGSC'!N74=0,"-",'F4.2  KGSC'!N74)</f>
        <v>-</v>
      </c>
      <c r="M74" s="319">
        <f>IF(C74="DPR",0,'F4.2  KGSC'!H74)</f>
        <v>0</v>
      </c>
      <c r="N74" s="319">
        <f>SUM('F4.2  KGSC'!T74:V74)</f>
        <v>0</v>
      </c>
      <c r="O74" s="319"/>
      <c r="P74" s="319"/>
      <c r="Q74" s="319"/>
      <c r="R74" s="319"/>
      <c r="S74" s="323">
        <f t="shared" si="2"/>
        <v>0</v>
      </c>
    </row>
    <row r="75" spans="1:19" ht="15.75">
      <c r="A75" s="87">
        <f>'F4.2  KGSC'!A75</f>
        <v>0</v>
      </c>
      <c r="B75" s="90">
        <f>'F4.2  KGSC'!B75</f>
        <v>0</v>
      </c>
      <c r="C75" s="87">
        <f>'F4.2  KGSC'!C75</f>
        <v>0</v>
      </c>
      <c r="D75" s="153">
        <f>'F4.2  KGSC'!D75</f>
        <v>0</v>
      </c>
      <c r="E75" s="88" t="str">
        <f>IF('F4.2  KGSC'!F75=0,"-",'F4.2  KGSC'!F75)</f>
        <v>-</v>
      </c>
      <c r="F75" s="194">
        <f>'F4.2  KGSC'!O75</f>
        <v>0</v>
      </c>
      <c r="G75" s="321" t="str">
        <f t="shared" ref="G75" si="3">E75</f>
        <v>-</v>
      </c>
      <c r="H75" s="322"/>
      <c r="I75" s="321" t="str">
        <f>IF('F4.2  KGSC'!L75=0,"-",'F4.2  KGSC'!L75)</f>
        <v>-</v>
      </c>
      <c r="J75" s="321" t="str">
        <f>IF('F4.2  KGSC'!M75=0,"-",'F4.2  KGSC'!M75)</f>
        <v>-</v>
      </c>
      <c r="K75" s="321"/>
      <c r="L75" s="321" t="str">
        <f>IF('F4.2  KGSC'!N75=0,"-",'F4.2  KGSC'!N75)</f>
        <v>-</v>
      </c>
      <c r="M75" s="319">
        <f>IF(C75="DPR",0,'F4.2  KGSC'!H75)</f>
        <v>0</v>
      </c>
      <c r="N75" s="319">
        <f>SUM('F4.2  KGSC'!T75:V75)</f>
        <v>0</v>
      </c>
      <c r="O75" s="319"/>
      <c r="P75" s="319"/>
      <c r="Q75" s="319"/>
      <c r="R75" s="319"/>
      <c r="S75" s="323">
        <f t="shared" ref="S75" si="4">IF(SUM(O75:R75)=0,M75-N75,SUM(O75:R75))</f>
        <v>0</v>
      </c>
    </row>
  </sheetData>
  <mergeCells count="18">
    <mergeCell ref="A4:A6"/>
    <mergeCell ref="B4:B6"/>
    <mergeCell ref="C4:C6"/>
    <mergeCell ref="D4:D6"/>
    <mergeCell ref="E4:E6"/>
    <mergeCell ref="F4:F6"/>
    <mergeCell ref="J4:L4"/>
    <mergeCell ref="M4:S4"/>
    <mergeCell ref="G5:G6"/>
    <mergeCell ref="N5:N6"/>
    <mergeCell ref="G4:I4"/>
    <mergeCell ref="H5:H6"/>
    <mergeCell ref="I5:I6"/>
    <mergeCell ref="J5:J6"/>
    <mergeCell ref="K5:K6"/>
    <mergeCell ref="L5:L6"/>
    <mergeCell ref="M5:M6"/>
    <mergeCell ref="O5:S5"/>
  </mergeCells>
  <conditionalFormatting sqref="E11:E17 E19:E21 E23:E31 E33 E35 E37:E49 E51:E53 E65:E67 E69:E71 D10:D53 D65:D71 D60:E62 D56:E57">
    <cfRule type="containsText" dxfId="1035" priority="236" stopIfTrue="1" operator="containsText" text="DPR not submitted">
      <formula>NOT(ISERROR(SEARCH("DPR not submitted",D10)))</formula>
    </cfRule>
    <cfRule type="containsText" dxfId="1034" priority="237" stopIfTrue="1" operator="containsText" text="Yet to be approved">
      <formula>NOT(ISERROR(SEARCH("Yet to be approved",D10)))</formula>
    </cfRule>
  </conditionalFormatting>
  <conditionalFormatting sqref="S1:S10 S18 S22 S32 S34 S36 S50 S68 S76:S1048576">
    <cfRule type="cellIs" dxfId="1033" priority="143" stopIfTrue="1" operator="lessThan">
      <formula>0</formula>
    </cfRule>
  </conditionalFormatting>
  <conditionalFormatting sqref="G11:H11">
    <cfRule type="containsText" dxfId="1032" priority="80" operator="containsText" text="DPR not submitted">
      <formula>NOT(ISERROR(SEARCH("DPR not submitted",G11)))</formula>
    </cfRule>
    <cfRule type="containsText" dxfId="1031" priority="81" operator="containsText" text="Yet to be approved">
      <formula>NOT(ISERROR(SEARCH("Yet to be approved",G11)))</formula>
    </cfRule>
  </conditionalFormatting>
  <conditionalFormatting sqref="I11:L11">
    <cfRule type="containsText" dxfId="1030" priority="78" operator="containsText" text="DPR not submitted">
      <formula>NOT(ISERROR(SEARCH("DPR not submitted",I11)))</formula>
    </cfRule>
    <cfRule type="containsText" dxfId="1029" priority="79" operator="containsText" text="Yet to be approved">
      <formula>NOT(ISERROR(SEARCH("Yet to be approved",I11)))</formula>
    </cfRule>
  </conditionalFormatting>
  <conditionalFormatting sqref="G12:H17">
    <cfRule type="containsText" dxfId="1028" priority="76" operator="containsText" text="DPR not submitted">
      <formula>NOT(ISERROR(SEARCH("DPR not submitted",G12)))</formula>
    </cfRule>
    <cfRule type="containsText" dxfId="1027" priority="77" operator="containsText" text="Yet to be approved">
      <formula>NOT(ISERROR(SEARCH("Yet to be approved",G12)))</formula>
    </cfRule>
  </conditionalFormatting>
  <conditionalFormatting sqref="I12:L17">
    <cfRule type="containsText" dxfId="1026" priority="74" operator="containsText" text="DPR not submitted">
      <formula>NOT(ISERROR(SEARCH("DPR not submitted",I12)))</formula>
    </cfRule>
    <cfRule type="containsText" dxfId="1025" priority="75" operator="containsText" text="Yet to be approved">
      <formula>NOT(ISERROR(SEARCH("Yet to be approved",I12)))</formula>
    </cfRule>
  </conditionalFormatting>
  <conditionalFormatting sqref="G19:H21">
    <cfRule type="containsText" dxfId="1024" priority="72" operator="containsText" text="DPR not submitted">
      <formula>NOT(ISERROR(SEARCH("DPR not submitted",G19)))</formula>
    </cfRule>
    <cfRule type="containsText" dxfId="1023" priority="73" operator="containsText" text="Yet to be approved">
      <formula>NOT(ISERROR(SEARCH("Yet to be approved",G19)))</formula>
    </cfRule>
  </conditionalFormatting>
  <conditionalFormatting sqref="I19:L21">
    <cfRule type="containsText" dxfId="1022" priority="70" operator="containsText" text="DPR not submitted">
      <formula>NOT(ISERROR(SEARCH("DPR not submitted",I19)))</formula>
    </cfRule>
    <cfRule type="containsText" dxfId="1021" priority="71" operator="containsText" text="Yet to be approved">
      <formula>NOT(ISERROR(SEARCH("Yet to be approved",I19)))</formula>
    </cfRule>
  </conditionalFormatting>
  <conditionalFormatting sqref="G23:H31">
    <cfRule type="containsText" dxfId="1020" priority="68" operator="containsText" text="DPR not submitted">
      <formula>NOT(ISERROR(SEARCH("DPR not submitted",G23)))</formula>
    </cfRule>
    <cfRule type="containsText" dxfId="1019" priority="69" operator="containsText" text="Yet to be approved">
      <formula>NOT(ISERROR(SEARCH("Yet to be approved",G23)))</formula>
    </cfRule>
  </conditionalFormatting>
  <conditionalFormatting sqref="I23:L31">
    <cfRule type="containsText" dxfId="1018" priority="66" operator="containsText" text="DPR not submitted">
      <formula>NOT(ISERROR(SEARCH("DPR not submitted",I23)))</formula>
    </cfRule>
    <cfRule type="containsText" dxfId="1017" priority="67" operator="containsText" text="Yet to be approved">
      <formula>NOT(ISERROR(SEARCH("Yet to be approved",I23)))</formula>
    </cfRule>
  </conditionalFormatting>
  <conditionalFormatting sqref="G33:H33">
    <cfRule type="containsText" dxfId="1016" priority="64" operator="containsText" text="DPR not submitted">
      <formula>NOT(ISERROR(SEARCH("DPR not submitted",G33)))</formula>
    </cfRule>
    <cfRule type="containsText" dxfId="1015" priority="65" operator="containsText" text="Yet to be approved">
      <formula>NOT(ISERROR(SEARCH("Yet to be approved",G33)))</formula>
    </cfRule>
  </conditionalFormatting>
  <conditionalFormatting sqref="I33:L33">
    <cfRule type="containsText" dxfId="1014" priority="62" operator="containsText" text="DPR not submitted">
      <formula>NOT(ISERROR(SEARCH("DPR not submitted",I33)))</formula>
    </cfRule>
    <cfRule type="containsText" dxfId="1013" priority="63" operator="containsText" text="Yet to be approved">
      <formula>NOT(ISERROR(SEARCH("Yet to be approved",I33)))</formula>
    </cfRule>
  </conditionalFormatting>
  <conditionalFormatting sqref="G35:H35">
    <cfRule type="containsText" dxfId="1012" priority="60" operator="containsText" text="DPR not submitted">
      <formula>NOT(ISERROR(SEARCH("DPR not submitted",G35)))</formula>
    </cfRule>
    <cfRule type="containsText" dxfId="1011" priority="61" operator="containsText" text="Yet to be approved">
      <formula>NOT(ISERROR(SEARCH("Yet to be approved",G35)))</formula>
    </cfRule>
  </conditionalFormatting>
  <conditionalFormatting sqref="I35:L35">
    <cfRule type="containsText" dxfId="1010" priority="58" operator="containsText" text="DPR not submitted">
      <formula>NOT(ISERROR(SEARCH("DPR not submitted",I35)))</formula>
    </cfRule>
    <cfRule type="containsText" dxfId="1009" priority="59" operator="containsText" text="Yet to be approved">
      <formula>NOT(ISERROR(SEARCH("Yet to be approved",I35)))</formula>
    </cfRule>
  </conditionalFormatting>
  <conditionalFormatting sqref="G37:H49">
    <cfRule type="containsText" dxfId="1008" priority="56" operator="containsText" text="DPR not submitted">
      <formula>NOT(ISERROR(SEARCH("DPR not submitted",G37)))</formula>
    </cfRule>
    <cfRule type="containsText" dxfId="1007" priority="57" operator="containsText" text="Yet to be approved">
      <formula>NOT(ISERROR(SEARCH("Yet to be approved",G37)))</formula>
    </cfRule>
  </conditionalFormatting>
  <conditionalFormatting sqref="I37:L49">
    <cfRule type="containsText" dxfId="1006" priority="54" operator="containsText" text="DPR not submitted">
      <formula>NOT(ISERROR(SEARCH("DPR not submitted",I37)))</formula>
    </cfRule>
    <cfRule type="containsText" dxfId="1005" priority="55" operator="containsText" text="Yet to be approved">
      <formula>NOT(ISERROR(SEARCH("Yet to be approved",I37)))</formula>
    </cfRule>
  </conditionalFormatting>
  <conditionalFormatting sqref="G51:H53">
    <cfRule type="containsText" dxfId="1004" priority="52" operator="containsText" text="DPR not submitted">
      <formula>NOT(ISERROR(SEARCH("DPR not submitted",G51)))</formula>
    </cfRule>
    <cfRule type="containsText" dxfId="1003" priority="53" operator="containsText" text="Yet to be approved">
      <formula>NOT(ISERROR(SEARCH("Yet to be approved",G51)))</formula>
    </cfRule>
  </conditionalFormatting>
  <conditionalFormatting sqref="I51:L53">
    <cfRule type="containsText" dxfId="1002" priority="50" operator="containsText" text="DPR not submitted">
      <formula>NOT(ISERROR(SEARCH("DPR not submitted",I51)))</formula>
    </cfRule>
    <cfRule type="containsText" dxfId="1001" priority="51" operator="containsText" text="Yet to be approved">
      <formula>NOT(ISERROR(SEARCH("Yet to be approved",I51)))</formula>
    </cfRule>
  </conditionalFormatting>
  <conditionalFormatting sqref="G56:H57">
    <cfRule type="containsText" dxfId="1000" priority="48" operator="containsText" text="DPR not submitted">
      <formula>NOT(ISERROR(SEARCH("DPR not submitted",G56)))</formula>
    </cfRule>
    <cfRule type="containsText" dxfId="999" priority="49" operator="containsText" text="Yet to be approved">
      <formula>NOT(ISERROR(SEARCH("Yet to be approved",G56)))</formula>
    </cfRule>
  </conditionalFormatting>
  <conditionalFormatting sqref="I56:L57">
    <cfRule type="containsText" dxfId="998" priority="46" operator="containsText" text="DPR not submitted">
      <formula>NOT(ISERROR(SEARCH("DPR not submitted",I56)))</formula>
    </cfRule>
    <cfRule type="containsText" dxfId="997" priority="47" operator="containsText" text="Yet to be approved">
      <formula>NOT(ISERROR(SEARCH("Yet to be approved",I56)))</formula>
    </cfRule>
  </conditionalFormatting>
  <conditionalFormatting sqref="G60:H62">
    <cfRule type="containsText" dxfId="996" priority="44" operator="containsText" text="DPR not submitted">
      <formula>NOT(ISERROR(SEARCH("DPR not submitted",G60)))</formula>
    </cfRule>
    <cfRule type="containsText" dxfId="995" priority="45" operator="containsText" text="Yet to be approved">
      <formula>NOT(ISERROR(SEARCH("Yet to be approved",G60)))</formula>
    </cfRule>
  </conditionalFormatting>
  <conditionalFormatting sqref="I60:L62">
    <cfRule type="containsText" dxfId="994" priority="42" operator="containsText" text="DPR not submitted">
      <formula>NOT(ISERROR(SEARCH("DPR not submitted",I60)))</formula>
    </cfRule>
    <cfRule type="containsText" dxfId="993" priority="43" operator="containsText" text="Yet to be approved">
      <formula>NOT(ISERROR(SEARCH("Yet to be approved",I60)))</formula>
    </cfRule>
  </conditionalFormatting>
  <conditionalFormatting sqref="G65:H67">
    <cfRule type="containsText" dxfId="992" priority="40" operator="containsText" text="DPR not submitted">
      <formula>NOT(ISERROR(SEARCH("DPR not submitted",G65)))</formula>
    </cfRule>
    <cfRule type="containsText" dxfId="991" priority="41" operator="containsText" text="Yet to be approved">
      <formula>NOT(ISERROR(SEARCH("Yet to be approved",G65)))</formula>
    </cfRule>
  </conditionalFormatting>
  <conditionalFormatting sqref="I65:L67">
    <cfRule type="containsText" dxfId="990" priority="38" operator="containsText" text="DPR not submitted">
      <formula>NOT(ISERROR(SEARCH("DPR not submitted",I65)))</formula>
    </cfRule>
    <cfRule type="containsText" dxfId="989" priority="39" operator="containsText" text="Yet to be approved">
      <formula>NOT(ISERROR(SEARCH("Yet to be approved",I65)))</formula>
    </cfRule>
  </conditionalFormatting>
  <conditionalFormatting sqref="G69:H71 G73:H75">
    <cfRule type="containsText" dxfId="988" priority="36" operator="containsText" text="DPR not submitted">
      <formula>NOT(ISERROR(SEARCH("DPR not submitted",G69)))</formula>
    </cfRule>
    <cfRule type="containsText" dxfId="987" priority="37" operator="containsText" text="Yet to be approved">
      <formula>NOT(ISERROR(SEARCH("Yet to be approved",G69)))</formula>
    </cfRule>
  </conditionalFormatting>
  <conditionalFormatting sqref="I69:L71 I73:L75">
    <cfRule type="containsText" dxfId="986" priority="34" operator="containsText" text="DPR not submitted">
      <formula>NOT(ISERROR(SEARCH("DPR not submitted",I69)))</formula>
    </cfRule>
    <cfRule type="containsText" dxfId="985" priority="35" operator="containsText" text="Yet to be approved">
      <formula>NOT(ISERROR(SEARCH("Yet to be approved",I69)))</formula>
    </cfRule>
  </conditionalFormatting>
  <conditionalFormatting sqref="D72">
    <cfRule type="containsText" dxfId="984" priority="29" stopIfTrue="1" operator="containsText" text="DPR not submitted">
      <formula>NOT(ISERROR(SEARCH("DPR not submitted",D72)))</formula>
    </cfRule>
    <cfRule type="containsText" dxfId="983" priority="30" stopIfTrue="1" operator="containsText" text="Yet to be approved">
      <formula>NOT(ISERROR(SEARCH("Yet to be approved",D72)))</formula>
    </cfRule>
  </conditionalFormatting>
  <conditionalFormatting sqref="S72">
    <cfRule type="cellIs" dxfId="982" priority="28" stopIfTrue="1" operator="lessThan">
      <formula>0</formula>
    </cfRule>
  </conditionalFormatting>
  <conditionalFormatting sqref="D64">
    <cfRule type="containsText" dxfId="981" priority="26" stopIfTrue="1" operator="containsText" text="DPR not submitted">
      <formula>NOT(ISERROR(SEARCH("DPR not submitted",D64)))</formula>
    </cfRule>
    <cfRule type="containsText" dxfId="980" priority="27" stopIfTrue="1" operator="containsText" text="Yet to be approved">
      <formula>NOT(ISERROR(SEARCH("Yet to be approved",D64)))</formula>
    </cfRule>
  </conditionalFormatting>
  <conditionalFormatting sqref="S64">
    <cfRule type="cellIs" dxfId="979" priority="25" stopIfTrue="1" operator="lessThan">
      <formula>0</formula>
    </cfRule>
  </conditionalFormatting>
  <conditionalFormatting sqref="D63:E63">
    <cfRule type="containsText" dxfId="978" priority="23" stopIfTrue="1" operator="containsText" text="DPR not submitted">
      <formula>NOT(ISERROR(SEARCH("DPR not submitted",D63)))</formula>
    </cfRule>
    <cfRule type="containsText" dxfId="977" priority="24" stopIfTrue="1" operator="containsText" text="Yet to be approved">
      <formula>NOT(ISERROR(SEARCH("Yet to be approved",D63)))</formula>
    </cfRule>
  </conditionalFormatting>
  <conditionalFormatting sqref="G63:H63">
    <cfRule type="containsText" dxfId="976" priority="21" operator="containsText" text="DPR not submitted">
      <formula>NOT(ISERROR(SEARCH("DPR not submitted",G63)))</formula>
    </cfRule>
    <cfRule type="containsText" dxfId="975" priority="22" operator="containsText" text="Yet to be approved">
      <formula>NOT(ISERROR(SEARCH("Yet to be approved",G63)))</formula>
    </cfRule>
  </conditionalFormatting>
  <conditionalFormatting sqref="I63:L63">
    <cfRule type="containsText" dxfId="974" priority="19" operator="containsText" text="DPR not submitted">
      <formula>NOT(ISERROR(SEARCH("DPR not submitted",I63)))</formula>
    </cfRule>
    <cfRule type="containsText" dxfId="973" priority="20" operator="containsText" text="Yet to be approved">
      <formula>NOT(ISERROR(SEARCH("Yet to be approved",I63)))</formula>
    </cfRule>
  </conditionalFormatting>
  <conditionalFormatting sqref="D59">
    <cfRule type="containsText" dxfId="972" priority="17" stopIfTrue="1" operator="containsText" text="DPR not submitted">
      <formula>NOT(ISERROR(SEARCH("DPR not submitted",D59)))</formula>
    </cfRule>
    <cfRule type="containsText" dxfId="971" priority="18" stopIfTrue="1" operator="containsText" text="Yet to be approved">
      <formula>NOT(ISERROR(SEARCH("Yet to be approved",D59)))</formula>
    </cfRule>
  </conditionalFormatting>
  <conditionalFormatting sqref="S59">
    <cfRule type="cellIs" dxfId="970" priority="16" stopIfTrue="1" operator="lessThan">
      <formula>0</formula>
    </cfRule>
  </conditionalFormatting>
  <conditionalFormatting sqref="D58:E58">
    <cfRule type="containsText" dxfId="969" priority="14" stopIfTrue="1" operator="containsText" text="DPR not submitted">
      <formula>NOT(ISERROR(SEARCH("DPR not submitted",D58)))</formula>
    </cfRule>
    <cfRule type="containsText" dxfId="968" priority="15" stopIfTrue="1" operator="containsText" text="Yet to be approved">
      <formula>NOT(ISERROR(SEARCH("Yet to be approved",D58)))</formula>
    </cfRule>
  </conditionalFormatting>
  <conditionalFormatting sqref="G58:H58">
    <cfRule type="containsText" dxfId="967" priority="12" operator="containsText" text="DPR not submitted">
      <formula>NOT(ISERROR(SEARCH("DPR not submitted",G58)))</formula>
    </cfRule>
    <cfRule type="containsText" dxfId="966" priority="13" operator="containsText" text="Yet to be approved">
      <formula>NOT(ISERROR(SEARCH("Yet to be approved",G58)))</formula>
    </cfRule>
  </conditionalFormatting>
  <conditionalFormatting sqref="I58:L58">
    <cfRule type="containsText" dxfId="965" priority="10" operator="containsText" text="DPR not submitted">
      <formula>NOT(ISERROR(SEARCH("DPR not submitted",I58)))</formula>
    </cfRule>
    <cfRule type="containsText" dxfId="964" priority="11" operator="containsText" text="Yet to be approved">
      <formula>NOT(ISERROR(SEARCH("Yet to be approved",I58)))</formula>
    </cfRule>
  </conditionalFormatting>
  <conditionalFormatting sqref="D55">
    <cfRule type="containsText" dxfId="963" priority="8" stopIfTrue="1" operator="containsText" text="DPR not submitted">
      <formula>NOT(ISERROR(SEARCH("DPR not submitted",D55)))</formula>
    </cfRule>
    <cfRule type="containsText" dxfId="962" priority="9" stopIfTrue="1" operator="containsText" text="Yet to be approved">
      <formula>NOT(ISERROR(SEARCH("Yet to be approved",D55)))</formula>
    </cfRule>
  </conditionalFormatting>
  <conditionalFormatting sqref="S55">
    <cfRule type="cellIs" dxfId="961" priority="7" stopIfTrue="1" operator="lessThan">
      <formula>0</formula>
    </cfRule>
  </conditionalFormatting>
  <conditionalFormatting sqref="D54:E54">
    <cfRule type="containsText" dxfId="960" priority="5" stopIfTrue="1" operator="containsText" text="DPR not submitted">
      <formula>NOT(ISERROR(SEARCH("DPR not submitted",D54)))</formula>
    </cfRule>
    <cfRule type="containsText" dxfId="959" priority="6" stopIfTrue="1" operator="containsText" text="Yet to be approved">
      <formula>NOT(ISERROR(SEARCH("Yet to be approved",D54)))</formula>
    </cfRule>
  </conditionalFormatting>
  <conditionalFormatting sqref="G54:H54">
    <cfRule type="containsText" dxfId="958" priority="3" operator="containsText" text="DPR not submitted">
      <formula>NOT(ISERROR(SEARCH("DPR not submitted",G54)))</formula>
    </cfRule>
    <cfRule type="containsText" dxfId="957" priority="4" operator="containsText" text="Yet to be approved">
      <formula>NOT(ISERROR(SEARCH("Yet to be approved",G54)))</formula>
    </cfRule>
  </conditionalFormatting>
  <conditionalFormatting sqref="I54:L54">
    <cfRule type="containsText" dxfId="956" priority="1" operator="containsText" text="DPR not submitted">
      <formula>NOT(ISERROR(SEARCH("DPR not submitted",I54)))</formula>
    </cfRule>
    <cfRule type="containsText" dxfId="955" priority="2" operator="containsText" text="Yet to be approved">
      <formula>NOT(ISERROR(SEARCH("Yet to be approved",I54)))</formula>
    </cfRule>
  </conditionalFormatting>
  <pageMargins left="0.47244094488188981" right="0.19685039370078741" top="0.39370078740157483" bottom="0.35433070866141736" header="0.23622047244094491" footer="0.23622047244094491"/>
  <pageSetup paperSize="9" scale="36" fitToWidth="2" fitToHeight="0" orientation="landscape" r:id="rId1"/>
  <headerFooter alignWithMargins="0">
    <oddHeader>&amp;F</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50"/>
  <sheetViews>
    <sheetView view="pageBreakPreview" zoomScale="80" zoomScaleNormal="80" zoomScaleSheetLayoutView="80" workbookViewId="0">
      <pane xSplit="2" ySplit="6" topLeftCell="C199" activePane="bottomRight" state="frozen"/>
      <selection pane="topRight" activeCell="C1" sqref="C1"/>
      <selection pane="bottomLeft" activeCell="A5" sqref="A5"/>
      <selection pane="bottomRight" activeCell="O11" sqref="O11:O207"/>
    </sheetView>
  </sheetViews>
  <sheetFormatPr defaultRowHeight="15" outlineLevelRow="1" outlineLevelCol="1"/>
  <cols>
    <col min="1" max="1" width="9.85546875" style="18" customWidth="1"/>
    <col min="2" max="2" width="65.7109375" style="19" customWidth="1"/>
    <col min="3" max="3" width="19.28515625" style="18" hidden="1" customWidth="1" outlineLevel="1"/>
    <col min="4" max="4" width="39" style="18" hidden="1" customWidth="1" outlineLevel="1"/>
    <col min="5" max="5" width="15.85546875" style="21" hidden="1" customWidth="1" outlineLevel="1"/>
    <col min="6" max="6" width="15.28515625" style="30" hidden="1" customWidth="1" outlineLevel="1"/>
    <col min="7" max="7" width="11" style="19" hidden="1" customWidth="1" outlineLevel="1"/>
    <col min="8" max="8" width="12.28515625" style="19" customWidth="1" collapsed="1"/>
    <col min="9" max="9" width="12" style="19" customWidth="1" outlineLevel="1"/>
    <col min="10" max="10" width="10.5703125" style="19" customWidth="1" outlineLevel="1"/>
    <col min="11" max="11" width="13.28515625" style="21" customWidth="1" outlineLevel="1"/>
    <col min="12" max="12" width="12.42578125" style="19" customWidth="1" outlineLevel="1"/>
    <col min="13" max="13" width="15.85546875" style="19" customWidth="1" outlineLevel="1"/>
    <col min="14" max="14" width="12.7109375" style="19" customWidth="1" outlineLevel="1"/>
    <col min="15" max="15" width="47.140625" style="19" customWidth="1"/>
    <col min="16" max="16" width="15.5703125" style="28" hidden="1" customWidth="1"/>
    <col min="17" max="19" width="10.42578125" style="26" hidden="1" customWidth="1"/>
    <col min="20" max="22" width="10.42578125" style="26" customWidth="1" outlineLevel="1"/>
    <col min="23" max="27" width="10.7109375" style="26" customWidth="1" outlineLevel="1"/>
    <col min="28" max="28" width="10.7109375" style="26" customWidth="1"/>
    <col min="29" max="29" width="16.28515625" style="25" hidden="1" customWidth="1" outlineLevel="1"/>
    <col min="30" max="39" width="10" style="27" hidden="1" customWidth="1" outlineLevel="1"/>
    <col min="40" max="40" width="10" style="27" customWidth="1" collapsed="1"/>
    <col min="41" max="41" width="19.28515625" style="29" hidden="1" customWidth="1"/>
    <col min="42" max="44" width="10.42578125" style="22" hidden="1" customWidth="1"/>
    <col min="45" max="47" width="10.42578125" style="22" customWidth="1" outlineLevel="1"/>
    <col min="48" max="48" width="10.7109375" style="22" customWidth="1" outlineLevel="1"/>
    <col min="49" max="53" width="10.7109375" style="26" customWidth="1" outlineLevel="1"/>
    <col min="54" max="54" width="19.140625" style="22" customWidth="1"/>
    <col min="55" max="55" width="52.28515625" style="19" customWidth="1"/>
    <col min="56" max="56" width="15.28515625" style="18" bestFit="1" customWidth="1"/>
    <col min="57" max="57" width="15.28515625" style="19" customWidth="1"/>
    <col min="58" max="58" width="12.5703125" style="19" customWidth="1"/>
    <col min="59" max="59" width="13.42578125" style="19" customWidth="1"/>
    <col min="60" max="60" width="13.5703125" style="19" customWidth="1"/>
    <col min="61" max="61" width="9.140625" style="19"/>
    <col min="62" max="62" width="10.42578125" style="19" bestFit="1" customWidth="1"/>
    <col min="63" max="63" width="9.140625" style="19"/>
    <col min="64" max="64" width="11.28515625" style="19" customWidth="1"/>
    <col min="65" max="16384" width="9.140625" style="19"/>
  </cols>
  <sheetData>
    <row r="1" spans="1:58">
      <c r="D1" s="20" t="s">
        <v>32</v>
      </c>
      <c r="BE1" s="18" t="s">
        <v>68</v>
      </c>
      <c r="BF1" s="19" t="s">
        <v>69</v>
      </c>
    </row>
    <row r="2" spans="1:58">
      <c r="D2" s="23" t="s">
        <v>1</v>
      </c>
      <c r="BE2" s="18" t="s">
        <v>70</v>
      </c>
      <c r="BF2" s="19" t="s">
        <v>71</v>
      </c>
    </row>
    <row r="3" spans="1:58">
      <c r="A3" s="61"/>
      <c r="B3" s="62" t="s">
        <v>33</v>
      </c>
      <c r="C3" s="63"/>
      <c r="D3" s="64" t="s">
        <v>72</v>
      </c>
      <c r="E3" s="65"/>
      <c r="F3" s="66"/>
      <c r="G3" s="67"/>
      <c r="H3" s="67"/>
      <c r="I3" s="67"/>
      <c r="J3" s="67"/>
      <c r="K3" s="65"/>
      <c r="L3" s="67"/>
      <c r="M3" s="67"/>
      <c r="N3" s="67"/>
      <c r="O3" s="68"/>
      <c r="P3" s="69"/>
      <c r="Q3" s="70"/>
      <c r="R3" s="70"/>
      <c r="S3" s="70"/>
      <c r="T3" s="70"/>
      <c r="U3" s="70"/>
      <c r="V3" s="70"/>
      <c r="W3" s="71" t="s">
        <v>3</v>
      </c>
      <c r="X3" s="71"/>
      <c r="Y3" s="71"/>
      <c r="Z3" s="71"/>
      <c r="AA3" s="71"/>
      <c r="AB3" s="71"/>
      <c r="AC3" s="72"/>
      <c r="AD3" s="73"/>
      <c r="AE3" s="73"/>
      <c r="AF3" s="73"/>
      <c r="AG3" s="73"/>
      <c r="AH3" s="73"/>
      <c r="AI3" s="74"/>
      <c r="AO3" s="38"/>
      <c r="AP3" s="75"/>
      <c r="AQ3" s="76"/>
      <c r="AT3" s="76"/>
      <c r="AU3" s="76"/>
      <c r="AV3" s="77" t="s">
        <v>3</v>
      </c>
      <c r="AW3" s="71"/>
      <c r="AX3" s="71"/>
      <c r="AY3" s="71"/>
      <c r="AZ3" s="71"/>
      <c r="BA3" s="71"/>
      <c r="BB3" s="77"/>
      <c r="BC3" s="78"/>
      <c r="BD3" s="79"/>
      <c r="BE3" s="18" t="s">
        <v>29</v>
      </c>
      <c r="BF3" s="19" t="s">
        <v>283</v>
      </c>
    </row>
    <row r="4" spans="1:58">
      <c r="A4" s="909" t="s">
        <v>4</v>
      </c>
      <c r="B4" s="909" t="s">
        <v>35</v>
      </c>
      <c r="C4" s="909" t="s">
        <v>68</v>
      </c>
      <c r="D4" s="909" t="s">
        <v>37</v>
      </c>
      <c r="E4" s="923" t="s">
        <v>73</v>
      </c>
      <c r="F4" s="923" t="s">
        <v>38</v>
      </c>
      <c r="G4" s="909" t="s">
        <v>74</v>
      </c>
      <c r="H4" s="909" t="s">
        <v>75</v>
      </c>
      <c r="I4" s="909" t="s">
        <v>76</v>
      </c>
      <c r="J4" s="909" t="s">
        <v>77</v>
      </c>
      <c r="K4" s="923" t="s">
        <v>78</v>
      </c>
      <c r="L4" s="909" t="s">
        <v>79</v>
      </c>
      <c r="M4" s="909" t="s">
        <v>80</v>
      </c>
      <c r="N4" s="909" t="s">
        <v>81</v>
      </c>
      <c r="O4" s="909" t="s">
        <v>82</v>
      </c>
      <c r="P4" s="918" t="s">
        <v>27</v>
      </c>
      <c r="Q4" s="918"/>
      <c r="R4" s="918"/>
      <c r="S4" s="918"/>
      <c r="T4" s="918"/>
      <c r="U4" s="918"/>
      <c r="V4" s="918"/>
      <c r="W4" s="918"/>
      <c r="X4" s="212"/>
      <c r="Y4" s="212"/>
      <c r="Z4" s="212"/>
      <c r="AA4" s="212"/>
      <c r="AB4" s="212"/>
      <c r="AC4" s="925" t="s">
        <v>83</v>
      </c>
      <c r="AD4" s="925"/>
      <c r="AE4" s="925"/>
      <c r="AF4" s="925"/>
      <c r="AG4" s="925"/>
      <c r="AH4" s="925"/>
      <c r="AI4" s="925"/>
      <c r="AJ4" s="624"/>
      <c r="AK4" s="624"/>
      <c r="AL4" s="624"/>
      <c r="AM4" s="624"/>
      <c r="AN4" s="624"/>
      <c r="AO4" s="918" t="s">
        <v>28</v>
      </c>
      <c r="AP4" s="918"/>
      <c r="AQ4" s="918"/>
      <c r="AR4" s="918"/>
      <c r="AS4" s="918"/>
      <c r="AT4" s="918"/>
      <c r="AU4" s="918"/>
      <c r="AV4" s="918"/>
      <c r="AW4" s="213"/>
      <c r="AX4" s="213"/>
      <c r="AY4" s="213"/>
      <c r="AZ4" s="213"/>
      <c r="BA4" s="213"/>
      <c r="BB4" s="930" t="s">
        <v>84</v>
      </c>
      <c r="BC4" s="926" t="s">
        <v>12</v>
      </c>
      <c r="BD4" s="924" t="s">
        <v>85</v>
      </c>
      <c r="BE4" s="18" t="s">
        <v>86</v>
      </c>
      <c r="BF4" s="24" t="s">
        <v>87</v>
      </c>
    </row>
    <row r="5" spans="1:58" ht="15" customHeight="1">
      <c r="A5" s="909"/>
      <c r="B5" s="909"/>
      <c r="C5" s="909"/>
      <c r="D5" s="909"/>
      <c r="E5" s="923"/>
      <c r="F5" s="923"/>
      <c r="G5" s="909"/>
      <c r="H5" s="909"/>
      <c r="I5" s="909"/>
      <c r="J5" s="909"/>
      <c r="K5" s="923"/>
      <c r="L5" s="909"/>
      <c r="M5" s="909"/>
      <c r="N5" s="909"/>
      <c r="O5" s="909"/>
      <c r="P5" s="918" t="s">
        <v>88</v>
      </c>
      <c r="Q5" s="179" t="s">
        <v>46</v>
      </c>
      <c r="R5" s="179" t="s">
        <v>46</v>
      </c>
      <c r="S5" s="179" t="s">
        <v>46</v>
      </c>
      <c r="T5" s="918" t="s">
        <v>618</v>
      </c>
      <c r="U5" s="211" t="s">
        <v>46</v>
      </c>
      <c r="V5" s="211" t="s">
        <v>46</v>
      </c>
      <c r="W5" s="211" t="s">
        <v>89</v>
      </c>
      <c r="X5" s="258" t="s">
        <v>374</v>
      </c>
      <c r="Y5" s="258" t="s">
        <v>374</v>
      </c>
      <c r="Z5" s="258" t="s">
        <v>374</v>
      </c>
      <c r="AA5" s="258" t="s">
        <v>374</v>
      </c>
      <c r="AB5" s="258" t="s">
        <v>374</v>
      </c>
      <c r="AC5" s="929" t="s">
        <v>90</v>
      </c>
      <c r="AD5" s="148" t="s">
        <v>46</v>
      </c>
      <c r="AE5" s="148" t="s">
        <v>46</v>
      </c>
      <c r="AF5" s="148" t="s">
        <v>46</v>
      </c>
      <c r="AG5" s="211" t="s">
        <v>46</v>
      </c>
      <c r="AH5" s="211" t="s">
        <v>46</v>
      </c>
      <c r="AI5" s="211" t="s">
        <v>89</v>
      </c>
      <c r="AJ5" s="258" t="s">
        <v>374</v>
      </c>
      <c r="AK5" s="258" t="s">
        <v>374</v>
      </c>
      <c r="AL5" s="258" t="s">
        <v>374</v>
      </c>
      <c r="AM5" s="258" t="s">
        <v>374</v>
      </c>
      <c r="AN5" s="258" t="s">
        <v>374</v>
      </c>
      <c r="AO5" s="918" t="s">
        <v>91</v>
      </c>
      <c r="AP5" s="179" t="s">
        <v>46</v>
      </c>
      <c r="AQ5" s="179" t="s">
        <v>46</v>
      </c>
      <c r="AR5" s="179" t="s">
        <v>46</v>
      </c>
      <c r="AS5" s="918" t="s">
        <v>619</v>
      </c>
      <c r="AT5" s="211" t="s">
        <v>46</v>
      </c>
      <c r="AU5" s="211" t="s">
        <v>46</v>
      </c>
      <c r="AV5" s="211" t="s">
        <v>89</v>
      </c>
      <c r="AW5" s="211" t="s">
        <v>374</v>
      </c>
      <c r="AX5" s="211" t="s">
        <v>374</v>
      </c>
      <c r="AY5" s="211" t="s">
        <v>374</v>
      </c>
      <c r="AZ5" s="211" t="s">
        <v>374</v>
      </c>
      <c r="BA5" s="211" t="s">
        <v>374</v>
      </c>
      <c r="BB5" s="931"/>
      <c r="BC5" s="927"/>
      <c r="BD5" s="924"/>
      <c r="BF5" s="24" t="s">
        <v>92</v>
      </c>
    </row>
    <row r="6" spans="1:58" ht="31.5" customHeight="1">
      <c r="A6" s="909"/>
      <c r="B6" s="909"/>
      <c r="C6" s="909"/>
      <c r="D6" s="909"/>
      <c r="E6" s="923"/>
      <c r="F6" s="923"/>
      <c r="G6" s="909"/>
      <c r="H6" s="909"/>
      <c r="I6" s="909"/>
      <c r="J6" s="909"/>
      <c r="K6" s="923"/>
      <c r="L6" s="909"/>
      <c r="M6" s="909"/>
      <c r="N6" s="909"/>
      <c r="O6" s="909"/>
      <c r="P6" s="918"/>
      <c r="Q6" s="179" t="s">
        <v>6</v>
      </c>
      <c r="R6" s="179" t="s">
        <v>7</v>
      </c>
      <c r="S6" s="179" t="s">
        <v>8</v>
      </c>
      <c r="T6" s="918"/>
      <c r="U6" s="179" t="s">
        <v>9</v>
      </c>
      <c r="V6" s="179" t="s">
        <v>10</v>
      </c>
      <c r="W6" s="179" t="s">
        <v>11</v>
      </c>
      <c r="X6" s="259" t="s">
        <v>375</v>
      </c>
      <c r="Y6" s="259" t="s">
        <v>376</v>
      </c>
      <c r="Z6" s="259" t="s">
        <v>377</v>
      </c>
      <c r="AA6" s="259" t="s">
        <v>378</v>
      </c>
      <c r="AB6" s="259" t="s">
        <v>379</v>
      </c>
      <c r="AC6" s="929"/>
      <c r="AD6" s="148" t="s">
        <v>6</v>
      </c>
      <c r="AE6" s="148" t="s">
        <v>7</v>
      </c>
      <c r="AF6" s="148" t="s">
        <v>8</v>
      </c>
      <c r="AG6" s="148" t="s">
        <v>9</v>
      </c>
      <c r="AH6" s="148" t="s">
        <v>10</v>
      </c>
      <c r="AI6" s="148" t="s">
        <v>11</v>
      </c>
      <c r="AJ6" s="259" t="s">
        <v>375</v>
      </c>
      <c r="AK6" s="259" t="s">
        <v>376</v>
      </c>
      <c r="AL6" s="259" t="s">
        <v>377</v>
      </c>
      <c r="AM6" s="259" t="s">
        <v>378</v>
      </c>
      <c r="AN6" s="259" t="s">
        <v>379</v>
      </c>
      <c r="AO6" s="918"/>
      <c r="AP6" s="179" t="s">
        <v>6</v>
      </c>
      <c r="AQ6" s="179" t="s">
        <v>7</v>
      </c>
      <c r="AR6" s="179" t="s">
        <v>8</v>
      </c>
      <c r="AS6" s="918"/>
      <c r="AT6" s="179" t="s">
        <v>9</v>
      </c>
      <c r="AU6" s="179" t="s">
        <v>10</v>
      </c>
      <c r="AV6" s="179" t="s">
        <v>11</v>
      </c>
      <c r="AW6" s="212" t="s">
        <v>375</v>
      </c>
      <c r="AX6" s="212" t="s">
        <v>376</v>
      </c>
      <c r="AY6" s="212" t="s">
        <v>377</v>
      </c>
      <c r="AZ6" s="212" t="s">
        <v>378</v>
      </c>
      <c r="BA6" s="212" t="s">
        <v>379</v>
      </c>
      <c r="BB6" s="932"/>
      <c r="BC6" s="928"/>
      <c r="BD6" s="924"/>
      <c r="BF6" s="24" t="s">
        <v>93</v>
      </c>
    </row>
    <row r="7" spans="1:58">
      <c r="A7" s="80"/>
      <c r="B7" s="80"/>
      <c r="C7" s="80"/>
      <c r="D7" s="80"/>
      <c r="E7" s="81"/>
      <c r="F7" s="81"/>
      <c r="G7" s="80"/>
      <c r="H7" s="80"/>
      <c r="I7" s="80"/>
      <c r="J7" s="80"/>
      <c r="K7" s="81"/>
      <c r="L7" s="80"/>
      <c r="M7" s="80"/>
      <c r="N7" s="80"/>
      <c r="O7" s="80"/>
      <c r="P7" s="82"/>
      <c r="Q7" s="82"/>
      <c r="R7" s="82"/>
      <c r="S7" s="82"/>
      <c r="T7" s="82"/>
      <c r="U7" s="82"/>
      <c r="V7" s="82"/>
      <c r="W7" s="82"/>
      <c r="X7" s="82"/>
      <c r="Y7" s="82"/>
      <c r="Z7" s="82"/>
      <c r="AA7" s="82"/>
      <c r="AB7" s="82"/>
      <c r="AC7" s="83"/>
      <c r="AD7" s="84"/>
      <c r="AE7" s="84"/>
      <c r="AF7" s="84"/>
      <c r="AG7" s="84"/>
      <c r="AH7" s="84"/>
      <c r="AI7" s="84"/>
      <c r="AJ7" s="84"/>
      <c r="AK7" s="84"/>
      <c r="AL7" s="84"/>
      <c r="AM7" s="84"/>
      <c r="AN7" s="84"/>
      <c r="AO7" s="82"/>
      <c r="AP7" s="82"/>
      <c r="AQ7" s="82"/>
      <c r="AR7" s="82"/>
      <c r="AS7" s="82"/>
      <c r="AT7" s="82"/>
      <c r="AU7" s="82"/>
      <c r="AV7" s="82"/>
      <c r="AW7" s="82"/>
      <c r="AX7" s="82"/>
      <c r="AY7" s="82"/>
      <c r="AZ7" s="82"/>
      <c r="BA7" s="82"/>
      <c r="BB7" s="82"/>
      <c r="BC7" s="80"/>
      <c r="BD7" s="85" t="s">
        <v>94</v>
      </c>
      <c r="BF7" s="19" t="s">
        <v>94</v>
      </c>
    </row>
    <row r="8" spans="1:58">
      <c r="A8" s="86"/>
      <c r="B8" s="49" t="s">
        <v>95</v>
      </c>
      <c r="C8" s="87"/>
      <c r="D8" s="87"/>
      <c r="E8" s="88"/>
      <c r="F8" s="89"/>
      <c r="G8" s="90"/>
      <c r="H8" s="90"/>
      <c r="I8" s="90"/>
      <c r="J8" s="90"/>
      <c r="K8" s="88"/>
      <c r="L8" s="90"/>
      <c r="M8" s="90"/>
      <c r="N8" s="90"/>
      <c r="O8" s="90"/>
      <c r="P8" s="91"/>
      <c r="Q8" s="92"/>
      <c r="R8" s="92"/>
      <c r="S8" s="92"/>
      <c r="T8" s="92"/>
      <c r="U8" s="92"/>
      <c r="V8" s="92"/>
      <c r="W8" s="92"/>
      <c r="X8" s="92"/>
      <c r="Y8" s="92"/>
      <c r="Z8" s="92"/>
      <c r="AA8" s="92"/>
      <c r="AB8" s="92"/>
      <c r="AC8" s="93"/>
      <c r="AD8" s="94"/>
      <c r="AE8" s="94"/>
      <c r="AF8" s="94"/>
      <c r="AG8" s="94"/>
      <c r="AH8" s="94"/>
      <c r="AI8" s="94"/>
      <c r="AJ8" s="94"/>
      <c r="AK8" s="94"/>
      <c r="AL8" s="94"/>
      <c r="AM8" s="94"/>
      <c r="AN8" s="94"/>
      <c r="AO8" s="91"/>
      <c r="AP8" s="95"/>
      <c r="AQ8" s="95"/>
      <c r="AR8" s="95"/>
      <c r="AS8" s="95"/>
      <c r="AT8" s="95"/>
      <c r="AU8" s="95"/>
      <c r="AV8" s="95"/>
      <c r="AW8" s="92"/>
      <c r="AX8" s="92"/>
      <c r="AY8" s="92"/>
      <c r="AZ8" s="92"/>
      <c r="BA8" s="92"/>
      <c r="BB8" s="95"/>
      <c r="BC8" s="90"/>
      <c r="BD8" s="87" t="s">
        <v>94</v>
      </c>
      <c r="BF8" s="19" t="s">
        <v>96</v>
      </c>
    </row>
    <row r="9" spans="1:58">
      <c r="A9" s="86"/>
      <c r="B9" s="46" t="s">
        <v>97</v>
      </c>
      <c r="C9" s="87"/>
      <c r="D9" s="87"/>
      <c r="E9" s="88"/>
      <c r="F9" s="89"/>
      <c r="G9" s="90"/>
      <c r="H9" s="90"/>
      <c r="I9" s="90"/>
      <c r="J9" s="90"/>
      <c r="K9" s="88"/>
      <c r="L9" s="90"/>
      <c r="M9" s="90"/>
      <c r="N9" s="90"/>
      <c r="O9" s="90"/>
      <c r="P9" s="91"/>
      <c r="Q9" s="92"/>
      <c r="R9" s="92"/>
      <c r="S9" s="92"/>
      <c r="T9" s="92"/>
      <c r="U9" s="92"/>
      <c r="V9" s="92"/>
      <c r="W9" s="92"/>
      <c r="X9" s="92"/>
      <c r="Y9" s="92"/>
      <c r="Z9" s="92"/>
      <c r="AA9" s="92"/>
      <c r="AB9" s="92"/>
      <c r="AC9" s="93"/>
      <c r="AD9" s="94"/>
      <c r="AE9" s="94"/>
      <c r="AF9" s="94"/>
      <c r="AG9" s="94"/>
      <c r="AH9" s="94"/>
      <c r="AI9" s="94"/>
      <c r="AJ9" s="94"/>
      <c r="AK9" s="94"/>
      <c r="AL9" s="94"/>
      <c r="AM9" s="94"/>
      <c r="AN9" s="94"/>
      <c r="AO9" s="91"/>
      <c r="AP9" s="95"/>
      <c r="AQ9" s="95"/>
      <c r="AR9" s="95"/>
      <c r="AS9" s="95"/>
      <c r="AT9" s="95"/>
      <c r="AU9" s="95"/>
      <c r="AV9" s="95"/>
      <c r="AW9" s="92"/>
      <c r="AX9" s="92"/>
      <c r="AY9" s="92"/>
      <c r="AZ9" s="92"/>
      <c r="BA9" s="92"/>
      <c r="BB9" s="95"/>
      <c r="BC9" s="90"/>
      <c r="BD9" s="87" t="s">
        <v>94</v>
      </c>
    </row>
    <row r="10" spans="1:58" s="744" customFormat="1" outlineLevel="1">
      <c r="A10" s="416">
        <v>1</v>
      </c>
      <c r="B10" s="417" t="s">
        <v>98</v>
      </c>
      <c r="C10" s="416" t="s">
        <v>68</v>
      </c>
      <c r="D10" s="416" t="s">
        <v>99</v>
      </c>
      <c r="E10" s="418">
        <v>41594</v>
      </c>
      <c r="F10" s="419">
        <v>41739</v>
      </c>
      <c r="G10" s="140">
        <v>11.900051899999999</v>
      </c>
      <c r="H10" s="140">
        <v>11.900051899999999</v>
      </c>
      <c r="I10" s="755"/>
      <c r="J10" s="755"/>
      <c r="K10" s="756">
        <v>41739</v>
      </c>
      <c r="L10" s="755"/>
      <c r="M10" s="755"/>
      <c r="N10" s="755"/>
      <c r="O10" s="755"/>
      <c r="P10" s="57"/>
      <c r="Q10" s="57"/>
      <c r="R10" s="57"/>
      <c r="S10" s="57"/>
      <c r="T10" s="57">
        <f>SUM(P10:S10)</f>
        <v>0</v>
      </c>
      <c r="U10" s="757"/>
      <c r="V10" s="757"/>
      <c r="W10" s="757"/>
      <c r="X10" s="757"/>
      <c r="Y10" s="757"/>
      <c r="Z10" s="757"/>
      <c r="AA10" s="757"/>
      <c r="AB10" s="757"/>
      <c r="AC10" s="101"/>
      <c r="AD10" s="102"/>
      <c r="AE10" s="102"/>
      <c r="AF10" s="102"/>
      <c r="AG10" s="102"/>
      <c r="AH10" s="102"/>
      <c r="AI10" s="102"/>
      <c r="AJ10" s="101"/>
      <c r="AK10" s="101"/>
      <c r="AL10" s="101"/>
      <c r="AM10" s="101"/>
      <c r="AN10" s="101"/>
      <c r="AO10" s="57"/>
      <c r="AP10" s="57"/>
      <c r="AQ10" s="57"/>
      <c r="AR10" s="57"/>
      <c r="AS10" s="57">
        <f>SUM(AO10:AR10)</f>
        <v>0</v>
      </c>
      <c r="AT10" s="757"/>
      <c r="AU10" s="57"/>
      <c r="AV10" s="757"/>
      <c r="AW10" s="757"/>
      <c r="AX10" s="757"/>
      <c r="AY10" s="757"/>
      <c r="AZ10" s="757"/>
      <c r="BA10" s="757"/>
      <c r="BB10" s="757"/>
      <c r="BC10" s="755"/>
      <c r="BD10" s="420" t="s">
        <v>94</v>
      </c>
    </row>
    <row r="11" spans="1:58" s="744" customFormat="1" ht="45" outlineLevel="1">
      <c r="A11" s="183">
        <v>1.1000000000000001</v>
      </c>
      <c r="B11" s="184" t="s">
        <v>100</v>
      </c>
      <c r="C11" s="185" t="s">
        <v>70</v>
      </c>
      <c r="D11" s="183" t="str">
        <f>D10</f>
        <v>MERC/TECH 1/CAPEX/20142015/00086</v>
      </c>
      <c r="E11" s="186">
        <f>E10</f>
        <v>41594</v>
      </c>
      <c r="F11" s="100">
        <f t="shared" ref="F11:F17" si="0">IF(F10=0,"-",F10)</f>
        <v>41739</v>
      </c>
      <c r="G11" s="187">
        <v>6.8555000000000001</v>
      </c>
      <c r="H11" s="187">
        <v>6.8555000000000001</v>
      </c>
      <c r="I11" s="755"/>
      <c r="J11" s="758"/>
      <c r="K11" s="759">
        <v>41739</v>
      </c>
      <c r="L11" s="760">
        <v>41711</v>
      </c>
      <c r="M11" s="761">
        <v>42078</v>
      </c>
      <c r="N11" s="762">
        <v>42088</v>
      </c>
      <c r="O11" s="275" t="s">
        <v>101</v>
      </c>
      <c r="P11" s="188">
        <v>7.8385819000000003</v>
      </c>
      <c r="Q11" s="149"/>
      <c r="R11" s="149"/>
      <c r="S11" s="149"/>
      <c r="T11" s="57">
        <f t="shared" ref="T11:T74" si="1">SUM(P11:S11)</f>
        <v>7.8385819000000003</v>
      </c>
      <c r="U11" s="763"/>
      <c r="V11" s="763"/>
      <c r="W11" s="763"/>
      <c r="X11" s="763"/>
      <c r="Y11" s="763"/>
      <c r="Z11" s="763"/>
      <c r="AA11" s="763"/>
      <c r="AB11" s="763"/>
      <c r="AC11" s="101">
        <v>1</v>
      </c>
      <c r="AD11" s="102"/>
      <c r="AE11" s="102"/>
      <c r="AF11" s="102"/>
      <c r="AG11" s="102"/>
      <c r="AH11" s="102"/>
      <c r="AI11" s="102"/>
      <c r="AJ11" s="101"/>
      <c r="AK11" s="101"/>
      <c r="AL11" s="101"/>
      <c r="AM11" s="101"/>
      <c r="AN11" s="101"/>
      <c r="AO11" s="188">
        <v>7.8385819000000003</v>
      </c>
      <c r="AP11" s="150"/>
      <c r="AQ11" s="150"/>
      <c r="AR11" s="150"/>
      <c r="AS11" s="57">
        <f t="shared" ref="AS11:AS74" si="2">SUM(AO11:AR11)</f>
        <v>7.8385819000000003</v>
      </c>
      <c r="AT11" s="764"/>
      <c r="AU11" s="150"/>
      <c r="AV11" s="764"/>
      <c r="AW11" s="763"/>
      <c r="AX11" s="763"/>
      <c r="AY11" s="763"/>
      <c r="AZ11" s="763"/>
      <c r="BA11" s="763"/>
      <c r="BB11" s="764"/>
      <c r="BC11" s="739" t="s">
        <v>203</v>
      </c>
      <c r="BD11" s="420" t="s">
        <v>87</v>
      </c>
    </row>
    <row r="12" spans="1:58" s="744" customFormat="1" ht="30" outlineLevel="1">
      <c r="A12" s="183">
        <v>1.2</v>
      </c>
      <c r="B12" s="184" t="s">
        <v>102</v>
      </c>
      <c r="C12" s="185" t="s">
        <v>70</v>
      </c>
      <c r="D12" s="183" t="str">
        <f t="shared" ref="D12:D17" si="3">D11</f>
        <v>MERC/TECH 1/CAPEX/20142015/00086</v>
      </c>
      <c r="E12" s="186">
        <f t="shared" ref="E12:E17" si="4">E11</f>
        <v>41594</v>
      </c>
      <c r="F12" s="100">
        <f t="shared" si="0"/>
        <v>41739</v>
      </c>
      <c r="G12" s="187">
        <v>1.23</v>
      </c>
      <c r="H12" s="187">
        <v>1.23</v>
      </c>
      <c r="I12" s="755"/>
      <c r="J12" s="758"/>
      <c r="K12" s="759">
        <v>41739</v>
      </c>
      <c r="L12" s="760">
        <v>42111</v>
      </c>
      <c r="M12" s="761">
        <v>42139</v>
      </c>
      <c r="N12" s="760">
        <v>42476</v>
      </c>
      <c r="O12" s="275" t="s">
        <v>103</v>
      </c>
      <c r="P12" s="188">
        <v>1.1499999999999999</v>
      </c>
      <c r="Q12" s="149"/>
      <c r="R12" s="149"/>
      <c r="S12" s="149"/>
      <c r="T12" s="57">
        <f t="shared" si="1"/>
        <v>1.1499999999999999</v>
      </c>
      <c r="U12" s="763"/>
      <c r="V12" s="763"/>
      <c r="W12" s="763"/>
      <c r="X12" s="763"/>
      <c r="Y12" s="763"/>
      <c r="Z12" s="763"/>
      <c r="AA12" s="763"/>
      <c r="AB12" s="763"/>
      <c r="AC12" s="101">
        <v>1</v>
      </c>
      <c r="AD12" s="102"/>
      <c r="AE12" s="102"/>
      <c r="AF12" s="102"/>
      <c r="AG12" s="102"/>
      <c r="AH12" s="102"/>
      <c r="AI12" s="102"/>
      <c r="AJ12" s="101"/>
      <c r="AK12" s="101"/>
      <c r="AL12" s="101"/>
      <c r="AM12" s="101"/>
      <c r="AN12" s="101"/>
      <c r="AO12" s="188">
        <v>1.1499999999999999</v>
      </c>
      <c r="AP12" s="150"/>
      <c r="AQ12" s="150"/>
      <c r="AR12" s="150"/>
      <c r="AS12" s="57">
        <f t="shared" si="2"/>
        <v>1.1499999999999999</v>
      </c>
      <c r="AT12" s="764"/>
      <c r="AU12" s="150"/>
      <c r="AV12" s="764"/>
      <c r="AW12" s="763"/>
      <c r="AX12" s="763"/>
      <c r="AY12" s="763"/>
      <c r="AZ12" s="763"/>
      <c r="BA12" s="763"/>
      <c r="BB12" s="764"/>
      <c r="BC12" s="739" t="s">
        <v>203</v>
      </c>
      <c r="BD12" s="420" t="s">
        <v>87</v>
      </c>
    </row>
    <row r="13" spans="1:58" s="744" customFormat="1" ht="30" outlineLevel="1">
      <c r="A13" s="183">
        <v>1.3</v>
      </c>
      <c r="B13" s="184" t="s">
        <v>104</v>
      </c>
      <c r="C13" s="185" t="s">
        <v>70</v>
      </c>
      <c r="D13" s="183" t="str">
        <f t="shared" si="3"/>
        <v>MERC/TECH 1/CAPEX/20142015/00086</v>
      </c>
      <c r="E13" s="186">
        <f t="shared" si="4"/>
        <v>41594</v>
      </c>
      <c r="F13" s="100">
        <f t="shared" si="0"/>
        <v>41739</v>
      </c>
      <c r="G13" s="187">
        <v>1.4675</v>
      </c>
      <c r="H13" s="187">
        <v>1.4675</v>
      </c>
      <c r="I13" s="755"/>
      <c r="J13" s="758"/>
      <c r="K13" s="759">
        <v>41739</v>
      </c>
      <c r="L13" s="760">
        <v>42487</v>
      </c>
      <c r="M13" s="761" t="s">
        <v>105</v>
      </c>
      <c r="N13" s="760">
        <v>42872</v>
      </c>
      <c r="O13" s="275" t="s">
        <v>106</v>
      </c>
      <c r="P13" s="188">
        <v>1.474</v>
      </c>
      <c r="Q13" s="149"/>
      <c r="R13" s="149"/>
      <c r="S13" s="149"/>
      <c r="T13" s="57">
        <f t="shared" si="1"/>
        <v>1.474</v>
      </c>
      <c r="U13" s="763"/>
      <c r="V13" s="763"/>
      <c r="W13" s="763"/>
      <c r="X13" s="763"/>
      <c r="Y13" s="763"/>
      <c r="Z13" s="763"/>
      <c r="AA13" s="763"/>
      <c r="AB13" s="763"/>
      <c r="AC13" s="101">
        <v>1</v>
      </c>
      <c r="AD13" s="102"/>
      <c r="AE13" s="102"/>
      <c r="AF13" s="102"/>
      <c r="AG13" s="102"/>
      <c r="AH13" s="102"/>
      <c r="AI13" s="102"/>
      <c r="AJ13" s="101"/>
      <c r="AK13" s="101"/>
      <c r="AL13" s="101"/>
      <c r="AM13" s="101"/>
      <c r="AN13" s="101"/>
      <c r="AO13" s="188">
        <v>1.474</v>
      </c>
      <c r="AP13" s="150"/>
      <c r="AQ13" s="150"/>
      <c r="AR13" s="150"/>
      <c r="AS13" s="57">
        <f t="shared" si="2"/>
        <v>1.474</v>
      </c>
      <c r="AT13" s="764"/>
      <c r="AU13" s="150"/>
      <c r="AV13" s="764"/>
      <c r="AW13" s="763"/>
      <c r="AX13" s="763"/>
      <c r="AY13" s="763"/>
      <c r="AZ13" s="763"/>
      <c r="BA13" s="763"/>
      <c r="BB13" s="764"/>
      <c r="BC13" s="739" t="s">
        <v>203</v>
      </c>
      <c r="BD13" s="420" t="s">
        <v>87</v>
      </c>
    </row>
    <row r="14" spans="1:58" s="744" customFormat="1" ht="45" outlineLevel="1">
      <c r="A14" s="183">
        <v>1.4</v>
      </c>
      <c r="B14" s="184" t="s">
        <v>107</v>
      </c>
      <c r="C14" s="185" t="s">
        <v>70</v>
      </c>
      <c r="D14" s="183" t="str">
        <f t="shared" si="3"/>
        <v>MERC/TECH 1/CAPEX/20142015/00086</v>
      </c>
      <c r="E14" s="186">
        <f t="shared" si="4"/>
        <v>41594</v>
      </c>
      <c r="F14" s="100">
        <f t="shared" si="0"/>
        <v>41739</v>
      </c>
      <c r="G14" s="187">
        <v>0.1644613</v>
      </c>
      <c r="H14" s="187">
        <v>0.1644613</v>
      </c>
      <c r="I14" s="755"/>
      <c r="J14" s="758"/>
      <c r="K14" s="759">
        <v>41739</v>
      </c>
      <c r="L14" s="760">
        <v>40658</v>
      </c>
      <c r="M14" s="761"/>
      <c r="N14" s="765">
        <v>41705</v>
      </c>
      <c r="O14" s="275" t="s">
        <v>108</v>
      </c>
      <c r="P14" s="188">
        <v>0.1837684</v>
      </c>
      <c r="Q14" s="149"/>
      <c r="R14" s="149"/>
      <c r="S14" s="149"/>
      <c r="T14" s="57">
        <f t="shared" si="1"/>
        <v>0.1837684</v>
      </c>
      <c r="U14" s="763"/>
      <c r="V14" s="763"/>
      <c r="W14" s="763"/>
      <c r="X14" s="763"/>
      <c r="Y14" s="763"/>
      <c r="Z14" s="763"/>
      <c r="AA14" s="763"/>
      <c r="AB14" s="763"/>
      <c r="AC14" s="101">
        <v>1</v>
      </c>
      <c r="AD14" s="102"/>
      <c r="AE14" s="102"/>
      <c r="AF14" s="102"/>
      <c r="AG14" s="102"/>
      <c r="AH14" s="102"/>
      <c r="AI14" s="102"/>
      <c r="AJ14" s="101"/>
      <c r="AK14" s="101"/>
      <c r="AL14" s="101"/>
      <c r="AM14" s="101"/>
      <c r="AN14" s="101"/>
      <c r="AO14" s="188">
        <v>0.1837684</v>
      </c>
      <c r="AP14" s="150"/>
      <c r="AQ14" s="150"/>
      <c r="AR14" s="150"/>
      <c r="AS14" s="57">
        <f t="shared" si="2"/>
        <v>0.1837684</v>
      </c>
      <c r="AT14" s="764"/>
      <c r="AU14" s="150"/>
      <c r="AV14" s="764"/>
      <c r="AW14" s="763"/>
      <c r="AX14" s="763"/>
      <c r="AY14" s="763"/>
      <c r="AZ14" s="763"/>
      <c r="BA14" s="763"/>
      <c r="BB14" s="764"/>
      <c r="BC14" s="739" t="s">
        <v>203</v>
      </c>
      <c r="BD14" s="420" t="s">
        <v>87</v>
      </c>
    </row>
    <row r="15" spans="1:58" s="744" customFormat="1" ht="45" outlineLevel="1">
      <c r="A15" s="183">
        <v>1.5</v>
      </c>
      <c r="B15" s="184" t="s">
        <v>109</v>
      </c>
      <c r="C15" s="185" t="s">
        <v>70</v>
      </c>
      <c r="D15" s="183" t="str">
        <f t="shared" si="3"/>
        <v>MERC/TECH 1/CAPEX/20142015/00086</v>
      </c>
      <c r="E15" s="186">
        <f t="shared" si="4"/>
        <v>41594</v>
      </c>
      <c r="F15" s="100">
        <f t="shared" si="0"/>
        <v>41739</v>
      </c>
      <c r="G15" s="187">
        <v>1.8204346</v>
      </c>
      <c r="H15" s="187">
        <v>1.8204346</v>
      </c>
      <c r="I15" s="755"/>
      <c r="J15" s="758"/>
      <c r="K15" s="759">
        <v>41739</v>
      </c>
      <c r="L15" s="760">
        <v>40548</v>
      </c>
      <c r="M15" s="761"/>
      <c r="N15" s="760" t="s">
        <v>110</v>
      </c>
      <c r="O15" s="275" t="s">
        <v>111</v>
      </c>
      <c r="P15" s="188">
        <v>2.1946485999999998</v>
      </c>
      <c r="Q15" s="149"/>
      <c r="R15" s="149"/>
      <c r="S15" s="149"/>
      <c r="T15" s="57">
        <f t="shared" si="1"/>
        <v>2.1946485999999998</v>
      </c>
      <c r="U15" s="763"/>
      <c r="V15" s="763"/>
      <c r="W15" s="763"/>
      <c r="X15" s="763"/>
      <c r="Y15" s="763"/>
      <c r="Z15" s="763"/>
      <c r="AA15" s="763"/>
      <c r="AB15" s="763"/>
      <c r="AC15" s="101">
        <v>1</v>
      </c>
      <c r="AD15" s="102"/>
      <c r="AE15" s="102"/>
      <c r="AF15" s="102"/>
      <c r="AG15" s="102"/>
      <c r="AH15" s="102"/>
      <c r="AI15" s="102"/>
      <c r="AJ15" s="101"/>
      <c r="AK15" s="101"/>
      <c r="AL15" s="101"/>
      <c r="AM15" s="101"/>
      <c r="AN15" s="101"/>
      <c r="AO15" s="188">
        <v>2.1946485999999998</v>
      </c>
      <c r="AP15" s="150"/>
      <c r="AQ15" s="150"/>
      <c r="AR15" s="150"/>
      <c r="AS15" s="57">
        <f t="shared" si="2"/>
        <v>2.1946485999999998</v>
      </c>
      <c r="AT15" s="764"/>
      <c r="AU15" s="150"/>
      <c r="AV15" s="764"/>
      <c r="AW15" s="763"/>
      <c r="AX15" s="763"/>
      <c r="AY15" s="763"/>
      <c r="AZ15" s="763"/>
      <c r="BA15" s="763"/>
      <c r="BB15" s="764"/>
      <c r="BC15" s="739" t="s">
        <v>203</v>
      </c>
      <c r="BD15" s="420" t="s">
        <v>87</v>
      </c>
    </row>
    <row r="16" spans="1:58" s="744" customFormat="1" ht="45" outlineLevel="1">
      <c r="A16" s="183">
        <v>1.6</v>
      </c>
      <c r="B16" s="184" t="s">
        <v>112</v>
      </c>
      <c r="C16" s="185" t="s">
        <v>70</v>
      </c>
      <c r="D16" s="183" t="str">
        <f t="shared" si="3"/>
        <v>MERC/TECH 1/CAPEX/20142015/00086</v>
      </c>
      <c r="E16" s="186">
        <f t="shared" si="4"/>
        <v>41594</v>
      </c>
      <c r="F16" s="100">
        <f t="shared" si="0"/>
        <v>41739</v>
      </c>
      <c r="G16" s="187">
        <v>0.22775599999999999</v>
      </c>
      <c r="H16" s="187">
        <v>0.22775599999999999</v>
      </c>
      <c r="I16" s="755"/>
      <c r="J16" s="758"/>
      <c r="K16" s="759">
        <v>41739</v>
      </c>
      <c r="L16" s="760">
        <v>41957</v>
      </c>
      <c r="M16" s="761">
        <v>42322</v>
      </c>
      <c r="N16" s="765">
        <v>42476</v>
      </c>
      <c r="O16" s="275" t="s">
        <v>108</v>
      </c>
      <c r="P16" s="188">
        <v>0.2596135</v>
      </c>
      <c r="Q16" s="149"/>
      <c r="R16" s="149"/>
      <c r="S16" s="149"/>
      <c r="T16" s="57">
        <f t="shared" si="1"/>
        <v>0.2596135</v>
      </c>
      <c r="U16" s="763"/>
      <c r="V16" s="763"/>
      <c r="W16" s="763"/>
      <c r="X16" s="763"/>
      <c r="Y16" s="763"/>
      <c r="Z16" s="763"/>
      <c r="AA16" s="763"/>
      <c r="AB16" s="763"/>
      <c r="AC16" s="101">
        <v>1</v>
      </c>
      <c r="AD16" s="102"/>
      <c r="AE16" s="102"/>
      <c r="AF16" s="102"/>
      <c r="AG16" s="102"/>
      <c r="AH16" s="102"/>
      <c r="AI16" s="102"/>
      <c r="AJ16" s="101"/>
      <c r="AK16" s="101"/>
      <c r="AL16" s="101"/>
      <c r="AM16" s="101"/>
      <c r="AN16" s="101"/>
      <c r="AO16" s="188">
        <v>0.2596135</v>
      </c>
      <c r="AP16" s="150"/>
      <c r="AQ16" s="150"/>
      <c r="AR16" s="150"/>
      <c r="AS16" s="57">
        <f t="shared" si="2"/>
        <v>0.2596135</v>
      </c>
      <c r="AT16" s="764"/>
      <c r="AU16" s="150"/>
      <c r="AV16" s="764"/>
      <c r="AW16" s="763"/>
      <c r="AX16" s="763"/>
      <c r="AY16" s="763"/>
      <c r="AZ16" s="763"/>
      <c r="BA16" s="763"/>
      <c r="BB16" s="764"/>
      <c r="BC16" s="739" t="s">
        <v>203</v>
      </c>
      <c r="BD16" s="420" t="s">
        <v>87</v>
      </c>
    </row>
    <row r="17" spans="1:59" outlineLevel="1">
      <c r="A17" s="183"/>
      <c r="B17" s="184" t="s">
        <v>29</v>
      </c>
      <c r="C17" s="185" t="s">
        <v>29</v>
      </c>
      <c r="D17" s="183" t="str">
        <f t="shared" si="3"/>
        <v>MERC/TECH 1/CAPEX/20142015/00086</v>
      </c>
      <c r="E17" s="186">
        <f t="shared" si="4"/>
        <v>41594</v>
      </c>
      <c r="F17" s="100">
        <f t="shared" si="0"/>
        <v>41739</v>
      </c>
      <c r="G17" s="187">
        <v>0.13439999999999999</v>
      </c>
      <c r="H17" s="187">
        <v>0.13439999999999999</v>
      </c>
      <c r="I17" s="238"/>
      <c r="J17" s="238"/>
      <c r="K17" s="239">
        <v>41739</v>
      </c>
      <c r="L17" s="238"/>
      <c r="M17" s="238"/>
      <c r="N17" s="238"/>
      <c r="O17" s="275"/>
      <c r="P17" s="188">
        <v>0</v>
      </c>
      <c r="Q17" s="149"/>
      <c r="R17" s="149"/>
      <c r="S17" s="149"/>
      <c r="T17" s="57">
        <f t="shared" si="1"/>
        <v>0</v>
      </c>
      <c r="U17" s="261"/>
      <c r="V17" s="261"/>
      <c r="W17" s="261"/>
      <c r="X17" s="261"/>
      <c r="Y17" s="261"/>
      <c r="Z17" s="261"/>
      <c r="AA17" s="261"/>
      <c r="AB17" s="261"/>
      <c r="AC17" s="101"/>
      <c r="AD17" s="102"/>
      <c r="AE17" s="102"/>
      <c r="AF17" s="102"/>
      <c r="AG17" s="102"/>
      <c r="AH17" s="102"/>
      <c r="AI17" s="102"/>
      <c r="AJ17" s="101"/>
      <c r="AK17" s="101"/>
      <c r="AL17" s="101"/>
      <c r="AM17" s="101"/>
      <c r="AN17" s="101"/>
      <c r="AO17" s="188">
        <v>0</v>
      </c>
      <c r="AP17" s="150"/>
      <c r="AQ17" s="150"/>
      <c r="AR17" s="150"/>
      <c r="AS17" s="57">
        <f t="shared" si="2"/>
        <v>0</v>
      </c>
      <c r="AT17" s="265"/>
      <c r="AU17" s="150"/>
      <c r="AV17" s="265"/>
      <c r="AW17" s="261"/>
      <c r="AX17" s="261"/>
      <c r="AY17" s="261"/>
      <c r="AZ17" s="261"/>
      <c r="BA17" s="261"/>
      <c r="BB17" s="265"/>
      <c r="BC17" s="275"/>
      <c r="BD17" s="272" t="s">
        <v>94</v>
      </c>
    </row>
    <row r="18" spans="1:59" outlineLevel="1">
      <c r="A18" s="161">
        <v>3</v>
      </c>
      <c r="B18" s="54" t="s">
        <v>113</v>
      </c>
      <c r="C18" s="53" t="s">
        <v>68</v>
      </c>
      <c r="D18" s="53" t="s">
        <v>114</v>
      </c>
      <c r="E18" s="96">
        <v>42311</v>
      </c>
      <c r="F18" s="97">
        <v>42313</v>
      </c>
      <c r="G18" s="98">
        <f>SUM(G19:G21)</f>
        <v>21.201000000000001</v>
      </c>
      <c r="H18" s="98">
        <f>SUM(H19:H21)</f>
        <v>21.201000000000001</v>
      </c>
      <c r="I18" s="238"/>
      <c r="J18" s="238"/>
      <c r="K18" s="239">
        <v>42313</v>
      </c>
      <c r="L18" s="238"/>
      <c r="M18" s="238"/>
      <c r="N18" s="238"/>
      <c r="O18" s="275"/>
      <c r="P18" s="57"/>
      <c r="Q18" s="57"/>
      <c r="R18" s="57"/>
      <c r="S18" s="57"/>
      <c r="T18" s="57">
        <f t="shared" si="1"/>
        <v>0</v>
      </c>
      <c r="U18" s="260"/>
      <c r="V18" s="260"/>
      <c r="W18" s="260"/>
      <c r="X18" s="260"/>
      <c r="Y18" s="260"/>
      <c r="Z18" s="260"/>
      <c r="AA18" s="260"/>
      <c r="AB18" s="260"/>
      <c r="AC18" s="101"/>
      <c r="AD18" s="102"/>
      <c r="AE18" s="102"/>
      <c r="AF18" s="102"/>
      <c r="AG18" s="102"/>
      <c r="AH18" s="102"/>
      <c r="AI18" s="102"/>
      <c r="AJ18" s="101"/>
      <c r="AK18" s="101"/>
      <c r="AL18" s="101"/>
      <c r="AM18" s="101"/>
      <c r="AN18" s="101"/>
      <c r="AO18" s="57"/>
      <c r="AP18" s="57"/>
      <c r="AQ18" s="57"/>
      <c r="AR18" s="57"/>
      <c r="AS18" s="57">
        <f t="shared" si="2"/>
        <v>0</v>
      </c>
      <c r="AT18" s="260"/>
      <c r="AU18" s="57"/>
      <c r="AV18" s="260"/>
      <c r="AW18" s="260"/>
      <c r="AX18" s="260"/>
      <c r="AY18" s="260"/>
      <c r="AZ18" s="260"/>
      <c r="BA18" s="260"/>
      <c r="BB18" s="260"/>
      <c r="BC18" s="275"/>
      <c r="BD18" s="271" t="s">
        <v>94</v>
      </c>
    </row>
    <row r="19" spans="1:59" s="208" customFormat="1" ht="30" outlineLevel="1">
      <c r="A19" s="195">
        <v>3.1</v>
      </c>
      <c r="B19" s="747" t="s">
        <v>115</v>
      </c>
      <c r="C19" s="180" t="s">
        <v>70</v>
      </c>
      <c r="D19" s="180" t="str">
        <f t="shared" ref="D19:E21" si="5">D18</f>
        <v>MERC/CAPEX/20152016/00907</v>
      </c>
      <c r="E19" s="181">
        <f t="shared" si="5"/>
        <v>42311</v>
      </c>
      <c r="F19" s="182">
        <f>IF(F18=0,"-",F18)</f>
        <v>42313</v>
      </c>
      <c r="G19" s="106">
        <v>7.7759999999999998</v>
      </c>
      <c r="H19" s="106">
        <v>7.7759999999999998</v>
      </c>
      <c r="I19" s="248"/>
      <c r="J19" s="248"/>
      <c r="K19" s="240">
        <v>42313</v>
      </c>
      <c r="L19" s="241">
        <v>42732</v>
      </c>
      <c r="M19" s="241">
        <v>42856</v>
      </c>
      <c r="N19" s="243">
        <v>43818</v>
      </c>
      <c r="O19" s="242" t="s">
        <v>116</v>
      </c>
      <c r="P19" s="91">
        <v>5.2782542000000001</v>
      </c>
      <c r="Q19" s="95">
        <f>0.3861271+1.2595955</f>
        <v>1.6457226</v>
      </c>
      <c r="R19" s="95"/>
      <c r="S19" s="92"/>
      <c r="T19" s="748">
        <f t="shared" si="1"/>
        <v>6.9239768000000002</v>
      </c>
      <c r="U19" s="263"/>
      <c r="V19" s="263">
        <v>9.4220200000000004E-2</v>
      </c>
      <c r="W19" s="263"/>
      <c r="X19" s="263"/>
      <c r="Y19" s="263"/>
      <c r="Z19" s="263"/>
      <c r="AA19" s="263"/>
      <c r="AB19" s="263"/>
      <c r="AC19" s="93"/>
      <c r="AD19" s="93"/>
      <c r="AE19" s="93">
        <v>1</v>
      </c>
      <c r="AF19" s="94"/>
      <c r="AG19" s="94"/>
      <c r="AH19" s="94"/>
      <c r="AI19" s="94"/>
      <c r="AJ19" s="93"/>
      <c r="AK19" s="93"/>
      <c r="AL19" s="93"/>
      <c r="AM19" s="93"/>
      <c r="AN19" s="93"/>
      <c r="AO19" s="91">
        <v>5.2782542000000001</v>
      </c>
      <c r="AP19" s="95">
        <f>0.3861271+1.2595955</f>
        <v>1.6457226</v>
      </c>
      <c r="AQ19" s="95"/>
      <c r="AR19" s="95"/>
      <c r="AS19" s="748">
        <f t="shared" si="2"/>
        <v>6.9239768000000002</v>
      </c>
      <c r="AT19" s="262"/>
      <c r="AU19" s="95">
        <v>9.4220200000000004E-2</v>
      </c>
      <c r="AV19" s="262"/>
      <c r="AW19" s="263"/>
      <c r="AX19" s="263"/>
      <c r="AY19" s="263"/>
      <c r="AZ19" s="263"/>
      <c r="BA19" s="263"/>
      <c r="BB19" s="262"/>
      <c r="BC19" s="242" t="s">
        <v>203</v>
      </c>
      <c r="BD19" s="271" t="s">
        <v>87</v>
      </c>
      <c r="BF19" s="208">
        <v>4370001055</v>
      </c>
    </row>
    <row r="20" spans="1:59" s="208" customFormat="1" outlineLevel="1">
      <c r="A20" s="195">
        <v>3.2</v>
      </c>
      <c r="B20" s="747" t="s">
        <v>117</v>
      </c>
      <c r="C20" s="180" t="s">
        <v>70</v>
      </c>
      <c r="D20" s="180" t="str">
        <f t="shared" si="5"/>
        <v>MERC/CAPEX/20152016/00907</v>
      </c>
      <c r="E20" s="181">
        <f t="shared" si="5"/>
        <v>42311</v>
      </c>
      <c r="F20" s="182">
        <f>IF(F19=0,"-",F19)</f>
        <v>42313</v>
      </c>
      <c r="G20" s="106">
        <v>8.9849999999999994</v>
      </c>
      <c r="H20" s="106">
        <v>8.9849999999999994</v>
      </c>
      <c r="I20" s="248"/>
      <c r="J20" s="248"/>
      <c r="K20" s="240">
        <v>42313</v>
      </c>
      <c r="L20" s="241">
        <v>42903</v>
      </c>
      <c r="M20" s="241">
        <v>42856</v>
      </c>
      <c r="N20" s="244">
        <v>44012</v>
      </c>
      <c r="O20" s="242" t="s">
        <v>118</v>
      </c>
      <c r="P20" s="91">
        <v>4.8259518000000003</v>
      </c>
      <c r="Q20" s="95">
        <f>0.0944987+0.0941731+0.9495731+0.4065004+0.3658194</f>
        <v>1.9105646999999997</v>
      </c>
      <c r="R20" s="95">
        <f>1.4634839</f>
        <v>1.4634838999999999</v>
      </c>
      <c r="S20" s="92"/>
      <c r="T20" s="748">
        <f t="shared" si="1"/>
        <v>8.2000004000000004</v>
      </c>
      <c r="U20" s="263"/>
      <c r="V20" s="263">
        <v>0.73646699999999998</v>
      </c>
      <c r="W20" s="263"/>
      <c r="X20" s="263"/>
      <c r="Y20" s="263"/>
      <c r="Z20" s="263"/>
      <c r="AA20" s="263"/>
      <c r="AB20" s="263"/>
      <c r="AC20" s="93"/>
      <c r="AD20" s="94"/>
      <c r="AE20" s="94"/>
      <c r="AF20" s="93">
        <v>1</v>
      </c>
      <c r="AG20" s="94"/>
      <c r="AH20" s="94"/>
      <c r="AI20" s="94"/>
      <c r="AJ20" s="93"/>
      <c r="AK20" s="93"/>
      <c r="AL20" s="93"/>
      <c r="AM20" s="93"/>
      <c r="AN20" s="93"/>
      <c r="AO20" s="91">
        <v>4.8259518000000003</v>
      </c>
      <c r="AP20" s="95">
        <f>0.0944987+0.0941731+0.9495731+0.4065004+0.3658194</f>
        <v>1.9105646999999997</v>
      </c>
      <c r="AQ20" s="95">
        <f>1.4634839</f>
        <v>1.4634838999999999</v>
      </c>
      <c r="AR20" s="95"/>
      <c r="AS20" s="748">
        <f t="shared" si="2"/>
        <v>8.2000004000000004</v>
      </c>
      <c r="AT20" s="262"/>
      <c r="AU20" s="95">
        <v>0.73646699999999998</v>
      </c>
      <c r="AV20" s="262"/>
      <c r="AW20" s="263"/>
      <c r="AX20" s="263"/>
      <c r="AY20" s="263"/>
      <c r="AZ20" s="263"/>
      <c r="BA20" s="263"/>
      <c r="BB20" s="262"/>
      <c r="BC20" s="242" t="s">
        <v>203</v>
      </c>
      <c r="BD20" s="271" t="s">
        <v>87</v>
      </c>
      <c r="BF20" s="208">
        <v>4370001275</v>
      </c>
    </row>
    <row r="21" spans="1:59" s="753" customFormat="1" ht="30" outlineLevel="1">
      <c r="A21" s="749">
        <v>3.3</v>
      </c>
      <c r="B21" s="750" t="s">
        <v>119</v>
      </c>
      <c r="C21" s="750" t="s">
        <v>70</v>
      </c>
      <c r="D21" s="750" t="str">
        <f t="shared" si="5"/>
        <v>MERC/CAPEX/20152016/00907</v>
      </c>
      <c r="E21" s="751">
        <f t="shared" si="5"/>
        <v>42311</v>
      </c>
      <c r="F21" s="752">
        <f>IF(F20=0,"-",F20)</f>
        <v>42313</v>
      </c>
      <c r="G21" s="162">
        <v>4.4400000000000004</v>
      </c>
      <c r="H21" s="162">
        <v>4.4400000000000004</v>
      </c>
      <c r="I21" s="248"/>
      <c r="J21" s="280"/>
      <c r="K21" s="246">
        <v>42313</v>
      </c>
      <c r="L21" s="241">
        <v>42903</v>
      </c>
      <c r="M21" s="241">
        <v>42826</v>
      </c>
      <c r="N21" s="241">
        <v>43136</v>
      </c>
      <c r="O21" s="247" t="s">
        <v>120</v>
      </c>
      <c r="P21" s="168">
        <v>1.7996867999999999</v>
      </c>
      <c r="Q21" s="189">
        <f>0.2391933</f>
        <v>0.2391933</v>
      </c>
      <c r="R21" s="189"/>
      <c r="S21" s="189"/>
      <c r="T21" s="748">
        <f t="shared" si="1"/>
        <v>2.0388801000000001</v>
      </c>
      <c r="U21" s="262"/>
      <c r="V21" s="262">
        <v>3.8629579000000001</v>
      </c>
      <c r="W21" s="262"/>
      <c r="X21" s="262"/>
      <c r="Y21" s="262"/>
      <c r="Z21" s="262"/>
      <c r="AA21" s="262"/>
      <c r="AB21" s="262"/>
      <c r="AC21" s="190"/>
      <c r="AD21" s="191"/>
      <c r="AE21" s="191"/>
      <c r="AF21" s="93">
        <v>1</v>
      </c>
      <c r="AG21" s="191"/>
      <c r="AH21" s="191"/>
      <c r="AI21" s="191"/>
      <c r="AJ21" s="190"/>
      <c r="AK21" s="190"/>
      <c r="AL21" s="190"/>
      <c r="AM21" s="190"/>
      <c r="AN21" s="190"/>
      <c r="AO21" s="168"/>
      <c r="AP21" s="189">
        <f>0.2391933</f>
        <v>0.2391933</v>
      </c>
      <c r="AQ21" s="189"/>
      <c r="AR21" s="189"/>
      <c r="AS21" s="748">
        <f t="shared" si="2"/>
        <v>0.2391933</v>
      </c>
      <c r="AT21" s="262"/>
      <c r="AU21" s="95">
        <v>3.8629579000000001</v>
      </c>
      <c r="AV21" s="262"/>
      <c r="AW21" s="262"/>
      <c r="AX21" s="262"/>
      <c r="AY21" s="262"/>
      <c r="AZ21" s="262"/>
      <c r="BA21" s="262"/>
      <c r="BB21" s="262"/>
      <c r="BC21" s="242" t="s">
        <v>203</v>
      </c>
      <c r="BD21" s="271" t="s">
        <v>87</v>
      </c>
      <c r="BF21" s="753">
        <v>4370001100</v>
      </c>
      <c r="BG21" s="754">
        <v>35782963.850000001</v>
      </c>
    </row>
    <row r="22" spans="1:59" s="744" customFormat="1" outlineLevel="1">
      <c r="A22" s="416">
        <v>4</v>
      </c>
      <c r="B22" s="417" t="s">
        <v>121</v>
      </c>
      <c r="C22" s="416" t="s">
        <v>68</v>
      </c>
      <c r="D22" s="416" t="s">
        <v>122</v>
      </c>
      <c r="E22" s="418">
        <v>42556</v>
      </c>
      <c r="F22" s="419">
        <v>42691</v>
      </c>
      <c r="G22" s="140">
        <f>SUM(G23:G31)</f>
        <v>12.976504</v>
      </c>
      <c r="H22" s="140">
        <f>SUM(H23:H31)</f>
        <v>12.976504</v>
      </c>
      <c r="I22" s="755"/>
      <c r="J22" s="755"/>
      <c r="K22" s="756">
        <v>42691</v>
      </c>
      <c r="L22" s="755"/>
      <c r="M22" s="755"/>
      <c r="N22" s="755"/>
      <c r="O22" s="275"/>
      <c r="P22" s="57"/>
      <c r="Q22" s="57"/>
      <c r="R22" s="57"/>
      <c r="S22" s="57"/>
      <c r="T22" s="57">
        <f t="shared" si="1"/>
        <v>0</v>
      </c>
      <c r="U22" s="757"/>
      <c r="V22" s="757"/>
      <c r="W22" s="757"/>
      <c r="X22" s="757"/>
      <c r="Y22" s="757"/>
      <c r="Z22" s="757"/>
      <c r="AA22" s="757"/>
      <c r="AB22" s="757"/>
      <c r="AC22" s="101"/>
      <c r="AD22" s="102"/>
      <c r="AE22" s="102"/>
      <c r="AF22" s="102"/>
      <c r="AG22" s="102"/>
      <c r="AH22" s="102"/>
      <c r="AI22" s="102"/>
      <c r="AJ22" s="101"/>
      <c r="AK22" s="101"/>
      <c r="AL22" s="101"/>
      <c r="AM22" s="101"/>
      <c r="AN22" s="101"/>
      <c r="AO22" s="57"/>
      <c r="AP22" s="57"/>
      <c r="AQ22" s="57"/>
      <c r="AR22" s="57"/>
      <c r="AS22" s="57">
        <f t="shared" si="2"/>
        <v>0</v>
      </c>
      <c r="AT22" s="757"/>
      <c r="AU22" s="57"/>
      <c r="AV22" s="757"/>
      <c r="AW22" s="757"/>
      <c r="AX22" s="757"/>
      <c r="AY22" s="757"/>
      <c r="AZ22" s="757"/>
      <c r="BA22" s="757"/>
      <c r="BB22" s="757"/>
      <c r="BC22" s="791"/>
      <c r="BD22" s="743" t="s">
        <v>94</v>
      </c>
    </row>
    <row r="23" spans="1:59" s="744" customFormat="1" ht="45" outlineLevel="1">
      <c r="A23" s="183">
        <v>4.0999999999999996</v>
      </c>
      <c r="B23" s="184" t="s">
        <v>123</v>
      </c>
      <c r="C23" s="192" t="s">
        <v>70</v>
      </c>
      <c r="D23" s="183" t="str">
        <f>D22</f>
        <v>MERC/CAPEX/20162017/01018</v>
      </c>
      <c r="E23" s="186">
        <f>E22</f>
        <v>42556</v>
      </c>
      <c r="F23" s="100">
        <f>IF(F22=0,"-",F22)</f>
        <v>42691</v>
      </c>
      <c r="G23" s="187">
        <v>1.962432</v>
      </c>
      <c r="H23" s="187">
        <v>1.962432</v>
      </c>
      <c r="I23" s="755"/>
      <c r="J23" s="755"/>
      <c r="K23" s="759">
        <v>42691</v>
      </c>
      <c r="L23" s="766">
        <v>43314</v>
      </c>
      <c r="M23" s="766">
        <v>43207</v>
      </c>
      <c r="N23" s="766">
        <v>43921</v>
      </c>
      <c r="O23" s="275" t="s">
        <v>124</v>
      </c>
      <c r="P23" s="188">
        <v>0</v>
      </c>
      <c r="Q23" s="150">
        <f>2.090016</f>
        <v>2.0900159999999999</v>
      </c>
      <c r="R23" s="149"/>
      <c r="S23" s="149"/>
      <c r="T23" s="57">
        <f t="shared" si="1"/>
        <v>2.0900159999999999</v>
      </c>
      <c r="U23" s="763"/>
      <c r="V23" s="763"/>
      <c r="W23" s="763"/>
      <c r="X23" s="763"/>
      <c r="Y23" s="763"/>
      <c r="Z23" s="763"/>
      <c r="AA23" s="763"/>
      <c r="AB23" s="763"/>
      <c r="AC23" s="101"/>
      <c r="AD23" s="101">
        <v>1</v>
      </c>
      <c r="AE23" s="102"/>
      <c r="AF23" s="102"/>
      <c r="AG23" s="102"/>
      <c r="AH23" s="102"/>
      <c r="AI23" s="102"/>
      <c r="AJ23" s="101"/>
      <c r="AK23" s="101"/>
      <c r="AL23" s="101"/>
      <c r="AM23" s="101"/>
      <c r="AN23" s="101"/>
      <c r="AO23" s="188">
        <v>0</v>
      </c>
      <c r="AP23" s="150">
        <f>2.090016</f>
        <v>2.0900159999999999</v>
      </c>
      <c r="AQ23" s="150"/>
      <c r="AR23" s="150"/>
      <c r="AS23" s="57">
        <f t="shared" si="2"/>
        <v>2.0900159999999999</v>
      </c>
      <c r="AT23" s="764"/>
      <c r="AU23" s="150"/>
      <c r="AV23" s="764"/>
      <c r="AW23" s="763"/>
      <c r="AX23" s="763"/>
      <c r="AY23" s="763"/>
      <c r="AZ23" s="763"/>
      <c r="BA23" s="763"/>
      <c r="BB23" s="764"/>
      <c r="BC23" s="739" t="s">
        <v>203</v>
      </c>
      <c r="BD23" s="767" t="s">
        <v>87</v>
      </c>
      <c r="BF23" s="744">
        <v>4370001614</v>
      </c>
    </row>
    <row r="24" spans="1:59" s="744" customFormat="1" ht="45" outlineLevel="1">
      <c r="A24" s="183">
        <v>4.2</v>
      </c>
      <c r="B24" s="184" t="s">
        <v>125</v>
      </c>
      <c r="C24" s="192" t="s">
        <v>70</v>
      </c>
      <c r="D24" s="183" t="str">
        <f t="shared" ref="D24:D31" si="6">D23</f>
        <v>MERC/CAPEX/20162017/01018</v>
      </c>
      <c r="E24" s="186">
        <f t="shared" ref="E24:E31" si="7">E23</f>
        <v>42556</v>
      </c>
      <c r="F24" s="100">
        <f t="shared" ref="F24:F31" si="8">IF(F23=0,"-",F23)</f>
        <v>42691</v>
      </c>
      <c r="G24" s="187">
        <v>0.40508549999999999</v>
      </c>
      <c r="H24" s="187">
        <v>0.40508549999999999</v>
      </c>
      <c r="I24" s="755"/>
      <c r="J24" s="755"/>
      <c r="K24" s="759">
        <v>42691</v>
      </c>
      <c r="L24" s="766">
        <v>42819</v>
      </c>
      <c r="M24" s="766">
        <v>43025</v>
      </c>
      <c r="N24" s="766">
        <v>43079</v>
      </c>
      <c r="O24" s="275" t="s">
        <v>124</v>
      </c>
      <c r="P24" s="188">
        <v>0.3417</v>
      </c>
      <c r="Q24" s="149"/>
      <c r="R24" s="149"/>
      <c r="S24" s="149"/>
      <c r="T24" s="57">
        <f t="shared" si="1"/>
        <v>0.3417</v>
      </c>
      <c r="U24" s="763"/>
      <c r="V24" s="763"/>
      <c r="W24" s="763"/>
      <c r="X24" s="763"/>
      <c r="Y24" s="763"/>
      <c r="Z24" s="763"/>
      <c r="AA24" s="763"/>
      <c r="AB24" s="763"/>
      <c r="AC24" s="101">
        <v>1</v>
      </c>
      <c r="AD24" s="102"/>
      <c r="AE24" s="102"/>
      <c r="AF24" s="102"/>
      <c r="AG24" s="102"/>
      <c r="AH24" s="102"/>
      <c r="AI24" s="102"/>
      <c r="AJ24" s="101"/>
      <c r="AK24" s="101"/>
      <c r="AL24" s="101"/>
      <c r="AM24" s="101"/>
      <c r="AN24" s="101"/>
      <c r="AO24" s="188">
        <v>0.3417</v>
      </c>
      <c r="AP24" s="150"/>
      <c r="AQ24" s="150"/>
      <c r="AR24" s="150"/>
      <c r="AS24" s="57">
        <f t="shared" si="2"/>
        <v>0.3417</v>
      </c>
      <c r="AT24" s="764"/>
      <c r="AU24" s="150"/>
      <c r="AV24" s="764"/>
      <c r="AW24" s="763"/>
      <c r="AX24" s="763"/>
      <c r="AY24" s="763"/>
      <c r="AZ24" s="763"/>
      <c r="BA24" s="763"/>
      <c r="BB24" s="764"/>
      <c r="BC24" s="739" t="s">
        <v>203</v>
      </c>
      <c r="BD24" s="767" t="s">
        <v>87</v>
      </c>
      <c r="BF24" s="744">
        <v>4370000991</v>
      </c>
    </row>
    <row r="25" spans="1:59" s="744" customFormat="1" ht="30" outlineLevel="1">
      <c r="A25" s="183">
        <v>4.3</v>
      </c>
      <c r="B25" s="184" t="s">
        <v>126</v>
      </c>
      <c r="C25" s="192" t="s">
        <v>70</v>
      </c>
      <c r="D25" s="183" t="str">
        <f t="shared" si="6"/>
        <v>MERC/CAPEX/20162017/01018</v>
      </c>
      <c r="E25" s="186">
        <f t="shared" si="7"/>
        <v>42556</v>
      </c>
      <c r="F25" s="100">
        <f t="shared" si="8"/>
        <v>42691</v>
      </c>
      <c r="G25" s="187">
        <v>1.7099491</v>
      </c>
      <c r="H25" s="187">
        <v>1.7099491</v>
      </c>
      <c r="I25" s="755"/>
      <c r="J25" s="755"/>
      <c r="K25" s="759">
        <v>42691</v>
      </c>
      <c r="L25" s="766">
        <v>42982</v>
      </c>
      <c r="M25" s="766">
        <v>43086</v>
      </c>
      <c r="N25" s="766">
        <v>43589</v>
      </c>
      <c r="O25" s="275" t="s">
        <v>127</v>
      </c>
      <c r="P25" s="188"/>
      <c r="Q25" s="149">
        <f>1.4730967</f>
        <v>1.4730966999999999</v>
      </c>
      <c r="R25" s="149"/>
      <c r="S25" s="149"/>
      <c r="T25" s="57">
        <f t="shared" si="1"/>
        <v>1.4730966999999999</v>
      </c>
      <c r="U25" s="763"/>
      <c r="V25" s="763"/>
      <c r="W25" s="763"/>
      <c r="X25" s="763"/>
      <c r="Y25" s="763"/>
      <c r="Z25" s="763"/>
      <c r="AA25" s="763"/>
      <c r="AB25" s="763"/>
      <c r="AC25" s="101">
        <v>1</v>
      </c>
      <c r="AD25" s="102"/>
      <c r="AE25" s="102"/>
      <c r="AF25" s="102"/>
      <c r="AG25" s="102"/>
      <c r="AH25" s="102"/>
      <c r="AI25" s="102"/>
      <c r="AJ25" s="101"/>
      <c r="AK25" s="101"/>
      <c r="AL25" s="101"/>
      <c r="AM25" s="101"/>
      <c r="AN25" s="101"/>
      <c r="AO25" s="188">
        <v>0</v>
      </c>
      <c r="AP25" s="149">
        <f>1.4730967</f>
        <v>1.4730966999999999</v>
      </c>
      <c r="AQ25" s="150"/>
      <c r="AR25" s="150"/>
      <c r="AS25" s="57">
        <f t="shared" si="2"/>
        <v>1.4730966999999999</v>
      </c>
      <c r="AT25" s="764"/>
      <c r="AU25" s="150"/>
      <c r="AV25" s="764"/>
      <c r="AW25" s="763"/>
      <c r="AX25" s="763"/>
      <c r="AY25" s="763"/>
      <c r="AZ25" s="763"/>
      <c r="BA25" s="763"/>
      <c r="BB25" s="764"/>
      <c r="BC25" s="739" t="s">
        <v>203</v>
      </c>
      <c r="BD25" s="767" t="s">
        <v>87</v>
      </c>
      <c r="BF25" s="744">
        <v>4370001140</v>
      </c>
    </row>
    <row r="26" spans="1:59" s="744" customFormat="1" ht="30" outlineLevel="1">
      <c r="A26" s="183">
        <v>4.4000000000000004</v>
      </c>
      <c r="B26" s="184" t="s">
        <v>128</v>
      </c>
      <c r="C26" s="192" t="s">
        <v>70</v>
      </c>
      <c r="D26" s="183" t="str">
        <f t="shared" si="6"/>
        <v>MERC/CAPEX/20162017/01018</v>
      </c>
      <c r="E26" s="186">
        <f t="shared" si="7"/>
        <v>42556</v>
      </c>
      <c r="F26" s="100">
        <f t="shared" si="8"/>
        <v>42691</v>
      </c>
      <c r="G26" s="187">
        <v>0.43826300000000001</v>
      </c>
      <c r="H26" s="187">
        <v>0.43826300000000001</v>
      </c>
      <c r="I26" s="755"/>
      <c r="J26" s="755"/>
      <c r="K26" s="759">
        <v>42691</v>
      </c>
      <c r="L26" s="766">
        <v>42832</v>
      </c>
      <c r="M26" s="766">
        <v>43056</v>
      </c>
      <c r="N26" s="766">
        <v>42908</v>
      </c>
      <c r="O26" s="275" t="s">
        <v>55</v>
      </c>
      <c r="P26" s="188">
        <v>0.35899999999999999</v>
      </c>
      <c r="Q26" s="149"/>
      <c r="R26" s="149"/>
      <c r="S26" s="149"/>
      <c r="T26" s="57">
        <f t="shared" si="1"/>
        <v>0.35899999999999999</v>
      </c>
      <c r="U26" s="763"/>
      <c r="V26" s="763"/>
      <c r="W26" s="763"/>
      <c r="X26" s="763"/>
      <c r="Y26" s="763"/>
      <c r="Z26" s="763"/>
      <c r="AA26" s="763"/>
      <c r="AB26" s="763"/>
      <c r="AC26" s="101">
        <v>1</v>
      </c>
      <c r="AD26" s="102"/>
      <c r="AE26" s="102"/>
      <c r="AF26" s="102"/>
      <c r="AG26" s="102"/>
      <c r="AH26" s="102"/>
      <c r="AI26" s="102"/>
      <c r="AJ26" s="101"/>
      <c r="AK26" s="101"/>
      <c r="AL26" s="101"/>
      <c r="AM26" s="101"/>
      <c r="AN26" s="101"/>
      <c r="AO26" s="188">
        <v>0.35899999999999999</v>
      </c>
      <c r="AP26" s="150"/>
      <c r="AQ26" s="150"/>
      <c r="AR26" s="150"/>
      <c r="AS26" s="57">
        <f t="shared" si="2"/>
        <v>0.35899999999999999</v>
      </c>
      <c r="AT26" s="764"/>
      <c r="AU26" s="150"/>
      <c r="AV26" s="764"/>
      <c r="AW26" s="763"/>
      <c r="AX26" s="763"/>
      <c r="AY26" s="763"/>
      <c r="AZ26" s="763"/>
      <c r="BA26" s="763"/>
      <c r="BB26" s="764"/>
      <c r="BC26" s="739" t="s">
        <v>203</v>
      </c>
      <c r="BD26" s="767" t="s">
        <v>87</v>
      </c>
      <c r="BF26" s="744">
        <v>4370001030</v>
      </c>
    </row>
    <row r="27" spans="1:59" s="744" customFormat="1" ht="30" outlineLevel="1">
      <c r="A27" s="183">
        <v>4.5</v>
      </c>
      <c r="B27" s="184" t="s">
        <v>129</v>
      </c>
      <c r="C27" s="192" t="s">
        <v>70</v>
      </c>
      <c r="D27" s="183" t="str">
        <f t="shared" si="6"/>
        <v>MERC/CAPEX/20162017/01018</v>
      </c>
      <c r="E27" s="186">
        <f t="shared" si="7"/>
        <v>42556</v>
      </c>
      <c r="F27" s="100">
        <f t="shared" si="8"/>
        <v>42691</v>
      </c>
      <c r="G27" s="187">
        <v>1.2890455999999999</v>
      </c>
      <c r="H27" s="187">
        <v>1.2890455999999999</v>
      </c>
      <c r="I27" s="755"/>
      <c r="J27" s="755"/>
      <c r="K27" s="759">
        <v>42691</v>
      </c>
      <c r="L27" s="766">
        <v>42832</v>
      </c>
      <c r="M27" s="766">
        <v>43056</v>
      </c>
      <c r="N27" s="766">
        <v>43090</v>
      </c>
      <c r="O27" s="275" t="s">
        <v>130</v>
      </c>
      <c r="P27" s="188">
        <v>0.97899999999999998</v>
      </c>
      <c r="Q27" s="149"/>
      <c r="R27" s="149"/>
      <c r="S27" s="149"/>
      <c r="T27" s="57">
        <f t="shared" si="1"/>
        <v>0.97899999999999998</v>
      </c>
      <c r="U27" s="763"/>
      <c r="V27" s="763"/>
      <c r="W27" s="763"/>
      <c r="X27" s="763"/>
      <c r="Y27" s="763"/>
      <c r="Z27" s="763"/>
      <c r="AA27" s="763"/>
      <c r="AB27" s="763"/>
      <c r="AC27" s="101">
        <v>1</v>
      </c>
      <c r="AD27" s="102"/>
      <c r="AE27" s="102"/>
      <c r="AF27" s="102"/>
      <c r="AG27" s="102"/>
      <c r="AH27" s="102"/>
      <c r="AI27" s="102"/>
      <c r="AJ27" s="101"/>
      <c r="AK27" s="101"/>
      <c r="AL27" s="101"/>
      <c r="AM27" s="101"/>
      <c r="AN27" s="101"/>
      <c r="AO27" s="188">
        <v>0.97899999999999998</v>
      </c>
      <c r="AP27" s="150"/>
      <c r="AQ27" s="150"/>
      <c r="AR27" s="150"/>
      <c r="AS27" s="57">
        <f t="shared" si="2"/>
        <v>0.97899999999999998</v>
      </c>
      <c r="AT27" s="764"/>
      <c r="AU27" s="150"/>
      <c r="AV27" s="764"/>
      <c r="AW27" s="763"/>
      <c r="AX27" s="763"/>
      <c r="AY27" s="763"/>
      <c r="AZ27" s="763"/>
      <c r="BA27" s="763"/>
      <c r="BB27" s="764"/>
      <c r="BC27" s="739" t="s">
        <v>203</v>
      </c>
      <c r="BD27" s="767" t="s">
        <v>87</v>
      </c>
      <c r="BF27" s="744">
        <v>4370001031</v>
      </c>
    </row>
    <row r="28" spans="1:59" s="744" customFormat="1" ht="189" customHeight="1" outlineLevel="1">
      <c r="A28" s="183">
        <v>4.5999999999999996</v>
      </c>
      <c r="B28" s="184" t="s">
        <v>131</v>
      </c>
      <c r="C28" s="192" t="s">
        <v>70</v>
      </c>
      <c r="D28" s="183" t="str">
        <f t="shared" si="6"/>
        <v>MERC/CAPEX/20162017/01018</v>
      </c>
      <c r="E28" s="186">
        <f t="shared" si="7"/>
        <v>42556</v>
      </c>
      <c r="F28" s="100">
        <f t="shared" si="8"/>
        <v>42691</v>
      </c>
      <c r="G28" s="187">
        <v>1.2316254</v>
      </c>
      <c r="H28" s="187">
        <v>1.2316254</v>
      </c>
      <c r="I28" s="755"/>
      <c r="J28" s="755"/>
      <c r="K28" s="759">
        <v>42691</v>
      </c>
      <c r="L28" s="766">
        <v>42608</v>
      </c>
      <c r="M28" s="766">
        <v>43025</v>
      </c>
      <c r="N28" s="766">
        <v>44385</v>
      </c>
      <c r="O28" s="275" t="s">
        <v>132</v>
      </c>
      <c r="P28" s="188">
        <v>0</v>
      </c>
      <c r="Q28" s="149">
        <v>0</v>
      </c>
      <c r="R28" s="149">
        <v>0</v>
      </c>
      <c r="S28" s="149">
        <v>0.70174179999999997</v>
      </c>
      <c r="T28" s="57">
        <f t="shared" si="1"/>
        <v>0.70174179999999997</v>
      </c>
      <c r="U28" s="763"/>
      <c r="V28" s="763"/>
      <c r="W28" s="763"/>
      <c r="X28" s="763"/>
      <c r="Y28" s="763"/>
      <c r="Z28" s="763"/>
      <c r="AA28" s="763"/>
      <c r="AB28" s="763"/>
      <c r="AC28" s="101"/>
      <c r="AD28" s="102"/>
      <c r="AE28" s="102"/>
      <c r="AF28" s="101">
        <v>1</v>
      </c>
      <c r="AG28" s="102"/>
      <c r="AH28" s="102"/>
      <c r="AI28" s="102"/>
      <c r="AJ28" s="101"/>
      <c r="AK28" s="101"/>
      <c r="AL28" s="101"/>
      <c r="AM28" s="101"/>
      <c r="AN28" s="101"/>
      <c r="AO28" s="188">
        <v>0</v>
      </c>
      <c r="AP28" s="150">
        <v>0</v>
      </c>
      <c r="AQ28" s="150">
        <v>0</v>
      </c>
      <c r="AR28" s="150">
        <v>0.70174179999999997</v>
      </c>
      <c r="AS28" s="57">
        <f t="shared" si="2"/>
        <v>0.70174179999999997</v>
      </c>
      <c r="AT28" s="764"/>
      <c r="AU28" s="150"/>
      <c r="AV28" s="764"/>
      <c r="AW28" s="763"/>
      <c r="AX28" s="763"/>
      <c r="AY28" s="763"/>
      <c r="AZ28" s="763"/>
      <c r="BA28" s="763"/>
      <c r="BB28" s="764"/>
      <c r="BC28" s="739" t="s">
        <v>380</v>
      </c>
      <c r="BD28" s="767" t="s">
        <v>87</v>
      </c>
      <c r="BF28" s="744">
        <v>4370001640</v>
      </c>
    </row>
    <row r="29" spans="1:59" s="790" customFormat="1" ht="303" customHeight="1" outlineLevel="1">
      <c r="A29" s="768">
        <v>4.7</v>
      </c>
      <c r="B29" s="769" t="s">
        <v>133</v>
      </c>
      <c r="C29" s="770" t="s">
        <v>70</v>
      </c>
      <c r="D29" s="768" t="str">
        <f t="shared" si="6"/>
        <v>MERC/CAPEX/20162017/01018</v>
      </c>
      <c r="E29" s="771">
        <f t="shared" si="7"/>
        <v>42556</v>
      </c>
      <c r="F29" s="772">
        <f t="shared" si="8"/>
        <v>42691</v>
      </c>
      <c r="G29" s="773">
        <v>2.2151633999999998</v>
      </c>
      <c r="H29" s="773">
        <v>2.2151633999999998</v>
      </c>
      <c r="I29" s="774"/>
      <c r="J29" s="774"/>
      <c r="K29" s="775">
        <v>42691</v>
      </c>
      <c r="L29" s="776">
        <v>42614</v>
      </c>
      <c r="M29" s="776">
        <v>43390</v>
      </c>
      <c r="N29" s="777"/>
      <c r="O29" s="891" t="s">
        <v>56</v>
      </c>
      <c r="P29" s="779">
        <v>0</v>
      </c>
      <c r="Q29" s="780">
        <v>0</v>
      </c>
      <c r="R29" s="780">
        <v>0</v>
      </c>
      <c r="S29" s="780">
        <v>0</v>
      </c>
      <c r="T29" s="781">
        <f t="shared" si="1"/>
        <v>0</v>
      </c>
      <c r="U29" s="782">
        <v>2.7472045999999999</v>
      </c>
      <c r="V29" s="783"/>
      <c r="W29" s="783"/>
      <c r="X29" s="783"/>
      <c r="Y29" s="783"/>
      <c r="Z29" s="783"/>
      <c r="AA29" s="783"/>
      <c r="AB29" s="783"/>
      <c r="AC29" s="784"/>
      <c r="AD29" s="785"/>
      <c r="AE29" s="785"/>
      <c r="AF29" s="785"/>
      <c r="AG29" s="784">
        <v>1</v>
      </c>
      <c r="AH29" s="785"/>
      <c r="AI29" s="785"/>
      <c r="AJ29" s="784"/>
      <c r="AK29" s="784"/>
      <c r="AL29" s="784"/>
      <c r="AM29" s="784"/>
      <c r="AN29" s="784"/>
      <c r="AO29" s="779">
        <v>0</v>
      </c>
      <c r="AP29" s="786">
        <v>0</v>
      </c>
      <c r="AQ29" s="786">
        <v>0</v>
      </c>
      <c r="AR29" s="786">
        <v>0</v>
      </c>
      <c r="AS29" s="781">
        <f t="shared" si="2"/>
        <v>0</v>
      </c>
      <c r="AT29" s="787">
        <v>2.7472045999999999</v>
      </c>
      <c r="AU29" s="786"/>
      <c r="AV29" s="788"/>
      <c r="AW29" s="783"/>
      <c r="AX29" s="783"/>
      <c r="AY29" s="783"/>
      <c r="AZ29" s="783"/>
      <c r="BA29" s="783"/>
      <c r="BB29" s="788"/>
      <c r="BC29" s="778" t="s">
        <v>383</v>
      </c>
      <c r="BD29" s="789" t="s">
        <v>87</v>
      </c>
      <c r="BF29" s="790">
        <v>4370001746</v>
      </c>
    </row>
    <row r="30" spans="1:59" s="744" customFormat="1" ht="75" customHeight="1" outlineLevel="1">
      <c r="A30" s="183">
        <v>4.8</v>
      </c>
      <c r="B30" s="184" t="s">
        <v>134</v>
      </c>
      <c r="C30" s="192" t="s">
        <v>70</v>
      </c>
      <c r="D30" s="183" t="str">
        <f t="shared" si="6"/>
        <v>MERC/CAPEX/20162017/01018</v>
      </c>
      <c r="E30" s="186">
        <f t="shared" si="7"/>
        <v>42556</v>
      </c>
      <c r="F30" s="100">
        <f t="shared" si="8"/>
        <v>42691</v>
      </c>
      <c r="G30" s="187">
        <v>2.8249399999999998</v>
      </c>
      <c r="H30" s="187">
        <v>2.8249399999999998</v>
      </c>
      <c r="I30" s="755"/>
      <c r="J30" s="755"/>
      <c r="K30" s="759">
        <v>42691</v>
      </c>
      <c r="L30" s="766">
        <v>43013</v>
      </c>
      <c r="M30" s="766">
        <v>43148</v>
      </c>
      <c r="N30" s="766">
        <v>44259</v>
      </c>
      <c r="O30" s="275" t="s">
        <v>57</v>
      </c>
      <c r="P30" s="188">
        <v>0</v>
      </c>
      <c r="Q30" s="149">
        <v>0</v>
      </c>
      <c r="R30" s="149">
        <v>2.8673999999999999</v>
      </c>
      <c r="S30" s="149"/>
      <c r="T30" s="57">
        <f t="shared" si="1"/>
        <v>2.8673999999999999</v>
      </c>
      <c r="U30" s="763"/>
      <c r="V30" s="763"/>
      <c r="W30" s="763"/>
      <c r="X30" s="763"/>
      <c r="Y30" s="763"/>
      <c r="Z30" s="763"/>
      <c r="AA30" s="763"/>
      <c r="AB30" s="763"/>
      <c r="AC30" s="101"/>
      <c r="AD30" s="102"/>
      <c r="AE30" s="101">
        <v>1</v>
      </c>
      <c r="AF30" s="102"/>
      <c r="AG30" s="102"/>
      <c r="AH30" s="102"/>
      <c r="AI30" s="102"/>
      <c r="AJ30" s="101"/>
      <c r="AK30" s="101"/>
      <c r="AL30" s="101"/>
      <c r="AM30" s="101"/>
      <c r="AN30" s="101"/>
      <c r="AO30" s="188">
        <v>0</v>
      </c>
      <c r="AP30" s="150">
        <v>0</v>
      </c>
      <c r="AQ30" s="150">
        <v>2.8673999999999999</v>
      </c>
      <c r="AR30" s="150"/>
      <c r="AS30" s="57">
        <f t="shared" si="2"/>
        <v>2.8673999999999999</v>
      </c>
      <c r="AT30" s="764"/>
      <c r="AU30" s="150"/>
      <c r="AV30" s="764"/>
      <c r="AW30" s="763"/>
      <c r="AX30" s="763"/>
      <c r="AY30" s="763"/>
      <c r="AZ30" s="763"/>
      <c r="BA30" s="763"/>
      <c r="BB30" s="764"/>
      <c r="BC30" s="739" t="s">
        <v>381</v>
      </c>
      <c r="BD30" s="767" t="s">
        <v>87</v>
      </c>
      <c r="BF30" s="744">
        <v>4370001170</v>
      </c>
    </row>
    <row r="31" spans="1:59" outlineLevel="1">
      <c r="A31" s="183"/>
      <c r="B31" s="184" t="s">
        <v>29</v>
      </c>
      <c r="C31" s="192" t="s">
        <v>29</v>
      </c>
      <c r="D31" s="183" t="str">
        <f t="shared" si="6"/>
        <v>MERC/CAPEX/20162017/01018</v>
      </c>
      <c r="E31" s="186">
        <f t="shared" si="7"/>
        <v>42556</v>
      </c>
      <c r="F31" s="100">
        <f t="shared" si="8"/>
        <v>42691</v>
      </c>
      <c r="G31" s="187">
        <v>0.9</v>
      </c>
      <c r="H31" s="187">
        <v>0.9</v>
      </c>
      <c r="I31" s="238"/>
      <c r="J31" s="238"/>
      <c r="K31" s="239">
        <v>42691</v>
      </c>
      <c r="L31" s="238"/>
      <c r="M31" s="238"/>
      <c r="N31" s="238"/>
      <c r="O31" s="275"/>
      <c r="P31" s="188">
        <v>0</v>
      </c>
      <c r="Q31" s="149"/>
      <c r="R31" s="149"/>
      <c r="S31" s="149"/>
      <c r="T31" s="57">
        <f t="shared" si="1"/>
        <v>0</v>
      </c>
      <c r="U31" s="261"/>
      <c r="V31" s="261"/>
      <c r="W31" s="261"/>
      <c r="X31" s="261"/>
      <c r="Y31" s="261"/>
      <c r="Z31" s="261"/>
      <c r="AA31" s="261"/>
      <c r="AB31" s="261"/>
      <c r="AC31" s="101"/>
      <c r="AD31" s="102"/>
      <c r="AE31" s="102"/>
      <c r="AF31" s="102"/>
      <c r="AG31" s="102"/>
      <c r="AH31" s="102"/>
      <c r="AI31" s="102"/>
      <c r="AJ31" s="101"/>
      <c r="AK31" s="101"/>
      <c r="AL31" s="101"/>
      <c r="AM31" s="101"/>
      <c r="AN31" s="101"/>
      <c r="AO31" s="188">
        <v>0</v>
      </c>
      <c r="AP31" s="150"/>
      <c r="AQ31" s="150"/>
      <c r="AR31" s="150"/>
      <c r="AS31" s="57">
        <f t="shared" si="2"/>
        <v>0</v>
      </c>
      <c r="AT31" s="265"/>
      <c r="AU31" s="150"/>
      <c r="AV31" s="265"/>
      <c r="AW31" s="261"/>
      <c r="AX31" s="261"/>
      <c r="AY31" s="261"/>
      <c r="AZ31" s="261"/>
      <c r="BA31" s="261"/>
      <c r="BB31" s="265"/>
      <c r="BC31" s="275"/>
      <c r="BD31" s="274" t="s">
        <v>94</v>
      </c>
    </row>
    <row r="32" spans="1:59" s="744" customFormat="1" ht="30" outlineLevel="1">
      <c r="A32" s="416">
        <v>7</v>
      </c>
      <c r="B32" s="417" t="s">
        <v>135</v>
      </c>
      <c r="C32" s="416" t="s">
        <v>68</v>
      </c>
      <c r="D32" s="416" t="s">
        <v>136</v>
      </c>
      <c r="E32" s="418">
        <v>42976</v>
      </c>
      <c r="F32" s="419">
        <v>43046</v>
      </c>
      <c r="G32" s="140">
        <f>SUM(G33:G33)</f>
        <v>22.33</v>
      </c>
      <c r="H32" s="140">
        <f>SUM(H33:H33)</f>
        <v>22.54</v>
      </c>
      <c r="I32" s="755"/>
      <c r="J32" s="755"/>
      <c r="K32" s="756">
        <v>43046</v>
      </c>
      <c r="L32" s="755"/>
      <c r="M32" s="755"/>
      <c r="N32" s="755"/>
      <c r="O32" s="275"/>
      <c r="P32" s="57"/>
      <c r="Q32" s="57"/>
      <c r="R32" s="57"/>
      <c r="S32" s="57"/>
      <c r="T32" s="57">
        <f t="shared" si="1"/>
        <v>0</v>
      </c>
      <c r="U32" s="757"/>
      <c r="V32" s="757"/>
      <c r="W32" s="757"/>
      <c r="X32" s="757"/>
      <c r="Y32" s="757"/>
      <c r="Z32" s="757"/>
      <c r="AA32" s="757"/>
      <c r="AB32" s="757"/>
      <c r="AC32" s="101"/>
      <c r="AD32" s="102"/>
      <c r="AE32" s="102"/>
      <c r="AF32" s="102"/>
      <c r="AG32" s="102"/>
      <c r="AH32" s="102"/>
      <c r="AI32" s="102"/>
      <c r="AJ32" s="101"/>
      <c r="AK32" s="101"/>
      <c r="AL32" s="101"/>
      <c r="AM32" s="101"/>
      <c r="AN32" s="101"/>
      <c r="AO32" s="57"/>
      <c r="AP32" s="57"/>
      <c r="AQ32" s="57"/>
      <c r="AR32" s="57"/>
      <c r="AS32" s="57">
        <f t="shared" si="2"/>
        <v>0</v>
      </c>
      <c r="AT32" s="757"/>
      <c r="AU32" s="57"/>
      <c r="AV32" s="757"/>
      <c r="AW32" s="757"/>
      <c r="AX32" s="757"/>
      <c r="AY32" s="757"/>
      <c r="AZ32" s="757"/>
      <c r="BA32" s="757"/>
      <c r="BB32" s="757"/>
      <c r="BC32" s="739"/>
      <c r="BD32" s="743" t="s">
        <v>94</v>
      </c>
    </row>
    <row r="33" spans="1:58" ht="210" outlineLevel="1">
      <c r="A33" s="58">
        <v>7.1</v>
      </c>
      <c r="B33" s="104" t="s">
        <v>135</v>
      </c>
      <c r="C33" s="111" t="s">
        <v>70</v>
      </c>
      <c r="D33" s="58" t="str">
        <f>D32</f>
        <v>MERC/CAPEX/20172018/04592</v>
      </c>
      <c r="E33" s="105">
        <f>E32</f>
        <v>42976</v>
      </c>
      <c r="F33" s="89">
        <f>IF(F32=0,"-",F32)</f>
        <v>43046</v>
      </c>
      <c r="G33" s="106">
        <v>22.33</v>
      </c>
      <c r="H33" s="106">
        <v>22.54</v>
      </c>
      <c r="I33" s="238"/>
      <c r="J33" s="238"/>
      <c r="K33" s="240">
        <v>43046</v>
      </c>
      <c r="L33" s="243">
        <v>45117</v>
      </c>
      <c r="M33" s="243">
        <v>43806</v>
      </c>
      <c r="N33" s="243">
        <v>45405</v>
      </c>
      <c r="O33" s="242" t="s">
        <v>137</v>
      </c>
      <c r="P33" s="91">
        <v>0</v>
      </c>
      <c r="Q33" s="92">
        <v>0</v>
      </c>
      <c r="R33" s="92">
        <v>0</v>
      </c>
      <c r="S33" s="92">
        <v>0</v>
      </c>
      <c r="T33" s="57">
        <f t="shared" si="1"/>
        <v>0</v>
      </c>
      <c r="U33" s="263">
        <v>16.579000000000001</v>
      </c>
      <c r="V33" s="263"/>
      <c r="W33" s="263">
        <v>2.83</v>
      </c>
      <c r="X33" s="263"/>
      <c r="Y33" s="263"/>
      <c r="Z33" s="263"/>
      <c r="AA33" s="263"/>
      <c r="AB33" s="263"/>
      <c r="AC33" s="93"/>
      <c r="AD33" s="94"/>
      <c r="AE33" s="94"/>
      <c r="AF33" s="94"/>
      <c r="AG33" s="94"/>
      <c r="AH33" s="93">
        <v>1</v>
      </c>
      <c r="AI33" s="94"/>
      <c r="AJ33" s="93"/>
      <c r="AK33" s="93"/>
      <c r="AL33" s="93"/>
      <c r="AM33" s="93"/>
      <c r="AN33" s="93"/>
      <c r="AO33" s="91">
        <v>0</v>
      </c>
      <c r="AP33" s="95">
        <v>0</v>
      </c>
      <c r="AQ33" s="95">
        <v>0</v>
      </c>
      <c r="AR33" s="95">
        <v>0</v>
      </c>
      <c r="AS33" s="57">
        <f t="shared" si="2"/>
        <v>0</v>
      </c>
      <c r="AT33" s="262">
        <v>0</v>
      </c>
      <c r="AU33" s="95">
        <v>0</v>
      </c>
      <c r="AV33" s="262">
        <v>19.41</v>
      </c>
      <c r="AW33" s="263"/>
      <c r="AX33" s="263"/>
      <c r="AY33" s="263"/>
      <c r="AZ33" s="263"/>
      <c r="BA33" s="263"/>
      <c r="BB33" s="262"/>
      <c r="BC33" s="242" t="s">
        <v>384</v>
      </c>
      <c r="BD33" s="271" t="s">
        <v>87</v>
      </c>
      <c r="BF33" s="19">
        <v>4385000514</v>
      </c>
    </row>
    <row r="34" spans="1:58" s="744" customFormat="1" ht="30" outlineLevel="1">
      <c r="A34" s="416">
        <v>8</v>
      </c>
      <c r="B34" s="417" t="s">
        <v>138</v>
      </c>
      <c r="C34" s="416" t="s">
        <v>68</v>
      </c>
      <c r="D34" s="416" t="s">
        <v>139</v>
      </c>
      <c r="E34" s="418">
        <v>42991</v>
      </c>
      <c r="F34" s="419">
        <v>43032</v>
      </c>
      <c r="G34" s="140">
        <f>SUM(G35:G35)</f>
        <v>12.9</v>
      </c>
      <c r="H34" s="140">
        <f>SUM(H35:H35)</f>
        <v>13.07</v>
      </c>
      <c r="I34" s="755"/>
      <c r="J34" s="755"/>
      <c r="K34" s="756">
        <v>43032</v>
      </c>
      <c r="L34" s="755"/>
      <c r="M34" s="755"/>
      <c r="N34" s="755"/>
      <c r="O34" s="275"/>
      <c r="P34" s="57"/>
      <c r="Q34" s="57"/>
      <c r="R34" s="57"/>
      <c r="S34" s="57"/>
      <c r="T34" s="57">
        <f t="shared" si="1"/>
        <v>0</v>
      </c>
      <c r="U34" s="757"/>
      <c r="V34" s="757"/>
      <c r="W34" s="757"/>
      <c r="X34" s="757"/>
      <c r="Y34" s="757"/>
      <c r="Z34" s="757"/>
      <c r="AA34" s="757"/>
      <c r="AB34" s="757"/>
      <c r="AC34" s="101"/>
      <c r="AD34" s="102"/>
      <c r="AE34" s="102"/>
      <c r="AF34" s="102"/>
      <c r="AG34" s="102"/>
      <c r="AH34" s="102"/>
      <c r="AI34" s="102"/>
      <c r="AJ34" s="101"/>
      <c r="AK34" s="101"/>
      <c r="AL34" s="101"/>
      <c r="AM34" s="101"/>
      <c r="AN34" s="101"/>
      <c r="AO34" s="57"/>
      <c r="AP34" s="57"/>
      <c r="AQ34" s="57"/>
      <c r="AR34" s="57"/>
      <c r="AS34" s="57">
        <f t="shared" si="2"/>
        <v>0</v>
      </c>
      <c r="AT34" s="757"/>
      <c r="AU34" s="57"/>
      <c r="AV34" s="757"/>
      <c r="AW34" s="757"/>
      <c r="AX34" s="757"/>
      <c r="AY34" s="757"/>
      <c r="AZ34" s="757"/>
      <c r="BA34" s="757"/>
      <c r="BB34" s="757"/>
      <c r="BC34" s="791"/>
      <c r="BD34" s="743" t="s">
        <v>94</v>
      </c>
    </row>
    <row r="35" spans="1:58" ht="225" outlineLevel="1">
      <c r="A35" s="58">
        <v>8.1</v>
      </c>
      <c r="B35" s="104" t="s">
        <v>138</v>
      </c>
      <c r="C35" s="111" t="s">
        <v>70</v>
      </c>
      <c r="D35" s="58" t="str">
        <f>D34</f>
        <v>MERC/CAPEX/20172018/04421</v>
      </c>
      <c r="E35" s="105">
        <f>E34</f>
        <v>42991</v>
      </c>
      <c r="F35" s="89">
        <f>IF(F34=0,"-",F34)</f>
        <v>43032</v>
      </c>
      <c r="G35" s="106">
        <v>12.9</v>
      </c>
      <c r="H35" s="106">
        <v>13.07</v>
      </c>
      <c r="I35" s="238"/>
      <c r="J35" s="238"/>
      <c r="K35" s="240">
        <v>43032</v>
      </c>
      <c r="L35" s="243">
        <v>43116</v>
      </c>
      <c r="M35" s="243">
        <v>43762</v>
      </c>
      <c r="N35" s="248"/>
      <c r="O35" s="242" t="s">
        <v>137</v>
      </c>
      <c r="P35" s="112">
        <v>0</v>
      </c>
      <c r="Q35" s="92"/>
      <c r="R35" s="92"/>
      <c r="S35" s="92"/>
      <c r="T35" s="57">
        <f t="shared" si="1"/>
        <v>0</v>
      </c>
      <c r="U35" s="263"/>
      <c r="V35" s="263"/>
      <c r="W35" s="263">
        <v>5.19</v>
      </c>
      <c r="X35" s="263">
        <v>5.19</v>
      </c>
      <c r="Y35" s="263"/>
      <c r="Z35" s="263"/>
      <c r="AA35" s="263"/>
      <c r="AB35" s="263"/>
      <c r="AC35" s="93"/>
      <c r="AD35" s="94"/>
      <c r="AE35" s="94"/>
      <c r="AF35" s="94"/>
      <c r="AG35" s="94"/>
      <c r="AH35" s="94"/>
      <c r="AI35" s="93">
        <v>1</v>
      </c>
      <c r="AJ35" s="93">
        <v>1</v>
      </c>
      <c r="AK35" s="93"/>
      <c r="AL35" s="93"/>
      <c r="AM35" s="93"/>
      <c r="AN35" s="93"/>
      <c r="AO35" s="112">
        <v>0</v>
      </c>
      <c r="AP35" s="95">
        <v>0</v>
      </c>
      <c r="AQ35" s="95">
        <v>0</v>
      </c>
      <c r="AR35" s="95">
        <v>0</v>
      </c>
      <c r="AS35" s="57">
        <f t="shared" si="2"/>
        <v>0</v>
      </c>
      <c r="AT35" s="262">
        <v>0</v>
      </c>
      <c r="AU35" s="95">
        <v>0</v>
      </c>
      <c r="AV35" s="262" t="s">
        <v>418</v>
      </c>
      <c r="AW35" s="263">
        <v>10.38</v>
      </c>
      <c r="AX35" s="263"/>
      <c r="AY35" s="263"/>
      <c r="AZ35" s="263"/>
      <c r="BA35" s="263"/>
      <c r="BB35" s="262"/>
      <c r="BC35" s="242" t="s">
        <v>601</v>
      </c>
      <c r="BD35" s="271" t="s">
        <v>71</v>
      </c>
      <c r="BF35" s="19" t="s">
        <v>140</v>
      </c>
    </row>
    <row r="36" spans="1:58" outlineLevel="1">
      <c r="A36" s="160">
        <v>11</v>
      </c>
      <c r="B36" s="54" t="s">
        <v>141</v>
      </c>
      <c r="C36" s="53" t="s">
        <v>68</v>
      </c>
      <c r="D36" s="53" t="s">
        <v>142</v>
      </c>
      <c r="E36" s="166">
        <v>43701</v>
      </c>
      <c r="F36" s="167">
        <v>43609</v>
      </c>
      <c r="G36" s="98">
        <f>SUM(G37:G49)</f>
        <v>26.891000000000002</v>
      </c>
      <c r="H36" s="98">
        <f>SUM(H37:H49)</f>
        <v>26.891000000000002</v>
      </c>
      <c r="I36" s="238"/>
      <c r="J36" s="238"/>
      <c r="K36" s="239">
        <v>43609</v>
      </c>
      <c r="L36" s="238"/>
      <c r="M36" s="238"/>
      <c r="N36" s="238"/>
      <c r="O36" s="275"/>
      <c r="P36" s="57"/>
      <c r="Q36" s="57"/>
      <c r="R36" s="57"/>
      <c r="S36" s="57"/>
      <c r="T36" s="57">
        <f t="shared" si="1"/>
        <v>0</v>
      </c>
      <c r="U36" s="260"/>
      <c r="V36" s="260"/>
      <c r="W36" s="260"/>
      <c r="X36" s="260"/>
      <c r="Y36" s="260"/>
      <c r="Z36" s="260"/>
      <c r="AA36" s="260"/>
      <c r="AB36" s="260"/>
      <c r="AC36" s="101"/>
      <c r="AD36" s="102"/>
      <c r="AE36" s="102"/>
      <c r="AF36" s="102"/>
      <c r="AG36" s="102"/>
      <c r="AH36" s="102"/>
      <c r="AI36" s="102"/>
      <c r="AJ36" s="101"/>
      <c r="AK36" s="101"/>
      <c r="AL36" s="101"/>
      <c r="AM36" s="101"/>
      <c r="AN36" s="101"/>
      <c r="AO36" s="57"/>
      <c r="AP36" s="57"/>
      <c r="AQ36" s="57"/>
      <c r="AR36" s="57"/>
      <c r="AS36" s="57">
        <f t="shared" si="2"/>
        <v>0</v>
      </c>
      <c r="AT36" s="260"/>
      <c r="AU36" s="57"/>
      <c r="AV36" s="260"/>
      <c r="AW36" s="260"/>
      <c r="AX36" s="260"/>
      <c r="AY36" s="260"/>
      <c r="AZ36" s="260"/>
      <c r="BA36" s="260"/>
      <c r="BB36" s="260"/>
      <c r="BC36" s="275"/>
      <c r="BD36" s="271" t="s">
        <v>94</v>
      </c>
    </row>
    <row r="37" spans="1:58" ht="150" outlineLevel="1">
      <c r="A37" s="58">
        <v>11.1</v>
      </c>
      <c r="B37" s="164" t="s">
        <v>143</v>
      </c>
      <c r="C37" s="111" t="s">
        <v>70</v>
      </c>
      <c r="D37" s="58" t="str">
        <f>D36</f>
        <v>MERC/CAPEX/2019-2020/01</v>
      </c>
      <c r="E37" s="105">
        <f>E36</f>
        <v>43701</v>
      </c>
      <c r="F37" s="89">
        <f t="shared" ref="F37:F49" si="9">IF(F36=0,"-",F36)</f>
        <v>43609</v>
      </c>
      <c r="G37" s="113">
        <v>1.3440000000000001</v>
      </c>
      <c r="H37" s="113">
        <v>1.3440000000000001</v>
      </c>
      <c r="I37" s="238"/>
      <c r="J37" s="238"/>
      <c r="K37" s="240">
        <v>43609</v>
      </c>
      <c r="L37" s="243">
        <v>44580</v>
      </c>
      <c r="M37" s="243">
        <v>44159</v>
      </c>
      <c r="N37" s="248"/>
      <c r="O37" s="249" t="s">
        <v>144</v>
      </c>
      <c r="P37" s="91">
        <v>0</v>
      </c>
      <c r="Q37" s="92">
        <v>0</v>
      </c>
      <c r="R37" s="92">
        <v>0</v>
      </c>
      <c r="S37" s="92">
        <v>0</v>
      </c>
      <c r="T37" s="57">
        <f t="shared" si="1"/>
        <v>0</v>
      </c>
      <c r="U37" s="263">
        <v>0</v>
      </c>
      <c r="V37" s="263">
        <v>0</v>
      </c>
      <c r="W37" s="262">
        <v>0.85</v>
      </c>
      <c r="X37" s="262"/>
      <c r="Y37" s="262"/>
      <c r="Z37" s="262"/>
      <c r="AA37" s="262"/>
      <c r="AB37" s="262"/>
      <c r="AC37" s="93"/>
      <c r="AD37" s="94"/>
      <c r="AE37" s="94"/>
      <c r="AF37" s="94"/>
      <c r="AG37" s="94"/>
      <c r="AH37" s="93">
        <v>1</v>
      </c>
      <c r="AI37" s="94"/>
      <c r="AJ37" s="93"/>
      <c r="AK37" s="93"/>
      <c r="AL37" s="93"/>
      <c r="AM37" s="93"/>
      <c r="AN37" s="93"/>
      <c r="AO37" s="91">
        <v>0</v>
      </c>
      <c r="AP37" s="95">
        <v>0</v>
      </c>
      <c r="AQ37" s="95">
        <v>0</v>
      </c>
      <c r="AR37" s="95">
        <v>0</v>
      </c>
      <c r="AS37" s="57">
        <f t="shared" si="2"/>
        <v>0</v>
      </c>
      <c r="AT37" s="262">
        <v>0</v>
      </c>
      <c r="AU37" s="95">
        <v>0</v>
      </c>
      <c r="AV37" s="262">
        <v>0.85</v>
      </c>
      <c r="AW37" s="262"/>
      <c r="AX37" s="262"/>
      <c r="AY37" s="262"/>
      <c r="AZ37" s="262"/>
      <c r="BA37" s="262"/>
      <c r="BB37" s="262"/>
      <c r="BC37" s="242" t="s">
        <v>385</v>
      </c>
      <c r="BD37" s="271" t="s">
        <v>71</v>
      </c>
      <c r="BF37" s="19">
        <v>4385000527</v>
      </c>
    </row>
    <row r="38" spans="1:58" ht="120" outlineLevel="1">
      <c r="A38" s="58">
        <v>11.2</v>
      </c>
      <c r="B38" s="164" t="s">
        <v>145</v>
      </c>
      <c r="C38" s="111" t="s">
        <v>70</v>
      </c>
      <c r="D38" s="58" t="str">
        <f t="shared" ref="D38:D49" si="10">D37</f>
        <v>MERC/CAPEX/2019-2020/01</v>
      </c>
      <c r="E38" s="105">
        <f t="shared" ref="E38:E49" si="11">E37</f>
        <v>43701</v>
      </c>
      <c r="F38" s="89">
        <f t="shared" si="9"/>
        <v>43609</v>
      </c>
      <c r="G38" s="113">
        <v>1.097</v>
      </c>
      <c r="H38" s="113">
        <v>1.097</v>
      </c>
      <c r="I38" s="238"/>
      <c r="J38" s="238"/>
      <c r="K38" s="240">
        <v>43609</v>
      </c>
      <c r="L38" s="243">
        <v>44777</v>
      </c>
      <c r="M38" s="243">
        <v>44251</v>
      </c>
      <c r="N38" s="248"/>
      <c r="O38" s="249" t="s">
        <v>58</v>
      </c>
      <c r="P38" s="91">
        <v>0</v>
      </c>
      <c r="Q38" s="92">
        <v>0</v>
      </c>
      <c r="R38" s="92">
        <v>0</v>
      </c>
      <c r="S38" s="92">
        <v>0</v>
      </c>
      <c r="T38" s="57">
        <f t="shared" si="1"/>
        <v>0</v>
      </c>
      <c r="U38" s="263">
        <v>0.82</v>
      </c>
      <c r="V38" s="263"/>
      <c r="W38" s="263">
        <v>0.26</v>
      </c>
      <c r="X38" s="263"/>
      <c r="Y38" s="263"/>
      <c r="Z38" s="263"/>
      <c r="AA38" s="263"/>
      <c r="AB38" s="263"/>
      <c r="AC38" s="93"/>
      <c r="AD38" s="94"/>
      <c r="AE38" s="94"/>
      <c r="AF38" s="94"/>
      <c r="AG38" s="93">
        <v>1</v>
      </c>
      <c r="AH38" s="94"/>
      <c r="AI38" s="94"/>
      <c r="AJ38" s="93"/>
      <c r="AK38" s="93"/>
      <c r="AL38" s="93"/>
      <c r="AM38" s="93"/>
      <c r="AN38" s="93"/>
      <c r="AO38" s="91">
        <v>0</v>
      </c>
      <c r="AP38" s="95">
        <v>0</v>
      </c>
      <c r="AQ38" s="95">
        <v>0</v>
      </c>
      <c r="AR38" s="95">
        <v>0</v>
      </c>
      <c r="AS38" s="57">
        <f t="shared" si="2"/>
        <v>0</v>
      </c>
      <c r="AT38" s="262">
        <v>0</v>
      </c>
      <c r="AU38" s="95">
        <v>0</v>
      </c>
      <c r="AV38" s="262">
        <v>1.08</v>
      </c>
      <c r="AW38" s="263"/>
      <c r="AX38" s="263"/>
      <c r="AY38" s="263"/>
      <c r="AZ38" s="263"/>
      <c r="BA38" s="263"/>
      <c r="BB38" s="262"/>
      <c r="BC38" s="242" t="s">
        <v>602</v>
      </c>
      <c r="BD38" s="271" t="s">
        <v>87</v>
      </c>
      <c r="BF38" s="19" t="s">
        <v>140</v>
      </c>
    </row>
    <row r="39" spans="1:58" s="744" customFormat="1" ht="33" customHeight="1" outlineLevel="1">
      <c r="A39" s="183">
        <v>11.3</v>
      </c>
      <c r="B39" s="184" t="s">
        <v>146</v>
      </c>
      <c r="C39" s="192" t="s">
        <v>70</v>
      </c>
      <c r="D39" s="183" t="str">
        <f t="shared" si="10"/>
        <v>MERC/CAPEX/2019-2020/01</v>
      </c>
      <c r="E39" s="186">
        <f t="shared" si="11"/>
        <v>43701</v>
      </c>
      <c r="F39" s="100">
        <f t="shared" si="9"/>
        <v>43609</v>
      </c>
      <c r="G39" s="193">
        <v>0.20200000000000001</v>
      </c>
      <c r="H39" s="193">
        <v>0.20200000000000001</v>
      </c>
      <c r="I39" s="755"/>
      <c r="J39" s="755"/>
      <c r="K39" s="759">
        <v>43609</v>
      </c>
      <c r="L39" s="766">
        <v>43953</v>
      </c>
      <c r="M39" s="766">
        <v>44098</v>
      </c>
      <c r="N39" s="766" t="s">
        <v>236</v>
      </c>
      <c r="O39" s="892" t="s">
        <v>147</v>
      </c>
      <c r="P39" s="188">
        <v>0</v>
      </c>
      <c r="Q39" s="149">
        <v>0</v>
      </c>
      <c r="R39" s="149">
        <v>0.137824</v>
      </c>
      <c r="S39" s="149"/>
      <c r="T39" s="57">
        <f t="shared" si="1"/>
        <v>0.137824</v>
      </c>
      <c r="U39" s="763"/>
      <c r="V39" s="763"/>
      <c r="W39" s="740"/>
      <c r="X39" s="740"/>
      <c r="Y39" s="740"/>
      <c r="Z39" s="740"/>
      <c r="AA39" s="740"/>
      <c r="AB39" s="740"/>
      <c r="AC39" s="101"/>
      <c r="AD39" s="102"/>
      <c r="AE39" s="101">
        <v>1</v>
      </c>
      <c r="AF39" s="102"/>
      <c r="AG39" s="102"/>
      <c r="AH39" s="102"/>
      <c r="AI39" s="102"/>
      <c r="AJ39" s="101"/>
      <c r="AK39" s="101"/>
      <c r="AL39" s="101"/>
      <c r="AM39" s="101"/>
      <c r="AN39" s="101"/>
      <c r="AO39" s="188">
        <v>0</v>
      </c>
      <c r="AP39" s="150">
        <v>0</v>
      </c>
      <c r="AQ39" s="150">
        <v>0.137824</v>
      </c>
      <c r="AR39" s="149"/>
      <c r="AS39" s="57">
        <f t="shared" si="2"/>
        <v>0.137824</v>
      </c>
      <c r="AT39" s="764"/>
      <c r="AU39" s="150"/>
      <c r="AV39" s="764"/>
      <c r="AW39" s="740"/>
      <c r="AX39" s="740"/>
      <c r="AY39" s="740"/>
      <c r="AZ39" s="740"/>
      <c r="BA39" s="740"/>
      <c r="BB39" s="742"/>
      <c r="BC39" s="739" t="s">
        <v>203</v>
      </c>
      <c r="BD39" s="767" t="s">
        <v>87</v>
      </c>
      <c r="BF39" s="744">
        <v>4385000232</v>
      </c>
    </row>
    <row r="40" spans="1:58" ht="405" outlineLevel="1">
      <c r="A40" s="58">
        <v>11.4</v>
      </c>
      <c r="B40" s="104" t="s">
        <v>148</v>
      </c>
      <c r="C40" s="111" t="s">
        <v>70</v>
      </c>
      <c r="D40" s="58" t="str">
        <f t="shared" si="10"/>
        <v>MERC/CAPEX/2019-2020/01</v>
      </c>
      <c r="E40" s="105">
        <f t="shared" si="11"/>
        <v>43701</v>
      </c>
      <c r="F40" s="89">
        <f t="shared" si="9"/>
        <v>43609</v>
      </c>
      <c r="G40" s="151">
        <v>5.2809999999999997</v>
      </c>
      <c r="H40" s="151">
        <v>5.2809999999999997</v>
      </c>
      <c r="I40" s="238"/>
      <c r="J40" s="238"/>
      <c r="K40" s="240">
        <v>43609</v>
      </c>
      <c r="L40" s="243"/>
      <c r="M40" s="243">
        <v>44067</v>
      </c>
      <c r="N40" s="248"/>
      <c r="O40" s="249" t="s">
        <v>59</v>
      </c>
      <c r="P40" s="91">
        <v>0</v>
      </c>
      <c r="Q40" s="92"/>
      <c r="R40" s="92"/>
      <c r="S40" s="92"/>
      <c r="T40" s="57">
        <f t="shared" si="1"/>
        <v>0</v>
      </c>
      <c r="U40" s="264">
        <v>0</v>
      </c>
      <c r="V40" s="264">
        <v>0</v>
      </c>
      <c r="W40" s="264">
        <v>0</v>
      </c>
      <c r="X40" s="264">
        <v>5.28</v>
      </c>
      <c r="Y40" s="264"/>
      <c r="Z40" s="264"/>
      <c r="AA40" s="264"/>
      <c r="AB40" s="264"/>
      <c r="AC40" s="93"/>
      <c r="AD40" s="94"/>
      <c r="AE40" s="94"/>
      <c r="AF40" s="94"/>
      <c r="AG40" s="94"/>
      <c r="AH40" s="94"/>
      <c r="AI40" s="93">
        <v>1</v>
      </c>
      <c r="AJ40" s="93">
        <v>1</v>
      </c>
      <c r="AK40" s="93"/>
      <c r="AL40" s="93"/>
      <c r="AM40" s="93"/>
      <c r="AN40" s="93"/>
      <c r="AO40" s="91">
        <v>0</v>
      </c>
      <c r="AP40" s="95">
        <v>0</v>
      </c>
      <c r="AQ40" s="95">
        <v>0</v>
      </c>
      <c r="AR40" s="95">
        <v>0</v>
      </c>
      <c r="AS40" s="57">
        <f t="shared" si="2"/>
        <v>0</v>
      </c>
      <c r="AT40" s="262">
        <v>0</v>
      </c>
      <c r="AU40" s="95">
        <v>0</v>
      </c>
      <c r="AV40" s="262">
        <v>0</v>
      </c>
      <c r="AW40" s="264">
        <v>5.28</v>
      </c>
      <c r="AX40" s="264"/>
      <c r="AY40" s="264"/>
      <c r="AZ40" s="264"/>
      <c r="BA40" s="264"/>
      <c r="BB40" s="262"/>
      <c r="BC40" s="242" t="s">
        <v>603</v>
      </c>
      <c r="BD40" s="271" t="s">
        <v>71</v>
      </c>
      <c r="BF40" s="19" t="s">
        <v>140</v>
      </c>
    </row>
    <row r="41" spans="1:58" ht="135" outlineLevel="1">
      <c r="A41" s="58">
        <v>11.5</v>
      </c>
      <c r="B41" s="104" t="s">
        <v>149</v>
      </c>
      <c r="C41" s="111" t="s">
        <v>70</v>
      </c>
      <c r="D41" s="58" t="str">
        <f t="shared" si="10"/>
        <v>MERC/CAPEX/2019-2020/01</v>
      </c>
      <c r="E41" s="105">
        <f t="shared" si="11"/>
        <v>43701</v>
      </c>
      <c r="F41" s="89">
        <f t="shared" si="9"/>
        <v>43609</v>
      </c>
      <c r="G41" s="151">
        <v>2.4129999999999998</v>
      </c>
      <c r="H41" s="151">
        <v>2.4129999999999998</v>
      </c>
      <c r="I41" s="238"/>
      <c r="J41" s="238"/>
      <c r="K41" s="240">
        <v>43609</v>
      </c>
      <c r="L41" s="243">
        <v>44799</v>
      </c>
      <c r="M41" s="243">
        <v>43945</v>
      </c>
      <c r="N41" s="248" t="s">
        <v>371</v>
      </c>
      <c r="O41" s="242" t="s">
        <v>144</v>
      </c>
      <c r="P41" s="91">
        <v>0</v>
      </c>
      <c r="Q41" s="92"/>
      <c r="R41" s="92"/>
      <c r="S41" s="92"/>
      <c r="T41" s="57">
        <f t="shared" si="1"/>
        <v>0</v>
      </c>
      <c r="U41" s="263"/>
      <c r="V41" s="263">
        <v>2.0541399999999999</v>
      </c>
      <c r="W41" s="263"/>
      <c r="X41" s="263"/>
      <c r="Y41" s="263"/>
      <c r="Z41" s="263"/>
      <c r="AA41" s="263"/>
      <c r="AB41" s="263"/>
      <c r="AC41" s="93"/>
      <c r="AD41" s="94"/>
      <c r="AE41" s="94"/>
      <c r="AF41" s="94"/>
      <c r="AG41" s="94"/>
      <c r="AH41" s="93">
        <v>1</v>
      </c>
      <c r="AI41" s="94"/>
      <c r="AJ41" s="93"/>
      <c r="AK41" s="93"/>
      <c r="AL41" s="93"/>
      <c r="AM41" s="93"/>
      <c r="AN41" s="93"/>
      <c r="AO41" s="91">
        <v>0</v>
      </c>
      <c r="AP41" s="95">
        <v>0</v>
      </c>
      <c r="AQ41" s="95">
        <v>0</v>
      </c>
      <c r="AR41" s="95">
        <v>0</v>
      </c>
      <c r="AS41" s="57">
        <f t="shared" si="2"/>
        <v>0</v>
      </c>
      <c r="AT41" s="262">
        <v>0</v>
      </c>
      <c r="AU41" s="95">
        <v>2.054144</v>
      </c>
      <c r="AV41" s="262"/>
      <c r="AW41" s="263"/>
      <c r="AX41" s="263"/>
      <c r="AY41" s="263"/>
      <c r="AZ41" s="263"/>
      <c r="BA41" s="263"/>
      <c r="BB41" s="262"/>
      <c r="BC41" s="242" t="s">
        <v>386</v>
      </c>
      <c r="BD41" s="271" t="s">
        <v>87</v>
      </c>
      <c r="BF41" s="19">
        <v>4385000574</v>
      </c>
    </row>
    <row r="42" spans="1:58" s="744" customFormat="1" ht="30" outlineLevel="1">
      <c r="A42" s="183">
        <v>11.6</v>
      </c>
      <c r="B42" s="184" t="s">
        <v>150</v>
      </c>
      <c r="C42" s="192" t="s">
        <v>70</v>
      </c>
      <c r="D42" s="183" t="str">
        <f t="shared" si="10"/>
        <v>MERC/CAPEX/2019-2020/01</v>
      </c>
      <c r="E42" s="186">
        <f t="shared" si="11"/>
        <v>43701</v>
      </c>
      <c r="F42" s="100">
        <f t="shared" si="9"/>
        <v>43609</v>
      </c>
      <c r="G42" s="193">
        <v>0.318</v>
      </c>
      <c r="H42" s="193">
        <v>0.318</v>
      </c>
      <c r="I42" s="755"/>
      <c r="J42" s="755"/>
      <c r="K42" s="759">
        <v>43609</v>
      </c>
      <c r="L42" s="766">
        <v>43945</v>
      </c>
      <c r="M42" s="766">
        <v>44036</v>
      </c>
      <c r="N42" s="766">
        <v>44195</v>
      </c>
      <c r="O42" s="892" t="s">
        <v>60</v>
      </c>
      <c r="P42" s="188">
        <v>0</v>
      </c>
      <c r="Q42" s="149"/>
      <c r="R42" s="149">
        <v>0.30941800000000003</v>
      </c>
      <c r="S42" s="149"/>
      <c r="T42" s="57">
        <f t="shared" si="1"/>
        <v>0.30941800000000003</v>
      </c>
      <c r="U42" s="763"/>
      <c r="V42" s="763"/>
      <c r="W42" s="763"/>
      <c r="X42" s="763"/>
      <c r="Y42" s="763"/>
      <c r="Z42" s="763"/>
      <c r="AA42" s="763"/>
      <c r="AB42" s="763"/>
      <c r="AC42" s="101"/>
      <c r="AD42" s="102"/>
      <c r="AE42" s="101">
        <v>1</v>
      </c>
      <c r="AF42" s="102"/>
      <c r="AG42" s="102"/>
      <c r="AH42" s="102"/>
      <c r="AI42" s="102"/>
      <c r="AJ42" s="101"/>
      <c r="AK42" s="101"/>
      <c r="AL42" s="101"/>
      <c r="AM42" s="101"/>
      <c r="AN42" s="101"/>
      <c r="AO42" s="188">
        <v>0</v>
      </c>
      <c r="AP42" s="150">
        <v>0</v>
      </c>
      <c r="AQ42" s="150">
        <v>0.30941800000000003</v>
      </c>
      <c r="AR42" s="150"/>
      <c r="AS42" s="57">
        <f t="shared" si="2"/>
        <v>0.30941800000000003</v>
      </c>
      <c r="AT42" s="764"/>
      <c r="AU42" s="150"/>
      <c r="AV42" s="764"/>
      <c r="AW42" s="763"/>
      <c r="AX42" s="763"/>
      <c r="AY42" s="763"/>
      <c r="AZ42" s="763"/>
      <c r="BA42" s="763"/>
      <c r="BB42" s="742"/>
      <c r="BC42" s="739" t="s">
        <v>203</v>
      </c>
      <c r="BD42" s="767" t="s">
        <v>87</v>
      </c>
      <c r="BF42" s="744">
        <v>4385000230</v>
      </c>
    </row>
    <row r="43" spans="1:58" s="744" customFormat="1" ht="30" outlineLevel="1">
      <c r="A43" s="183">
        <v>11.7</v>
      </c>
      <c r="B43" s="184" t="s">
        <v>151</v>
      </c>
      <c r="C43" s="192" t="s">
        <v>70</v>
      </c>
      <c r="D43" s="183" t="str">
        <f t="shared" si="10"/>
        <v>MERC/CAPEX/2019-2020/01</v>
      </c>
      <c r="E43" s="186">
        <f t="shared" si="11"/>
        <v>43701</v>
      </c>
      <c r="F43" s="100">
        <f t="shared" si="9"/>
        <v>43609</v>
      </c>
      <c r="G43" s="193">
        <v>0.27200000000000002</v>
      </c>
      <c r="H43" s="193">
        <v>0.27200000000000002</v>
      </c>
      <c r="I43" s="755"/>
      <c r="J43" s="755"/>
      <c r="K43" s="759">
        <v>43609</v>
      </c>
      <c r="L43" s="766">
        <v>44414</v>
      </c>
      <c r="M43" s="766">
        <v>44006</v>
      </c>
      <c r="N43" s="766">
        <v>44551</v>
      </c>
      <c r="O43" s="892" t="s">
        <v>61</v>
      </c>
      <c r="P43" s="188">
        <v>0</v>
      </c>
      <c r="Q43" s="149"/>
      <c r="R43" s="149"/>
      <c r="S43" s="149">
        <v>0.25759480000000001</v>
      </c>
      <c r="T43" s="57">
        <f t="shared" si="1"/>
        <v>0.25759480000000001</v>
      </c>
      <c r="U43" s="763"/>
      <c r="V43" s="763"/>
      <c r="W43" s="763"/>
      <c r="X43" s="763"/>
      <c r="Y43" s="763"/>
      <c r="Z43" s="763"/>
      <c r="AA43" s="763"/>
      <c r="AB43" s="763"/>
      <c r="AC43" s="101"/>
      <c r="AD43" s="102"/>
      <c r="AE43" s="102"/>
      <c r="AF43" s="101">
        <v>1</v>
      </c>
      <c r="AG43" s="102"/>
      <c r="AH43" s="102"/>
      <c r="AI43" s="102"/>
      <c r="AJ43" s="101"/>
      <c r="AK43" s="101"/>
      <c r="AL43" s="101"/>
      <c r="AM43" s="101"/>
      <c r="AN43" s="101"/>
      <c r="AO43" s="188">
        <v>0</v>
      </c>
      <c r="AP43" s="150">
        <v>0</v>
      </c>
      <c r="AQ43" s="150">
        <v>0</v>
      </c>
      <c r="AR43" s="150">
        <v>0.25759480000000001</v>
      </c>
      <c r="AS43" s="57">
        <f t="shared" si="2"/>
        <v>0.25759480000000001</v>
      </c>
      <c r="AT43" s="764"/>
      <c r="AU43" s="150"/>
      <c r="AV43" s="764"/>
      <c r="AW43" s="763"/>
      <c r="AX43" s="763"/>
      <c r="AY43" s="763"/>
      <c r="AZ43" s="763"/>
      <c r="BA43" s="763"/>
      <c r="BB43" s="742"/>
      <c r="BC43" s="739" t="s">
        <v>203</v>
      </c>
      <c r="BD43" s="767" t="s">
        <v>87</v>
      </c>
      <c r="BF43" s="744">
        <v>4385000482</v>
      </c>
    </row>
    <row r="44" spans="1:58" ht="45" outlineLevel="1">
      <c r="A44" s="183">
        <v>11.8</v>
      </c>
      <c r="B44" s="184" t="s">
        <v>152</v>
      </c>
      <c r="C44" s="192" t="s">
        <v>70</v>
      </c>
      <c r="D44" s="183" t="str">
        <f t="shared" si="10"/>
        <v>MERC/CAPEX/2019-2020/01</v>
      </c>
      <c r="E44" s="186">
        <f t="shared" si="11"/>
        <v>43701</v>
      </c>
      <c r="F44" s="100">
        <f t="shared" si="9"/>
        <v>43609</v>
      </c>
      <c r="G44" s="193">
        <v>10.472</v>
      </c>
      <c r="H44" s="193">
        <v>10.472</v>
      </c>
      <c r="I44" s="238"/>
      <c r="J44" s="238"/>
      <c r="K44" s="239">
        <v>43609</v>
      </c>
      <c r="L44" s="238"/>
      <c r="M44" s="250">
        <v>44310</v>
      </c>
      <c r="N44" s="238"/>
      <c r="O44" s="251" t="s">
        <v>153</v>
      </c>
      <c r="P44" s="188">
        <v>0</v>
      </c>
      <c r="Q44" s="149"/>
      <c r="R44" s="149"/>
      <c r="S44" s="149"/>
      <c r="T44" s="57">
        <f t="shared" si="1"/>
        <v>0</v>
      </c>
      <c r="U44" s="261"/>
      <c r="V44" s="261"/>
      <c r="W44" s="261"/>
      <c r="X44" s="261"/>
      <c r="Y44" s="261"/>
      <c r="Z44" s="261"/>
      <c r="AA44" s="261"/>
      <c r="AB44" s="261"/>
      <c r="AC44" s="101"/>
      <c r="AD44" s="102"/>
      <c r="AE44" s="102"/>
      <c r="AF44" s="102"/>
      <c r="AG44" s="102"/>
      <c r="AH44" s="102"/>
      <c r="AI44" s="102"/>
      <c r="AJ44" s="101"/>
      <c r="AK44" s="101"/>
      <c r="AL44" s="101"/>
      <c r="AM44" s="101"/>
      <c r="AN44" s="101"/>
      <c r="AO44" s="188">
        <v>0</v>
      </c>
      <c r="AP44" s="150"/>
      <c r="AQ44" s="150"/>
      <c r="AR44" s="150"/>
      <c r="AS44" s="57">
        <f t="shared" si="2"/>
        <v>0</v>
      </c>
      <c r="AT44" s="265"/>
      <c r="AU44" s="150"/>
      <c r="AV44" s="265"/>
      <c r="AW44" s="261"/>
      <c r="AX44" s="261"/>
      <c r="AY44" s="261"/>
      <c r="AZ44" s="261"/>
      <c r="BA44" s="261"/>
      <c r="BB44" s="265"/>
      <c r="BC44" s="275" t="s">
        <v>382</v>
      </c>
      <c r="BD44" s="272" t="s">
        <v>69</v>
      </c>
      <c r="BF44" s="19" t="s">
        <v>140</v>
      </c>
    </row>
    <row r="45" spans="1:58" ht="135" outlineLevel="1">
      <c r="A45" s="58">
        <v>11.9</v>
      </c>
      <c r="B45" s="164" t="s">
        <v>154</v>
      </c>
      <c r="C45" s="111" t="s">
        <v>70</v>
      </c>
      <c r="D45" s="58" t="str">
        <f t="shared" si="10"/>
        <v>MERC/CAPEX/2019-2020/01</v>
      </c>
      <c r="E45" s="105">
        <f t="shared" si="11"/>
        <v>43701</v>
      </c>
      <c r="F45" s="89">
        <f t="shared" si="9"/>
        <v>43609</v>
      </c>
      <c r="G45" s="151">
        <v>1.4430000000000001</v>
      </c>
      <c r="H45" s="151">
        <v>1.4430000000000001</v>
      </c>
      <c r="I45" s="238"/>
      <c r="J45" s="238"/>
      <c r="K45" s="240">
        <v>43609</v>
      </c>
      <c r="L45" s="243">
        <v>44966</v>
      </c>
      <c r="M45" s="243">
        <v>44006</v>
      </c>
      <c r="N45" s="243">
        <v>45304</v>
      </c>
      <c r="O45" s="242" t="s">
        <v>62</v>
      </c>
      <c r="P45" s="91">
        <v>0</v>
      </c>
      <c r="Q45" s="92"/>
      <c r="R45" s="92"/>
      <c r="S45" s="92"/>
      <c r="T45" s="57">
        <f t="shared" si="1"/>
        <v>0</v>
      </c>
      <c r="U45" s="263">
        <v>1.01</v>
      </c>
      <c r="V45" s="263">
        <v>0.49405949999999998</v>
      </c>
      <c r="W45" s="263"/>
      <c r="X45" s="263"/>
      <c r="Y45" s="263"/>
      <c r="Z45" s="263"/>
      <c r="AA45" s="263"/>
      <c r="AB45" s="263"/>
      <c r="AC45" s="93"/>
      <c r="AD45" s="94"/>
      <c r="AE45" s="94"/>
      <c r="AF45" s="94"/>
      <c r="AG45" s="93">
        <v>1</v>
      </c>
      <c r="AH45" s="94"/>
      <c r="AI45" s="94"/>
      <c r="AJ45" s="93"/>
      <c r="AK45" s="93"/>
      <c r="AL45" s="93"/>
      <c r="AM45" s="93"/>
      <c r="AN45" s="93"/>
      <c r="AO45" s="91">
        <v>0</v>
      </c>
      <c r="AP45" s="95">
        <v>0</v>
      </c>
      <c r="AQ45" s="95">
        <v>0</v>
      </c>
      <c r="AR45" s="95">
        <v>0</v>
      </c>
      <c r="AS45" s="57">
        <f t="shared" si="2"/>
        <v>0</v>
      </c>
      <c r="AT45" s="263"/>
      <c r="AU45" s="92">
        <v>1.5040595000000001</v>
      </c>
      <c r="AV45" s="262"/>
      <c r="AW45" s="263"/>
      <c r="AX45" s="263"/>
      <c r="AY45" s="263"/>
      <c r="AZ45" s="263"/>
      <c r="BA45" s="263"/>
      <c r="BB45" s="262"/>
      <c r="BC45" s="242" t="s">
        <v>387</v>
      </c>
      <c r="BD45" s="271" t="s">
        <v>87</v>
      </c>
      <c r="BF45" s="19">
        <v>4385000572</v>
      </c>
    </row>
    <row r="46" spans="1:58" s="744" customFormat="1" ht="30" outlineLevel="1">
      <c r="A46" s="792" t="s">
        <v>155</v>
      </c>
      <c r="B46" s="184" t="s">
        <v>156</v>
      </c>
      <c r="C46" s="192" t="s">
        <v>70</v>
      </c>
      <c r="D46" s="183" t="str">
        <f t="shared" si="10"/>
        <v>MERC/CAPEX/2019-2020/01</v>
      </c>
      <c r="E46" s="186">
        <f t="shared" si="11"/>
        <v>43701</v>
      </c>
      <c r="F46" s="100">
        <f t="shared" si="9"/>
        <v>43609</v>
      </c>
      <c r="G46" s="193">
        <v>2.3849999999999998</v>
      </c>
      <c r="H46" s="193">
        <v>2.3849999999999998</v>
      </c>
      <c r="I46" s="755"/>
      <c r="J46" s="755"/>
      <c r="K46" s="759">
        <v>43609</v>
      </c>
      <c r="L46" s="766">
        <v>44009</v>
      </c>
      <c r="M46" s="766">
        <v>43975</v>
      </c>
      <c r="N46" s="766">
        <v>44309</v>
      </c>
      <c r="O46" s="251" t="s">
        <v>157</v>
      </c>
      <c r="P46" s="188">
        <v>0</v>
      </c>
      <c r="Q46" s="149"/>
      <c r="R46" s="149"/>
      <c r="S46" s="149">
        <v>2.3648853999999999</v>
      </c>
      <c r="T46" s="57">
        <f t="shared" si="1"/>
        <v>2.3648853999999999</v>
      </c>
      <c r="U46" s="740"/>
      <c r="V46" s="740"/>
      <c r="W46" s="740"/>
      <c r="X46" s="740"/>
      <c r="Y46" s="740"/>
      <c r="Z46" s="740"/>
      <c r="AA46" s="740"/>
      <c r="AB46" s="740"/>
      <c r="AC46" s="101"/>
      <c r="AD46" s="102"/>
      <c r="AE46" s="102"/>
      <c r="AF46" s="101">
        <v>1</v>
      </c>
      <c r="AG46" s="102"/>
      <c r="AH46" s="102"/>
      <c r="AI46" s="102"/>
      <c r="AJ46" s="101"/>
      <c r="AK46" s="101"/>
      <c r="AL46" s="101"/>
      <c r="AM46" s="101"/>
      <c r="AN46" s="101"/>
      <c r="AO46" s="188">
        <v>0</v>
      </c>
      <c r="AP46" s="150">
        <v>0</v>
      </c>
      <c r="AQ46" s="150">
        <v>0</v>
      </c>
      <c r="AR46" s="150">
        <v>2.3648853999999999</v>
      </c>
      <c r="AS46" s="57">
        <f t="shared" si="2"/>
        <v>2.3648853999999999</v>
      </c>
      <c r="AT46" s="764"/>
      <c r="AU46" s="150"/>
      <c r="AV46" s="764"/>
      <c r="AW46" s="740"/>
      <c r="AX46" s="740"/>
      <c r="AY46" s="740"/>
      <c r="AZ46" s="740"/>
      <c r="BA46" s="740"/>
      <c r="BB46" s="742"/>
      <c r="BC46" s="739" t="s">
        <v>203</v>
      </c>
      <c r="BD46" s="743" t="s">
        <v>87</v>
      </c>
      <c r="BF46" s="744">
        <v>4385000243</v>
      </c>
    </row>
    <row r="47" spans="1:58" ht="195" outlineLevel="1">
      <c r="A47" s="58">
        <v>11.11</v>
      </c>
      <c r="B47" s="164" t="s">
        <v>158</v>
      </c>
      <c r="C47" s="111" t="s">
        <v>70</v>
      </c>
      <c r="D47" s="58" t="str">
        <f t="shared" si="10"/>
        <v>MERC/CAPEX/2019-2020/01</v>
      </c>
      <c r="E47" s="105">
        <f t="shared" si="11"/>
        <v>43701</v>
      </c>
      <c r="F47" s="89">
        <f t="shared" si="9"/>
        <v>43609</v>
      </c>
      <c r="G47" s="151">
        <v>0.96799999999999997</v>
      </c>
      <c r="H47" s="151">
        <v>0.96799999999999997</v>
      </c>
      <c r="I47" s="238"/>
      <c r="J47" s="238"/>
      <c r="K47" s="240">
        <v>43609</v>
      </c>
      <c r="L47" s="243">
        <v>44992</v>
      </c>
      <c r="M47" s="243">
        <v>44098</v>
      </c>
      <c r="N47" s="243">
        <v>45238</v>
      </c>
      <c r="O47" s="249" t="s">
        <v>63</v>
      </c>
      <c r="P47" s="91">
        <v>0</v>
      </c>
      <c r="Q47" s="92"/>
      <c r="R47" s="92"/>
      <c r="S47" s="92"/>
      <c r="T47" s="57">
        <f t="shared" si="1"/>
        <v>0</v>
      </c>
      <c r="U47" s="263"/>
      <c r="V47" s="263">
        <v>0.852078</v>
      </c>
      <c r="W47" s="263"/>
      <c r="X47" s="263"/>
      <c r="Y47" s="263"/>
      <c r="Z47" s="263"/>
      <c r="AA47" s="263"/>
      <c r="AB47" s="263"/>
      <c r="AC47" s="93"/>
      <c r="AD47" s="94"/>
      <c r="AE47" s="94"/>
      <c r="AF47" s="94"/>
      <c r="AG47" s="93">
        <v>1</v>
      </c>
      <c r="AH47" s="94"/>
      <c r="AI47" s="94"/>
      <c r="AJ47" s="93"/>
      <c r="AK47" s="93"/>
      <c r="AL47" s="93"/>
      <c r="AM47" s="93"/>
      <c r="AN47" s="93"/>
      <c r="AO47" s="91">
        <v>0</v>
      </c>
      <c r="AP47" s="95">
        <v>0</v>
      </c>
      <c r="AQ47" s="95">
        <v>0</v>
      </c>
      <c r="AR47" s="95">
        <v>0</v>
      </c>
      <c r="AS47" s="57">
        <f t="shared" si="2"/>
        <v>0</v>
      </c>
      <c r="AT47" s="262">
        <v>0</v>
      </c>
      <c r="AU47" s="92">
        <v>0.852078</v>
      </c>
      <c r="AV47" s="262"/>
      <c r="AW47" s="263"/>
      <c r="AX47" s="263"/>
      <c r="AY47" s="263"/>
      <c r="AZ47" s="263"/>
      <c r="BA47" s="263"/>
      <c r="BB47" s="262"/>
      <c r="BC47" s="242" t="s">
        <v>388</v>
      </c>
      <c r="BD47" s="271" t="s">
        <v>87</v>
      </c>
      <c r="BF47" s="19" t="s">
        <v>140</v>
      </c>
    </row>
    <row r="48" spans="1:58" s="744" customFormat="1" ht="45" outlineLevel="1">
      <c r="A48" s="183">
        <v>11.12</v>
      </c>
      <c r="B48" s="184" t="s">
        <v>159</v>
      </c>
      <c r="C48" s="192" t="s">
        <v>70</v>
      </c>
      <c r="D48" s="183" t="str">
        <f t="shared" si="10"/>
        <v>MERC/CAPEX/2019-2020/01</v>
      </c>
      <c r="E48" s="186">
        <f t="shared" si="11"/>
        <v>43701</v>
      </c>
      <c r="F48" s="100">
        <f t="shared" si="9"/>
        <v>43609</v>
      </c>
      <c r="G48" s="193">
        <v>0.34499999999999997</v>
      </c>
      <c r="H48" s="193">
        <v>0.34499999999999997</v>
      </c>
      <c r="I48" s="755"/>
      <c r="J48" s="755"/>
      <c r="K48" s="759">
        <v>43609</v>
      </c>
      <c r="L48" s="766">
        <v>43931</v>
      </c>
      <c r="M48" s="766">
        <v>44098</v>
      </c>
      <c r="N48" s="766">
        <v>44213</v>
      </c>
      <c r="O48" s="892" t="s">
        <v>64</v>
      </c>
      <c r="P48" s="188">
        <v>0</v>
      </c>
      <c r="Q48" s="149"/>
      <c r="R48" s="149">
        <v>0.16909379999999999</v>
      </c>
      <c r="S48" s="149"/>
      <c r="T48" s="57">
        <f t="shared" si="1"/>
        <v>0.16909379999999999</v>
      </c>
      <c r="U48" s="740"/>
      <c r="V48" s="740"/>
      <c r="W48" s="740"/>
      <c r="X48" s="740"/>
      <c r="Y48" s="740"/>
      <c r="Z48" s="740"/>
      <c r="AA48" s="740"/>
      <c r="AB48" s="740"/>
      <c r="AC48" s="101"/>
      <c r="AD48" s="102"/>
      <c r="AE48" s="101">
        <v>1</v>
      </c>
      <c r="AF48" s="102"/>
      <c r="AG48" s="102"/>
      <c r="AH48" s="102"/>
      <c r="AI48" s="102"/>
      <c r="AJ48" s="101"/>
      <c r="AK48" s="101"/>
      <c r="AL48" s="101"/>
      <c r="AM48" s="101"/>
      <c r="AN48" s="101"/>
      <c r="AO48" s="188">
        <v>0</v>
      </c>
      <c r="AP48" s="150">
        <v>0</v>
      </c>
      <c r="AQ48" s="150">
        <v>0.16909379999999999</v>
      </c>
      <c r="AR48" s="150"/>
      <c r="AS48" s="57">
        <f t="shared" si="2"/>
        <v>0.16909379999999999</v>
      </c>
      <c r="AT48" s="764"/>
      <c r="AU48" s="150"/>
      <c r="AV48" s="764"/>
      <c r="AW48" s="740"/>
      <c r="AX48" s="740"/>
      <c r="AY48" s="740"/>
      <c r="AZ48" s="740"/>
      <c r="BA48" s="740"/>
      <c r="BB48" s="742"/>
      <c r="BC48" s="739" t="s">
        <v>203</v>
      </c>
      <c r="BD48" s="767" t="s">
        <v>87</v>
      </c>
      <c r="BF48" s="744">
        <v>4385000224</v>
      </c>
    </row>
    <row r="49" spans="1:58" outlineLevel="1">
      <c r="A49" s="183"/>
      <c r="B49" s="184" t="s">
        <v>29</v>
      </c>
      <c r="C49" s="192" t="s">
        <v>29</v>
      </c>
      <c r="D49" s="183" t="str">
        <f t="shared" si="10"/>
        <v>MERC/CAPEX/2019-2020/01</v>
      </c>
      <c r="E49" s="186">
        <f t="shared" si="11"/>
        <v>43701</v>
      </c>
      <c r="F49" s="100">
        <f t="shared" si="9"/>
        <v>43609</v>
      </c>
      <c r="G49" s="193">
        <v>0.35099999999999998</v>
      </c>
      <c r="H49" s="193">
        <v>0.35099999999999998</v>
      </c>
      <c r="I49" s="238"/>
      <c r="J49" s="238"/>
      <c r="K49" s="239">
        <v>43609</v>
      </c>
      <c r="L49" s="238"/>
      <c r="M49" s="238"/>
      <c r="N49" s="238"/>
      <c r="O49" s="275"/>
      <c r="P49" s="188">
        <v>0</v>
      </c>
      <c r="Q49" s="149"/>
      <c r="R49" s="149"/>
      <c r="S49" s="149"/>
      <c r="T49" s="57">
        <f t="shared" si="1"/>
        <v>0</v>
      </c>
      <c r="U49" s="261"/>
      <c r="V49" s="261"/>
      <c r="W49" s="261"/>
      <c r="X49" s="261"/>
      <c r="Y49" s="261"/>
      <c r="Z49" s="261"/>
      <c r="AA49" s="261"/>
      <c r="AB49" s="261"/>
      <c r="AC49" s="101"/>
      <c r="AD49" s="102"/>
      <c r="AE49" s="102"/>
      <c r="AF49" s="102"/>
      <c r="AG49" s="102"/>
      <c r="AH49" s="102"/>
      <c r="AI49" s="102"/>
      <c r="AJ49" s="101"/>
      <c r="AK49" s="101"/>
      <c r="AL49" s="101"/>
      <c r="AM49" s="101"/>
      <c r="AN49" s="101"/>
      <c r="AO49" s="188">
        <v>0</v>
      </c>
      <c r="AP49" s="150"/>
      <c r="AQ49" s="150"/>
      <c r="AR49" s="150"/>
      <c r="AS49" s="57">
        <f t="shared" si="2"/>
        <v>0</v>
      </c>
      <c r="AT49" s="265"/>
      <c r="AU49" s="150"/>
      <c r="AV49" s="265"/>
      <c r="AW49" s="261"/>
      <c r="AX49" s="261"/>
      <c r="AY49" s="261"/>
      <c r="AZ49" s="261"/>
      <c r="BA49" s="261"/>
      <c r="BB49" s="265"/>
      <c r="BC49" s="275"/>
      <c r="BD49" s="272" t="s">
        <v>94</v>
      </c>
    </row>
    <row r="50" spans="1:58" s="744" customFormat="1" ht="30" outlineLevel="1">
      <c r="A50" s="416">
        <v>12</v>
      </c>
      <c r="B50" s="417" t="s">
        <v>160</v>
      </c>
      <c r="C50" s="416" t="s">
        <v>68</v>
      </c>
      <c r="D50" s="416" t="s">
        <v>161</v>
      </c>
      <c r="E50" s="418">
        <v>43417</v>
      </c>
      <c r="F50" s="419">
        <v>43595</v>
      </c>
      <c r="G50" s="140">
        <f>SUM(G51:G54)</f>
        <v>19.165120000000002</v>
      </c>
      <c r="H50" s="140">
        <f>SUM(H51:H54)</f>
        <v>19.165120000000002</v>
      </c>
      <c r="I50" s="755"/>
      <c r="J50" s="755"/>
      <c r="K50" s="756">
        <v>43595</v>
      </c>
      <c r="L50" s="755"/>
      <c r="M50" s="755"/>
      <c r="N50" s="755"/>
      <c r="O50" s="275"/>
      <c r="P50" s="57"/>
      <c r="Q50" s="57"/>
      <c r="R50" s="57"/>
      <c r="S50" s="57"/>
      <c r="T50" s="57">
        <f t="shared" si="1"/>
        <v>0</v>
      </c>
      <c r="U50" s="757"/>
      <c r="V50" s="757"/>
      <c r="W50" s="757"/>
      <c r="X50" s="757"/>
      <c r="Y50" s="757"/>
      <c r="Z50" s="757"/>
      <c r="AA50" s="757"/>
      <c r="AB50" s="757"/>
      <c r="AC50" s="101"/>
      <c r="AD50" s="102"/>
      <c r="AE50" s="102"/>
      <c r="AF50" s="102"/>
      <c r="AG50" s="102"/>
      <c r="AH50" s="102"/>
      <c r="AI50" s="102"/>
      <c r="AJ50" s="101"/>
      <c r="AK50" s="101"/>
      <c r="AL50" s="101"/>
      <c r="AM50" s="101"/>
      <c r="AN50" s="101"/>
      <c r="AO50" s="57"/>
      <c r="AP50" s="57"/>
      <c r="AQ50" s="57"/>
      <c r="AR50" s="57"/>
      <c r="AS50" s="57">
        <f t="shared" si="2"/>
        <v>0</v>
      </c>
      <c r="AT50" s="757"/>
      <c r="AU50" s="57"/>
      <c r="AV50" s="757"/>
      <c r="AW50" s="757"/>
      <c r="AX50" s="757"/>
      <c r="AY50" s="757"/>
      <c r="AZ50" s="757"/>
      <c r="BA50" s="757"/>
      <c r="BB50" s="757"/>
      <c r="BC50" s="791"/>
      <c r="BD50" s="743" t="s">
        <v>94</v>
      </c>
    </row>
    <row r="51" spans="1:58" ht="105" outlineLevel="1">
      <c r="A51" s="58">
        <v>12.1</v>
      </c>
      <c r="B51" s="164" t="s">
        <v>162</v>
      </c>
      <c r="C51" s="111" t="s">
        <v>70</v>
      </c>
      <c r="D51" s="58" t="str">
        <f t="shared" ref="D51:E54" si="12">D50</f>
        <v>MERC/CAPEX/2019-2020/0134</v>
      </c>
      <c r="E51" s="105">
        <f t="shared" si="12"/>
        <v>43417</v>
      </c>
      <c r="F51" s="89">
        <f>IF(F50=0,"-",F50)</f>
        <v>43595</v>
      </c>
      <c r="G51" s="106">
        <v>6.0888</v>
      </c>
      <c r="H51" s="106">
        <v>6.0888</v>
      </c>
      <c r="I51" s="238"/>
      <c r="J51" s="238"/>
      <c r="K51" s="240">
        <v>43595</v>
      </c>
      <c r="L51" s="243">
        <v>45013</v>
      </c>
      <c r="M51" s="243">
        <v>44296</v>
      </c>
      <c r="N51" s="248"/>
      <c r="O51" s="242" t="s">
        <v>65</v>
      </c>
      <c r="P51" s="91">
        <v>0</v>
      </c>
      <c r="Q51" s="92">
        <v>0</v>
      </c>
      <c r="R51" s="92">
        <v>0</v>
      </c>
      <c r="S51" s="92">
        <v>0</v>
      </c>
      <c r="T51" s="57">
        <f t="shared" si="1"/>
        <v>0</v>
      </c>
      <c r="U51" s="263">
        <v>0</v>
      </c>
      <c r="V51" s="263">
        <v>0</v>
      </c>
      <c r="W51" s="263">
        <v>3.89</v>
      </c>
      <c r="X51" s="263"/>
      <c r="Y51" s="263"/>
      <c r="Z51" s="263"/>
      <c r="AA51" s="263"/>
      <c r="AB51" s="263"/>
      <c r="AC51" s="93"/>
      <c r="AD51" s="94"/>
      <c r="AE51" s="94"/>
      <c r="AF51" s="94"/>
      <c r="AG51" s="94"/>
      <c r="AH51" s="94"/>
      <c r="AI51" s="93">
        <v>1</v>
      </c>
      <c r="AJ51" s="93"/>
      <c r="AK51" s="93"/>
      <c r="AL51" s="93"/>
      <c r="AM51" s="93"/>
      <c r="AN51" s="93"/>
      <c r="AO51" s="91">
        <v>0</v>
      </c>
      <c r="AP51" s="91">
        <v>0</v>
      </c>
      <c r="AQ51" s="91">
        <v>0</v>
      </c>
      <c r="AR51" s="91">
        <v>0</v>
      </c>
      <c r="AS51" s="57">
        <f t="shared" si="2"/>
        <v>0</v>
      </c>
      <c r="AT51" s="264">
        <v>0</v>
      </c>
      <c r="AU51" s="91">
        <v>0</v>
      </c>
      <c r="AV51" s="262">
        <v>3.89</v>
      </c>
      <c r="AW51" s="263"/>
      <c r="AX51" s="263"/>
      <c r="AY51" s="263"/>
      <c r="AZ51" s="263"/>
      <c r="BA51" s="263"/>
      <c r="BB51" s="262"/>
      <c r="BC51" s="242" t="s">
        <v>604</v>
      </c>
      <c r="BD51" s="680" t="s">
        <v>87</v>
      </c>
    </row>
    <row r="52" spans="1:58" ht="270" outlineLevel="1">
      <c r="A52" s="58">
        <v>12.2</v>
      </c>
      <c r="B52" s="104" t="s">
        <v>163</v>
      </c>
      <c r="C52" s="111" t="s">
        <v>70</v>
      </c>
      <c r="D52" s="58" t="str">
        <f t="shared" si="12"/>
        <v>MERC/CAPEX/2019-2020/0134</v>
      </c>
      <c r="E52" s="105">
        <f t="shared" si="12"/>
        <v>43417</v>
      </c>
      <c r="F52" s="89">
        <f>IF(F51=0,"-",F51)</f>
        <v>43595</v>
      </c>
      <c r="G52" s="106">
        <v>2.9240400000000002</v>
      </c>
      <c r="H52" s="106">
        <v>2.9240400000000002</v>
      </c>
      <c r="I52" s="238"/>
      <c r="J52" s="238"/>
      <c r="K52" s="240">
        <v>43595</v>
      </c>
      <c r="L52" s="243">
        <v>44974</v>
      </c>
      <c r="M52" s="243">
        <v>44114</v>
      </c>
      <c r="N52" s="248"/>
      <c r="O52" s="252" t="s">
        <v>66</v>
      </c>
      <c r="P52" s="91">
        <v>0</v>
      </c>
      <c r="Q52" s="92">
        <v>0</v>
      </c>
      <c r="R52" s="92">
        <v>0</v>
      </c>
      <c r="S52" s="92">
        <v>0</v>
      </c>
      <c r="T52" s="57">
        <f t="shared" si="1"/>
        <v>0</v>
      </c>
      <c r="U52" s="263">
        <v>0</v>
      </c>
      <c r="V52" s="263">
        <v>0</v>
      </c>
      <c r="W52" s="263">
        <v>1.41</v>
      </c>
      <c r="X52" s="263"/>
      <c r="Y52" s="263"/>
      <c r="Z52" s="263"/>
      <c r="AA52" s="263"/>
      <c r="AB52" s="263"/>
      <c r="AC52" s="93"/>
      <c r="AD52" s="94"/>
      <c r="AE52" s="94"/>
      <c r="AF52" s="94"/>
      <c r="AG52" s="94"/>
      <c r="AH52" s="94"/>
      <c r="AI52" s="93">
        <v>1</v>
      </c>
      <c r="AJ52" s="93"/>
      <c r="AK52" s="93"/>
      <c r="AL52" s="93"/>
      <c r="AM52" s="93"/>
      <c r="AN52" s="93"/>
      <c r="AO52" s="91">
        <v>0</v>
      </c>
      <c r="AP52" s="91">
        <v>0</v>
      </c>
      <c r="AQ52" s="91">
        <v>0</v>
      </c>
      <c r="AR52" s="91">
        <v>0</v>
      </c>
      <c r="AS52" s="57">
        <f t="shared" si="2"/>
        <v>0</v>
      </c>
      <c r="AT52" s="264">
        <v>0</v>
      </c>
      <c r="AU52" s="91">
        <v>0</v>
      </c>
      <c r="AV52" s="262">
        <v>1.41</v>
      </c>
      <c r="AW52" s="263"/>
      <c r="AX52" s="263"/>
      <c r="AY52" s="263"/>
      <c r="AZ52" s="263"/>
      <c r="BA52" s="263"/>
      <c r="BB52" s="262"/>
      <c r="BC52" s="242" t="s">
        <v>605</v>
      </c>
      <c r="BD52" s="680" t="s">
        <v>71</v>
      </c>
    </row>
    <row r="53" spans="1:58" ht="210" outlineLevel="1">
      <c r="A53" s="58">
        <v>12.3</v>
      </c>
      <c r="B53" s="104" t="s">
        <v>164</v>
      </c>
      <c r="C53" s="111" t="s">
        <v>70</v>
      </c>
      <c r="D53" s="58" t="str">
        <f t="shared" si="12"/>
        <v>MERC/CAPEX/2019-2020/0134</v>
      </c>
      <c r="E53" s="105">
        <f t="shared" si="12"/>
        <v>43417</v>
      </c>
      <c r="F53" s="89">
        <f>IF(F52=0,"-",F52)</f>
        <v>43595</v>
      </c>
      <c r="G53" s="106">
        <v>9.5522800000000014</v>
      </c>
      <c r="H53" s="106">
        <v>9.5522800000000014</v>
      </c>
      <c r="I53" s="238"/>
      <c r="J53" s="238"/>
      <c r="K53" s="240">
        <v>43595</v>
      </c>
      <c r="L53" s="243">
        <v>44974</v>
      </c>
      <c r="M53" s="243">
        <v>44296</v>
      </c>
      <c r="N53" s="248"/>
      <c r="O53" s="242" t="s">
        <v>372</v>
      </c>
      <c r="P53" s="91">
        <v>0</v>
      </c>
      <c r="Q53" s="92">
        <v>0</v>
      </c>
      <c r="R53" s="92">
        <v>0</v>
      </c>
      <c r="S53" s="92">
        <v>0</v>
      </c>
      <c r="T53" s="57">
        <f t="shared" si="1"/>
        <v>0</v>
      </c>
      <c r="U53" s="263">
        <v>0</v>
      </c>
      <c r="V53" s="263">
        <v>0</v>
      </c>
      <c r="W53" s="263">
        <v>4.5999999999999996</v>
      </c>
      <c r="X53" s="263"/>
      <c r="Y53" s="263"/>
      <c r="Z53" s="263"/>
      <c r="AA53" s="263"/>
      <c r="AB53" s="263"/>
      <c r="AC53" s="93"/>
      <c r="AD53" s="94"/>
      <c r="AE53" s="94"/>
      <c r="AF53" s="94"/>
      <c r="AG53" s="94"/>
      <c r="AH53" s="94"/>
      <c r="AI53" s="93">
        <v>1</v>
      </c>
      <c r="AJ53" s="93"/>
      <c r="AK53" s="93"/>
      <c r="AL53" s="93"/>
      <c r="AM53" s="93"/>
      <c r="AN53" s="93"/>
      <c r="AO53" s="91">
        <v>0</v>
      </c>
      <c r="AP53" s="91">
        <v>0</v>
      </c>
      <c r="AQ53" s="91">
        <v>0</v>
      </c>
      <c r="AR53" s="91">
        <v>0</v>
      </c>
      <c r="AS53" s="57">
        <f t="shared" si="2"/>
        <v>0</v>
      </c>
      <c r="AT53" s="264">
        <v>0</v>
      </c>
      <c r="AU53" s="91">
        <v>0</v>
      </c>
      <c r="AV53" s="262">
        <v>4.5999999999999996</v>
      </c>
      <c r="AW53" s="263"/>
      <c r="AX53" s="263"/>
      <c r="AY53" s="263"/>
      <c r="AZ53" s="263"/>
      <c r="BA53" s="263"/>
      <c r="BB53" s="262"/>
      <c r="BC53" s="242" t="s">
        <v>606</v>
      </c>
      <c r="BD53" s="680" t="s">
        <v>71</v>
      </c>
    </row>
    <row r="54" spans="1:58" outlineLevel="1">
      <c r="A54" s="183"/>
      <c r="B54" s="184" t="s">
        <v>29</v>
      </c>
      <c r="C54" s="192" t="s">
        <v>29</v>
      </c>
      <c r="D54" s="183" t="str">
        <f t="shared" si="12"/>
        <v>MERC/CAPEX/2019-2020/0134</v>
      </c>
      <c r="E54" s="186">
        <f t="shared" si="12"/>
        <v>43417</v>
      </c>
      <c r="F54" s="100">
        <f>IF(F53=0,"-",F53)</f>
        <v>43595</v>
      </c>
      <c r="G54" s="187">
        <v>0.6</v>
      </c>
      <c r="H54" s="187">
        <v>0.6</v>
      </c>
      <c r="I54" s="238"/>
      <c r="J54" s="238"/>
      <c r="K54" s="239">
        <v>43595</v>
      </c>
      <c r="L54" s="238"/>
      <c r="M54" s="238"/>
      <c r="N54" s="238"/>
      <c r="O54" s="275"/>
      <c r="P54" s="188">
        <v>0</v>
      </c>
      <c r="Q54" s="149"/>
      <c r="R54" s="149"/>
      <c r="S54" s="149"/>
      <c r="T54" s="57">
        <f t="shared" si="1"/>
        <v>0</v>
      </c>
      <c r="U54" s="261"/>
      <c r="V54" s="261"/>
      <c r="W54" s="261"/>
      <c r="X54" s="261"/>
      <c r="Y54" s="261"/>
      <c r="Z54" s="261"/>
      <c r="AA54" s="261"/>
      <c r="AB54" s="261"/>
      <c r="AC54" s="101"/>
      <c r="AD54" s="102"/>
      <c r="AE54" s="102"/>
      <c r="AF54" s="102"/>
      <c r="AG54" s="102"/>
      <c r="AH54" s="102"/>
      <c r="AI54" s="102"/>
      <c r="AJ54" s="101"/>
      <c r="AK54" s="101"/>
      <c r="AL54" s="101"/>
      <c r="AM54" s="101"/>
      <c r="AN54" s="101"/>
      <c r="AO54" s="188">
        <v>0</v>
      </c>
      <c r="AP54" s="150"/>
      <c r="AQ54" s="150"/>
      <c r="AR54" s="150"/>
      <c r="AS54" s="57">
        <f t="shared" si="2"/>
        <v>0</v>
      </c>
      <c r="AT54" s="265"/>
      <c r="AU54" s="150"/>
      <c r="AV54" s="265"/>
      <c r="AW54" s="261"/>
      <c r="AX54" s="261"/>
      <c r="AY54" s="261"/>
      <c r="AZ54" s="261"/>
      <c r="BA54" s="261"/>
      <c r="BB54" s="265"/>
      <c r="BC54" s="275"/>
      <c r="BD54" s="681" t="s">
        <v>94</v>
      </c>
    </row>
    <row r="55" spans="1:58" s="744" customFormat="1" ht="30" outlineLevel="1">
      <c r="A55" s="416">
        <v>13</v>
      </c>
      <c r="B55" s="417" t="s">
        <v>165</v>
      </c>
      <c r="C55" s="416" t="s">
        <v>68</v>
      </c>
      <c r="D55" s="416" t="s">
        <v>166</v>
      </c>
      <c r="E55" s="418">
        <v>43488</v>
      </c>
      <c r="F55" s="419">
        <v>43664</v>
      </c>
      <c r="G55" s="140">
        <f>SUM(G56:G58)</f>
        <v>10.572639999999998</v>
      </c>
      <c r="H55" s="140">
        <f>SUM(H56:H58)</f>
        <v>10.572639999999998</v>
      </c>
      <c r="I55" s="755"/>
      <c r="J55" s="755"/>
      <c r="K55" s="756">
        <v>43664</v>
      </c>
      <c r="L55" s="755"/>
      <c r="M55" s="755"/>
      <c r="N55" s="755"/>
      <c r="O55" s="275"/>
      <c r="P55" s="57"/>
      <c r="Q55" s="57"/>
      <c r="R55" s="57"/>
      <c r="S55" s="57"/>
      <c r="T55" s="57">
        <f t="shared" si="1"/>
        <v>0</v>
      </c>
      <c r="U55" s="757"/>
      <c r="V55" s="757"/>
      <c r="W55" s="757"/>
      <c r="X55" s="757"/>
      <c r="Y55" s="757"/>
      <c r="Z55" s="757"/>
      <c r="AA55" s="757"/>
      <c r="AB55" s="757"/>
      <c r="AC55" s="101"/>
      <c r="AD55" s="102"/>
      <c r="AE55" s="102"/>
      <c r="AF55" s="102"/>
      <c r="AG55" s="102"/>
      <c r="AH55" s="102"/>
      <c r="AI55" s="102"/>
      <c r="AJ55" s="101"/>
      <c r="AK55" s="101"/>
      <c r="AL55" s="101"/>
      <c r="AM55" s="101"/>
      <c r="AN55" s="101"/>
      <c r="AO55" s="57"/>
      <c r="AP55" s="57"/>
      <c r="AQ55" s="57"/>
      <c r="AR55" s="57"/>
      <c r="AS55" s="57">
        <f t="shared" si="2"/>
        <v>0</v>
      </c>
      <c r="AT55" s="757"/>
      <c r="AU55" s="57"/>
      <c r="AV55" s="757"/>
      <c r="AW55" s="757"/>
      <c r="AX55" s="757"/>
      <c r="AY55" s="757"/>
      <c r="AZ55" s="757"/>
      <c r="BA55" s="757"/>
      <c r="BB55" s="757"/>
      <c r="BC55" s="791"/>
      <c r="BD55" s="743" t="s">
        <v>94</v>
      </c>
    </row>
    <row r="56" spans="1:58" ht="90" outlineLevel="1">
      <c r="A56" s="180">
        <v>13.1</v>
      </c>
      <c r="B56" s="165" t="s">
        <v>167</v>
      </c>
      <c r="C56" s="195" t="s">
        <v>70</v>
      </c>
      <c r="D56" s="180" t="str">
        <f t="shared" ref="D56:E58" si="13">D55</f>
        <v>MERC/CAPEX/2019-2020/388</v>
      </c>
      <c r="E56" s="181">
        <f t="shared" si="13"/>
        <v>43488</v>
      </c>
      <c r="F56" s="182">
        <f>IF(F55=0,"-",F55)</f>
        <v>43664</v>
      </c>
      <c r="G56" s="196">
        <v>6.5702399999999992</v>
      </c>
      <c r="H56" s="196">
        <v>6.5702399999999992</v>
      </c>
      <c r="I56" s="248"/>
      <c r="J56" s="248"/>
      <c r="K56" s="240">
        <v>43664</v>
      </c>
      <c r="L56" s="243">
        <v>44094</v>
      </c>
      <c r="M56" s="243">
        <v>44273</v>
      </c>
      <c r="N56" s="243">
        <v>44806</v>
      </c>
      <c r="O56" s="247" t="s">
        <v>67</v>
      </c>
      <c r="P56" s="114">
        <v>0</v>
      </c>
      <c r="Q56" s="92">
        <v>0</v>
      </c>
      <c r="R56" s="92">
        <v>3.2721399999999998</v>
      </c>
      <c r="S56" s="92">
        <v>0</v>
      </c>
      <c r="T56" s="57">
        <f t="shared" si="1"/>
        <v>3.2721399999999998</v>
      </c>
      <c r="U56" s="263">
        <v>3.27</v>
      </c>
      <c r="V56" s="263"/>
      <c r="W56" s="263"/>
      <c r="X56" s="263"/>
      <c r="Y56" s="263"/>
      <c r="Z56" s="263"/>
      <c r="AA56" s="263"/>
      <c r="AB56" s="263"/>
      <c r="AC56" s="93"/>
      <c r="AD56" s="94"/>
      <c r="AE56" s="93">
        <v>0.5</v>
      </c>
      <c r="AF56" s="94"/>
      <c r="AG56" s="93">
        <v>1</v>
      </c>
      <c r="AH56" s="94"/>
      <c r="AI56" s="94"/>
      <c r="AJ56" s="93"/>
      <c r="AK56" s="93"/>
      <c r="AL56" s="93"/>
      <c r="AM56" s="93"/>
      <c r="AN56" s="93"/>
      <c r="AO56" s="114">
        <v>0</v>
      </c>
      <c r="AP56" s="92">
        <v>0</v>
      </c>
      <c r="AQ56" s="92">
        <v>3.2721399999999998</v>
      </c>
      <c r="AR56" s="92">
        <v>0</v>
      </c>
      <c r="AS56" s="57">
        <f t="shared" si="2"/>
        <v>3.2721399999999998</v>
      </c>
      <c r="AT56" s="262">
        <v>3.27</v>
      </c>
      <c r="AU56" s="95"/>
      <c r="AV56" s="262"/>
      <c r="AW56" s="263"/>
      <c r="AX56" s="263"/>
      <c r="AY56" s="263"/>
      <c r="AZ56" s="263"/>
      <c r="BA56" s="263"/>
      <c r="BB56" s="262"/>
      <c r="BC56" s="276" t="s">
        <v>389</v>
      </c>
      <c r="BD56" s="273" t="s">
        <v>87</v>
      </c>
      <c r="BF56" s="19">
        <v>4385000072</v>
      </c>
    </row>
    <row r="57" spans="1:58" ht="90" outlineLevel="1">
      <c r="A57" s="180">
        <v>13.2</v>
      </c>
      <c r="B57" s="165" t="s">
        <v>168</v>
      </c>
      <c r="C57" s="195" t="s">
        <v>70</v>
      </c>
      <c r="D57" s="180" t="str">
        <f t="shared" si="13"/>
        <v>MERC/CAPEX/2019-2020/388</v>
      </c>
      <c r="E57" s="181">
        <f t="shared" si="13"/>
        <v>43488</v>
      </c>
      <c r="F57" s="182">
        <f>IF(F56=0,"-",F56)</f>
        <v>43664</v>
      </c>
      <c r="G57" s="196">
        <v>3.8703999999999996</v>
      </c>
      <c r="H57" s="196">
        <v>3.8703999999999996</v>
      </c>
      <c r="I57" s="248"/>
      <c r="J57" s="248"/>
      <c r="K57" s="240">
        <v>43664</v>
      </c>
      <c r="L57" s="243">
        <v>44094</v>
      </c>
      <c r="M57" s="243">
        <v>44273</v>
      </c>
      <c r="N57" s="243">
        <v>44806</v>
      </c>
      <c r="O57" s="249" t="s">
        <v>67</v>
      </c>
      <c r="P57" s="114">
        <v>0</v>
      </c>
      <c r="Q57" s="92">
        <v>0</v>
      </c>
      <c r="R57" s="92">
        <v>1.9116</v>
      </c>
      <c r="S57" s="92">
        <v>0</v>
      </c>
      <c r="T57" s="57">
        <f t="shared" si="1"/>
        <v>1.9116</v>
      </c>
      <c r="U57" s="263">
        <v>1.91</v>
      </c>
      <c r="V57" s="263"/>
      <c r="W57" s="263"/>
      <c r="X57" s="263"/>
      <c r="Y57" s="263"/>
      <c r="Z57" s="263"/>
      <c r="AA57" s="263"/>
      <c r="AB57" s="263"/>
      <c r="AC57" s="93"/>
      <c r="AD57" s="94"/>
      <c r="AE57" s="93">
        <v>0.5</v>
      </c>
      <c r="AF57" s="94"/>
      <c r="AG57" s="93">
        <v>1</v>
      </c>
      <c r="AH57" s="94"/>
      <c r="AI57" s="94"/>
      <c r="AJ57" s="93"/>
      <c r="AK57" s="93"/>
      <c r="AL57" s="93"/>
      <c r="AM57" s="93"/>
      <c r="AN57" s="93"/>
      <c r="AO57" s="114">
        <v>0</v>
      </c>
      <c r="AP57" s="92">
        <v>0</v>
      </c>
      <c r="AQ57" s="92">
        <v>1.9116</v>
      </c>
      <c r="AR57" s="92">
        <v>0</v>
      </c>
      <c r="AS57" s="57">
        <f t="shared" si="2"/>
        <v>1.9116</v>
      </c>
      <c r="AT57" s="262">
        <v>1.91</v>
      </c>
      <c r="AU57" s="95"/>
      <c r="AV57" s="262"/>
      <c r="AW57" s="263"/>
      <c r="AX57" s="263"/>
      <c r="AY57" s="263"/>
      <c r="AZ57" s="263"/>
      <c r="BA57" s="263"/>
      <c r="BB57" s="262"/>
      <c r="BC57" s="276" t="s">
        <v>389</v>
      </c>
      <c r="BD57" s="273" t="s">
        <v>87</v>
      </c>
      <c r="BF57" s="19">
        <v>4385000442</v>
      </c>
    </row>
    <row r="58" spans="1:58" outlineLevel="1">
      <c r="A58" s="183"/>
      <c r="B58" s="197" t="s">
        <v>29</v>
      </c>
      <c r="C58" s="192" t="s">
        <v>29</v>
      </c>
      <c r="D58" s="183" t="str">
        <f t="shared" si="13"/>
        <v>MERC/CAPEX/2019-2020/388</v>
      </c>
      <c r="E58" s="186">
        <f t="shared" si="13"/>
        <v>43488</v>
      </c>
      <c r="F58" s="100">
        <f>IF(F57=0,"-",F57)</f>
        <v>43664</v>
      </c>
      <c r="G58" s="198">
        <v>0.13200000000000001</v>
      </c>
      <c r="H58" s="198">
        <v>0.13200000000000001</v>
      </c>
      <c r="I58" s="238"/>
      <c r="J58" s="238"/>
      <c r="K58" s="239">
        <v>43664</v>
      </c>
      <c r="L58" s="238"/>
      <c r="M58" s="238"/>
      <c r="N58" s="238"/>
      <c r="O58" s="275"/>
      <c r="P58" s="199">
        <v>0</v>
      </c>
      <c r="Q58" s="149"/>
      <c r="R58" s="149"/>
      <c r="S58" s="149"/>
      <c r="T58" s="57">
        <f t="shared" si="1"/>
        <v>0</v>
      </c>
      <c r="U58" s="261"/>
      <c r="V58" s="261"/>
      <c r="W58" s="261"/>
      <c r="X58" s="261"/>
      <c r="Y58" s="261"/>
      <c r="Z58" s="261"/>
      <c r="AA58" s="261"/>
      <c r="AB58" s="261"/>
      <c r="AC58" s="101"/>
      <c r="AD58" s="102"/>
      <c r="AE58" s="102"/>
      <c r="AF58" s="102"/>
      <c r="AG58" s="102"/>
      <c r="AH58" s="102"/>
      <c r="AI58" s="102"/>
      <c r="AJ58" s="101"/>
      <c r="AK58" s="101"/>
      <c r="AL58" s="101"/>
      <c r="AM58" s="101"/>
      <c r="AN58" s="101"/>
      <c r="AO58" s="199">
        <v>0</v>
      </c>
      <c r="AP58" s="150"/>
      <c r="AQ58" s="150"/>
      <c r="AR58" s="150"/>
      <c r="AS58" s="57">
        <f t="shared" si="2"/>
        <v>0</v>
      </c>
      <c r="AT58" s="265"/>
      <c r="AU58" s="150"/>
      <c r="AV58" s="265"/>
      <c r="AW58" s="261"/>
      <c r="AX58" s="261"/>
      <c r="AY58" s="261"/>
      <c r="AZ58" s="261"/>
      <c r="BA58" s="261"/>
      <c r="BB58" s="265"/>
      <c r="BC58" s="275"/>
      <c r="BD58" s="272" t="s">
        <v>94</v>
      </c>
    </row>
    <row r="59" spans="1:58" s="744" customFormat="1" ht="30" outlineLevel="1">
      <c r="A59" s="416">
        <v>15</v>
      </c>
      <c r="B59" s="417" t="s">
        <v>169</v>
      </c>
      <c r="C59" s="416" t="s">
        <v>68</v>
      </c>
      <c r="D59" s="416" t="s">
        <v>170</v>
      </c>
      <c r="E59" s="418">
        <v>43531</v>
      </c>
      <c r="F59" s="419">
        <v>43735</v>
      </c>
      <c r="G59" s="140">
        <f>SUM(G60)</f>
        <v>9.8630000000000013</v>
      </c>
      <c r="H59" s="140">
        <f>SUM(H60)</f>
        <v>9.8630000000000013</v>
      </c>
      <c r="I59" s="755"/>
      <c r="J59" s="755"/>
      <c r="K59" s="756">
        <v>43735</v>
      </c>
      <c r="L59" s="755"/>
      <c r="M59" s="755"/>
      <c r="N59" s="755"/>
      <c r="O59" s="275"/>
      <c r="P59" s="57"/>
      <c r="Q59" s="57"/>
      <c r="R59" s="57"/>
      <c r="S59" s="57"/>
      <c r="T59" s="57">
        <f t="shared" si="1"/>
        <v>0</v>
      </c>
      <c r="U59" s="757"/>
      <c r="V59" s="757"/>
      <c r="W59" s="757"/>
      <c r="X59" s="757"/>
      <c r="Y59" s="757"/>
      <c r="Z59" s="757"/>
      <c r="AA59" s="757"/>
      <c r="AB59" s="757"/>
      <c r="AC59" s="101"/>
      <c r="AD59" s="102"/>
      <c r="AE59" s="102"/>
      <c r="AF59" s="102"/>
      <c r="AG59" s="102"/>
      <c r="AH59" s="102"/>
      <c r="AI59" s="102"/>
      <c r="AJ59" s="101"/>
      <c r="AK59" s="101"/>
      <c r="AL59" s="101"/>
      <c r="AM59" s="101"/>
      <c r="AN59" s="101"/>
      <c r="AO59" s="57"/>
      <c r="AP59" s="57"/>
      <c r="AQ59" s="57"/>
      <c r="AR59" s="57"/>
      <c r="AS59" s="57">
        <f t="shared" si="2"/>
        <v>0</v>
      </c>
      <c r="AT59" s="757"/>
      <c r="AU59" s="57"/>
      <c r="AV59" s="757"/>
      <c r="AW59" s="757"/>
      <c r="AX59" s="757"/>
      <c r="AY59" s="757"/>
      <c r="AZ59" s="757"/>
      <c r="BA59" s="757"/>
      <c r="BB59" s="757"/>
      <c r="BC59" s="791"/>
      <c r="BD59" s="743" t="s">
        <v>94</v>
      </c>
    </row>
    <row r="60" spans="1:58" ht="210" outlineLevel="1">
      <c r="A60" s="180">
        <v>15.1</v>
      </c>
      <c r="B60" s="164" t="s">
        <v>171</v>
      </c>
      <c r="C60" s="195" t="s">
        <v>70</v>
      </c>
      <c r="D60" s="180" t="str">
        <f t="shared" ref="D60:E63" si="14">D59</f>
        <v>MERC/CAPEX/2019-2020/800</v>
      </c>
      <c r="E60" s="181">
        <f t="shared" si="14"/>
        <v>43531</v>
      </c>
      <c r="F60" s="182">
        <f>IF(F59=0,"-",F59)</f>
        <v>43735</v>
      </c>
      <c r="G60" s="115">
        <v>9.8630000000000013</v>
      </c>
      <c r="H60" s="115">
        <v>9.8630000000000013</v>
      </c>
      <c r="I60" s="248"/>
      <c r="J60" s="248"/>
      <c r="K60" s="240">
        <v>43735</v>
      </c>
      <c r="L60" s="243">
        <v>44676</v>
      </c>
      <c r="M60" s="243">
        <v>44678</v>
      </c>
      <c r="N60" s="248"/>
      <c r="O60" s="242" t="s">
        <v>373</v>
      </c>
      <c r="P60" s="91">
        <v>0</v>
      </c>
      <c r="Q60" s="91">
        <v>0</v>
      </c>
      <c r="R60" s="91">
        <v>0</v>
      </c>
      <c r="S60" s="91">
        <v>0</v>
      </c>
      <c r="T60" s="57">
        <f t="shared" si="1"/>
        <v>0</v>
      </c>
      <c r="U60" s="264">
        <v>0</v>
      </c>
      <c r="V60" s="263">
        <v>4.1630000000000003</v>
      </c>
      <c r="W60" s="263">
        <v>1.6</v>
      </c>
      <c r="X60" s="263"/>
      <c r="Y60" s="263"/>
      <c r="Z60" s="263"/>
      <c r="AA60" s="263"/>
      <c r="AB60" s="263"/>
      <c r="AC60" s="93"/>
      <c r="AD60" s="94"/>
      <c r="AE60" s="94"/>
      <c r="AF60" s="94"/>
      <c r="AG60" s="94"/>
      <c r="AH60" s="93">
        <v>0.5</v>
      </c>
      <c r="AI60" s="93">
        <v>0.5</v>
      </c>
      <c r="AJ60" s="93"/>
      <c r="AK60" s="93"/>
      <c r="AL60" s="93"/>
      <c r="AM60" s="93"/>
      <c r="AN60" s="93"/>
      <c r="AO60" s="91">
        <v>0</v>
      </c>
      <c r="AP60" s="91">
        <v>0</v>
      </c>
      <c r="AQ60" s="91">
        <v>0</v>
      </c>
      <c r="AR60" s="91">
        <v>0</v>
      </c>
      <c r="AS60" s="57">
        <f t="shared" si="2"/>
        <v>0</v>
      </c>
      <c r="AT60" s="264">
        <v>0</v>
      </c>
      <c r="AU60" s="91">
        <v>0</v>
      </c>
      <c r="AV60" s="262">
        <v>5.76</v>
      </c>
      <c r="AW60" s="263"/>
      <c r="AX60" s="263"/>
      <c r="AY60" s="263"/>
      <c r="AZ60" s="263"/>
      <c r="BA60" s="263"/>
      <c r="BB60" s="262"/>
      <c r="BC60" s="242" t="s">
        <v>607</v>
      </c>
      <c r="BD60" s="271" t="s">
        <v>71</v>
      </c>
      <c r="BF60" s="19">
        <v>4385000575</v>
      </c>
    </row>
    <row r="61" spans="1:58" ht="240" outlineLevel="1">
      <c r="A61" s="180">
        <v>15.2</v>
      </c>
      <c r="B61" s="164" t="s">
        <v>172</v>
      </c>
      <c r="C61" s="195" t="s">
        <v>70</v>
      </c>
      <c r="D61" s="180" t="str">
        <f t="shared" si="14"/>
        <v>MERC/CAPEX/2019-2020/800</v>
      </c>
      <c r="E61" s="181">
        <f t="shared" si="14"/>
        <v>43531</v>
      </c>
      <c r="F61" s="182">
        <f>IF(F60=0,"-",F60)</f>
        <v>43735</v>
      </c>
      <c r="G61" s="115">
        <v>4.2320000000000002</v>
      </c>
      <c r="H61" s="115">
        <v>4.2320000000000002</v>
      </c>
      <c r="I61" s="248"/>
      <c r="J61" s="248"/>
      <c r="K61" s="240">
        <v>43735</v>
      </c>
      <c r="L61" s="243">
        <v>44681</v>
      </c>
      <c r="M61" s="243">
        <v>44343</v>
      </c>
      <c r="N61" s="248"/>
      <c r="O61" s="249" t="s">
        <v>373</v>
      </c>
      <c r="P61" s="91">
        <v>0</v>
      </c>
      <c r="Q61" s="91">
        <v>0</v>
      </c>
      <c r="R61" s="91">
        <v>0</v>
      </c>
      <c r="S61" s="91">
        <v>0</v>
      </c>
      <c r="T61" s="57">
        <f t="shared" si="1"/>
        <v>0</v>
      </c>
      <c r="U61" s="264">
        <v>0</v>
      </c>
      <c r="V61" s="263">
        <v>3.4</v>
      </c>
      <c r="W61" s="263">
        <v>0.9</v>
      </c>
      <c r="X61" s="263"/>
      <c r="Y61" s="263"/>
      <c r="Z61" s="263"/>
      <c r="AA61" s="263"/>
      <c r="AB61" s="263"/>
      <c r="AC61" s="93"/>
      <c r="AD61" s="94"/>
      <c r="AE61" s="94"/>
      <c r="AF61" s="94"/>
      <c r="AG61" s="94"/>
      <c r="AH61" s="93">
        <v>0.5</v>
      </c>
      <c r="AI61" s="93">
        <v>0.5</v>
      </c>
      <c r="AJ61" s="93"/>
      <c r="AK61" s="93"/>
      <c r="AL61" s="93"/>
      <c r="AM61" s="93"/>
      <c r="AN61" s="93"/>
      <c r="AO61" s="91">
        <v>0</v>
      </c>
      <c r="AP61" s="91">
        <v>0</v>
      </c>
      <c r="AQ61" s="91">
        <v>0</v>
      </c>
      <c r="AR61" s="91">
        <v>0</v>
      </c>
      <c r="AS61" s="57">
        <f t="shared" si="2"/>
        <v>0</v>
      </c>
      <c r="AT61" s="264">
        <v>0</v>
      </c>
      <c r="AU61" s="91">
        <v>0</v>
      </c>
      <c r="AV61" s="262">
        <v>4.3</v>
      </c>
      <c r="AW61" s="263"/>
      <c r="AX61" s="263"/>
      <c r="AY61" s="263"/>
      <c r="AZ61" s="263"/>
      <c r="BA61" s="263"/>
      <c r="BB61" s="262"/>
      <c r="BC61" s="242" t="s">
        <v>608</v>
      </c>
      <c r="BD61" s="271" t="s">
        <v>71</v>
      </c>
      <c r="BF61" s="19">
        <v>4385000573</v>
      </c>
    </row>
    <row r="62" spans="1:58" ht="165" outlineLevel="1">
      <c r="A62" s="180">
        <v>15.3</v>
      </c>
      <c r="B62" s="164" t="s">
        <v>173</v>
      </c>
      <c r="C62" s="195" t="s">
        <v>70</v>
      </c>
      <c r="D62" s="180" t="str">
        <f t="shared" si="14"/>
        <v>MERC/CAPEX/2019-2020/800</v>
      </c>
      <c r="E62" s="181">
        <f t="shared" si="14"/>
        <v>43531</v>
      </c>
      <c r="F62" s="182">
        <f>IF(F61=0,"-",F61)</f>
        <v>43735</v>
      </c>
      <c r="G62" s="115">
        <v>1.6</v>
      </c>
      <c r="H62" s="115">
        <v>1.6</v>
      </c>
      <c r="I62" s="248"/>
      <c r="J62" s="248"/>
      <c r="K62" s="240">
        <v>43735</v>
      </c>
      <c r="L62" s="243">
        <v>45068</v>
      </c>
      <c r="M62" s="243">
        <v>44192</v>
      </c>
      <c r="N62" s="248"/>
      <c r="O62" s="253" t="s">
        <v>373</v>
      </c>
      <c r="P62" s="91">
        <v>0</v>
      </c>
      <c r="Q62" s="91">
        <v>0</v>
      </c>
      <c r="R62" s="91">
        <v>0</v>
      </c>
      <c r="S62" s="91">
        <v>0</v>
      </c>
      <c r="T62" s="57">
        <f t="shared" si="1"/>
        <v>0</v>
      </c>
      <c r="U62" s="264">
        <v>0</v>
      </c>
      <c r="V62" s="264">
        <v>0</v>
      </c>
      <c r="W62" s="263">
        <v>1.81</v>
      </c>
      <c r="X62" s="263"/>
      <c r="Y62" s="263"/>
      <c r="Z62" s="263"/>
      <c r="AA62" s="263"/>
      <c r="AB62" s="263"/>
      <c r="AC62" s="93"/>
      <c r="AD62" s="94"/>
      <c r="AE62" s="94"/>
      <c r="AF62" s="94"/>
      <c r="AG62" s="94"/>
      <c r="AH62" s="93">
        <v>1</v>
      </c>
      <c r="AI62" s="94"/>
      <c r="AJ62" s="93"/>
      <c r="AK62" s="93"/>
      <c r="AL62" s="93"/>
      <c r="AM62" s="93"/>
      <c r="AN62" s="93"/>
      <c r="AO62" s="91">
        <v>0</v>
      </c>
      <c r="AP62" s="91">
        <v>0</v>
      </c>
      <c r="AQ62" s="91">
        <v>0</v>
      </c>
      <c r="AR62" s="91">
        <v>0</v>
      </c>
      <c r="AS62" s="57">
        <f t="shared" si="2"/>
        <v>0</v>
      </c>
      <c r="AT62" s="264">
        <v>0</v>
      </c>
      <c r="AU62" s="91">
        <v>0</v>
      </c>
      <c r="AV62" s="262">
        <v>1.81</v>
      </c>
      <c r="AW62" s="263"/>
      <c r="AX62" s="263"/>
      <c r="AY62" s="263"/>
      <c r="AZ62" s="263"/>
      <c r="BA62" s="263"/>
      <c r="BB62" s="262"/>
      <c r="BC62" s="242" t="s">
        <v>609</v>
      </c>
      <c r="BD62" s="271" t="s">
        <v>71</v>
      </c>
    </row>
    <row r="63" spans="1:58" outlineLevel="1">
      <c r="A63" s="183"/>
      <c r="B63" s="184" t="s">
        <v>29</v>
      </c>
      <c r="C63" s="192" t="s">
        <v>29</v>
      </c>
      <c r="D63" s="183" t="str">
        <f t="shared" si="14"/>
        <v>MERC/CAPEX/2019-2020/800</v>
      </c>
      <c r="E63" s="186">
        <f t="shared" si="14"/>
        <v>43531</v>
      </c>
      <c r="F63" s="100">
        <f>IF(F62=0,"-",F62)</f>
        <v>43735</v>
      </c>
      <c r="G63" s="200">
        <v>1.103</v>
      </c>
      <c r="H63" s="200">
        <v>1.103</v>
      </c>
      <c r="I63" s="238"/>
      <c r="J63" s="238"/>
      <c r="K63" s="239">
        <v>43735</v>
      </c>
      <c r="L63" s="238"/>
      <c r="M63" s="238"/>
      <c r="N63" s="238"/>
      <c r="O63" s="275"/>
      <c r="P63" s="188">
        <v>0</v>
      </c>
      <c r="Q63" s="149"/>
      <c r="R63" s="149"/>
      <c r="S63" s="149"/>
      <c r="T63" s="57">
        <f t="shared" si="1"/>
        <v>0</v>
      </c>
      <c r="U63" s="261"/>
      <c r="V63" s="261"/>
      <c r="W63" s="261"/>
      <c r="X63" s="261"/>
      <c r="Y63" s="261"/>
      <c r="Z63" s="261"/>
      <c r="AA63" s="261"/>
      <c r="AB63" s="261"/>
      <c r="AC63" s="101"/>
      <c r="AD63" s="102"/>
      <c r="AE63" s="102"/>
      <c r="AF63" s="102"/>
      <c r="AG63" s="102"/>
      <c r="AH63" s="102"/>
      <c r="AI63" s="102"/>
      <c r="AJ63" s="101"/>
      <c r="AK63" s="101"/>
      <c r="AL63" s="101"/>
      <c r="AM63" s="101"/>
      <c r="AN63" s="101"/>
      <c r="AO63" s="188">
        <v>0</v>
      </c>
      <c r="AP63" s="150"/>
      <c r="AQ63" s="150"/>
      <c r="AR63" s="150"/>
      <c r="AS63" s="57">
        <f t="shared" si="2"/>
        <v>0</v>
      </c>
      <c r="AT63" s="265"/>
      <c r="AU63" s="150"/>
      <c r="AV63" s="265"/>
      <c r="AW63" s="261"/>
      <c r="AX63" s="261"/>
      <c r="AY63" s="261"/>
      <c r="AZ63" s="261"/>
      <c r="BA63" s="261"/>
      <c r="BB63" s="265"/>
      <c r="BC63" s="275"/>
      <c r="BD63" s="272" t="s">
        <v>94</v>
      </c>
    </row>
    <row r="64" spans="1:58" s="744" customFormat="1" ht="30" outlineLevel="1">
      <c r="A64" s="416">
        <v>17</v>
      </c>
      <c r="B64" s="417" t="s">
        <v>174</v>
      </c>
      <c r="C64" s="416" t="s">
        <v>68</v>
      </c>
      <c r="D64" s="416" t="s">
        <v>175</v>
      </c>
      <c r="E64" s="418">
        <v>43888</v>
      </c>
      <c r="F64" s="419">
        <v>44001</v>
      </c>
      <c r="G64" s="140">
        <f>SUM(G65:G67)</f>
        <v>28.037129999999998</v>
      </c>
      <c r="H64" s="140">
        <f>SUM(H65:H67)</f>
        <v>28.037129999999998</v>
      </c>
      <c r="I64" s="755"/>
      <c r="J64" s="755"/>
      <c r="K64" s="756">
        <v>44001</v>
      </c>
      <c r="L64" s="755"/>
      <c r="M64" s="755"/>
      <c r="N64" s="755"/>
      <c r="O64" s="275"/>
      <c r="P64" s="57"/>
      <c r="Q64" s="57"/>
      <c r="R64" s="57"/>
      <c r="S64" s="57"/>
      <c r="T64" s="57">
        <f t="shared" si="1"/>
        <v>0</v>
      </c>
      <c r="U64" s="757"/>
      <c r="V64" s="757"/>
      <c r="W64" s="757"/>
      <c r="X64" s="757"/>
      <c r="Y64" s="757"/>
      <c r="Z64" s="757"/>
      <c r="AA64" s="757"/>
      <c r="AB64" s="757"/>
      <c r="AC64" s="101"/>
      <c r="AD64" s="102"/>
      <c r="AE64" s="102"/>
      <c r="AF64" s="102"/>
      <c r="AG64" s="102"/>
      <c r="AH64" s="102"/>
      <c r="AI64" s="102"/>
      <c r="AJ64" s="101"/>
      <c r="AK64" s="101"/>
      <c r="AL64" s="101"/>
      <c r="AM64" s="101"/>
      <c r="AN64" s="101"/>
      <c r="AO64" s="57"/>
      <c r="AP64" s="57"/>
      <c r="AQ64" s="57"/>
      <c r="AR64" s="57"/>
      <c r="AS64" s="57">
        <f t="shared" si="2"/>
        <v>0</v>
      </c>
      <c r="AT64" s="757"/>
      <c r="AU64" s="57"/>
      <c r="AV64" s="757"/>
      <c r="AW64" s="757"/>
      <c r="AX64" s="757"/>
      <c r="AY64" s="757"/>
      <c r="AZ64" s="757"/>
      <c r="BA64" s="757"/>
      <c r="BB64" s="757"/>
      <c r="BC64" s="791"/>
      <c r="BD64" s="743" t="s">
        <v>94</v>
      </c>
    </row>
    <row r="65" spans="1:69" ht="90" outlineLevel="1">
      <c r="A65" s="58">
        <v>17.100000000000001</v>
      </c>
      <c r="B65" s="104" t="s">
        <v>176</v>
      </c>
      <c r="C65" s="111" t="s">
        <v>70</v>
      </c>
      <c r="D65" s="58" t="str">
        <f t="shared" ref="D65:E67" si="15">D64</f>
        <v>MERC/CAPEX/2020-2021/WFH/18</v>
      </c>
      <c r="E65" s="105">
        <f t="shared" si="15"/>
        <v>43888</v>
      </c>
      <c r="F65" s="89">
        <f>IF(F64=0,"-",F64)</f>
        <v>44001</v>
      </c>
      <c r="G65" s="115">
        <v>8.3069639999999989</v>
      </c>
      <c r="H65" s="115">
        <v>8.3069639999999989</v>
      </c>
      <c r="I65" s="238"/>
      <c r="J65" s="238"/>
      <c r="K65" s="240">
        <v>44001</v>
      </c>
      <c r="L65" s="248"/>
      <c r="M65" s="243">
        <v>44274</v>
      </c>
      <c r="N65" s="248"/>
      <c r="O65" s="249" t="s">
        <v>177</v>
      </c>
      <c r="P65" s="91">
        <f>0.5143723+1.0287447</f>
        <v>1.5431170000000001</v>
      </c>
      <c r="Q65" s="92">
        <v>0</v>
      </c>
      <c r="R65" s="92">
        <v>0</v>
      </c>
      <c r="S65" s="92">
        <v>0</v>
      </c>
      <c r="T65" s="57">
        <f t="shared" si="1"/>
        <v>1.5431170000000001</v>
      </c>
      <c r="U65" s="263"/>
      <c r="V65" s="263"/>
      <c r="W65" s="262">
        <v>5.61</v>
      </c>
      <c r="X65" s="262">
        <v>12.42</v>
      </c>
      <c r="Y65" s="262"/>
      <c r="Z65" s="262"/>
      <c r="AA65" s="262"/>
      <c r="AB65" s="262"/>
      <c r="AC65" s="93"/>
      <c r="AD65" s="94"/>
      <c r="AE65" s="94"/>
      <c r="AF65" s="94"/>
      <c r="AG65" s="93">
        <v>1</v>
      </c>
      <c r="AH65" s="94"/>
      <c r="AI65" s="94"/>
      <c r="AJ65" s="93">
        <v>1</v>
      </c>
      <c r="AK65" s="93"/>
      <c r="AL65" s="93"/>
      <c r="AM65" s="93"/>
      <c r="AN65" s="93"/>
      <c r="AO65" s="91">
        <v>0</v>
      </c>
      <c r="AP65" s="95">
        <v>0</v>
      </c>
      <c r="AQ65" s="95">
        <v>0</v>
      </c>
      <c r="AR65" s="95">
        <v>0</v>
      </c>
      <c r="AS65" s="57">
        <f t="shared" si="2"/>
        <v>0</v>
      </c>
      <c r="AT65" s="262"/>
      <c r="AU65" s="95"/>
      <c r="AV65" s="262">
        <v>5.61</v>
      </c>
      <c r="AW65" s="262">
        <v>12.42</v>
      </c>
      <c r="AX65" s="262"/>
      <c r="AY65" s="262"/>
      <c r="AZ65" s="262"/>
      <c r="BA65" s="262"/>
      <c r="BB65" s="262"/>
      <c r="BC65" s="242" t="s">
        <v>610</v>
      </c>
      <c r="BD65" s="271" t="s">
        <v>71</v>
      </c>
      <c r="BF65" s="19" t="s">
        <v>178</v>
      </c>
      <c r="BH65" s="19">
        <v>0.5143723</v>
      </c>
      <c r="BI65" s="163">
        <v>43445</v>
      </c>
      <c r="BJ65" s="19">
        <v>1.0287447000000001</v>
      </c>
      <c r="BK65" s="163">
        <v>43455</v>
      </c>
      <c r="BL65" s="19">
        <v>0.5143723</v>
      </c>
      <c r="BM65" s="163">
        <v>43652</v>
      </c>
    </row>
    <row r="66" spans="1:69" ht="90" outlineLevel="1">
      <c r="A66" s="58">
        <v>17.2</v>
      </c>
      <c r="B66" s="104" t="s">
        <v>179</v>
      </c>
      <c r="C66" s="111" t="s">
        <v>70</v>
      </c>
      <c r="D66" s="58" t="str">
        <f t="shared" si="15"/>
        <v>MERC/CAPEX/2020-2021/WFH/18</v>
      </c>
      <c r="E66" s="105">
        <f t="shared" si="15"/>
        <v>43888</v>
      </c>
      <c r="F66" s="89">
        <f>IF(F65=0,"-",F65)</f>
        <v>44001</v>
      </c>
      <c r="G66" s="115">
        <v>18.660166</v>
      </c>
      <c r="H66" s="115">
        <v>18.660166</v>
      </c>
      <c r="I66" s="238"/>
      <c r="J66" s="238"/>
      <c r="K66" s="240">
        <v>44001</v>
      </c>
      <c r="L66" s="248"/>
      <c r="M66" s="243">
        <v>44274</v>
      </c>
      <c r="N66" s="248"/>
      <c r="O66" s="249" t="s">
        <v>177</v>
      </c>
      <c r="P66" s="91">
        <v>0.38750000000000001</v>
      </c>
      <c r="Q66" s="92">
        <v>0</v>
      </c>
      <c r="R66" s="92">
        <v>0</v>
      </c>
      <c r="S66" s="92">
        <v>0</v>
      </c>
      <c r="T66" s="57">
        <f t="shared" si="1"/>
        <v>0.38750000000000001</v>
      </c>
      <c r="U66" s="263"/>
      <c r="V66" s="263"/>
      <c r="W66" s="262"/>
      <c r="X66" s="262"/>
      <c r="Y66" s="262"/>
      <c r="Z66" s="262"/>
      <c r="AA66" s="262"/>
      <c r="AB66" s="262"/>
      <c r="AC66" s="93"/>
      <c r="AD66" s="94"/>
      <c r="AE66" s="94"/>
      <c r="AF66" s="94"/>
      <c r="AG66" s="93">
        <v>1</v>
      </c>
      <c r="AH66" s="94"/>
      <c r="AI66" s="94"/>
      <c r="AJ66" s="93">
        <v>1</v>
      </c>
      <c r="AK66" s="93"/>
      <c r="AL66" s="93"/>
      <c r="AM66" s="93"/>
      <c r="AN66" s="93"/>
      <c r="AO66" s="91">
        <v>0</v>
      </c>
      <c r="AP66" s="95">
        <v>0</v>
      </c>
      <c r="AQ66" s="95">
        <v>0</v>
      </c>
      <c r="AR66" s="95">
        <v>0</v>
      </c>
      <c r="AS66" s="57">
        <f t="shared" si="2"/>
        <v>0</v>
      </c>
      <c r="AT66" s="262"/>
      <c r="AU66" s="95"/>
      <c r="AV66" s="262"/>
      <c r="AW66" s="262"/>
      <c r="AX66" s="262"/>
      <c r="AY66" s="262"/>
      <c r="AZ66" s="262"/>
      <c r="BA66" s="262"/>
      <c r="BB66" s="262"/>
      <c r="BC66" s="242" t="s">
        <v>611</v>
      </c>
      <c r="BD66" s="271" t="s">
        <v>71</v>
      </c>
      <c r="BH66" s="19">
        <v>0.38750000000000001</v>
      </c>
      <c r="BI66" s="163">
        <v>43473</v>
      </c>
    </row>
    <row r="67" spans="1:69" outlineLevel="1">
      <c r="A67" s="183"/>
      <c r="B67" s="184" t="s">
        <v>29</v>
      </c>
      <c r="C67" s="192" t="s">
        <v>29</v>
      </c>
      <c r="D67" s="183" t="str">
        <f t="shared" si="15"/>
        <v>MERC/CAPEX/2020-2021/WFH/18</v>
      </c>
      <c r="E67" s="186">
        <f t="shared" si="15"/>
        <v>43888</v>
      </c>
      <c r="F67" s="100">
        <f>IF(F66=0,"-",F66)</f>
        <v>44001</v>
      </c>
      <c r="G67" s="200">
        <v>1.07</v>
      </c>
      <c r="H67" s="200">
        <v>1.07</v>
      </c>
      <c r="I67" s="238"/>
      <c r="J67" s="238"/>
      <c r="K67" s="239">
        <v>44001</v>
      </c>
      <c r="L67" s="238"/>
      <c r="M67" s="238"/>
      <c r="N67" s="238"/>
      <c r="O67" s="275"/>
      <c r="P67" s="188">
        <v>0</v>
      </c>
      <c r="Q67" s="149"/>
      <c r="R67" s="149"/>
      <c r="S67" s="149"/>
      <c r="T67" s="57">
        <f t="shared" si="1"/>
        <v>0</v>
      </c>
      <c r="U67" s="261"/>
      <c r="V67" s="261"/>
      <c r="W67" s="261"/>
      <c r="X67" s="261"/>
      <c r="Y67" s="261"/>
      <c r="Z67" s="261"/>
      <c r="AA67" s="261"/>
      <c r="AB67" s="261"/>
      <c r="AC67" s="101"/>
      <c r="AD67" s="102"/>
      <c r="AE67" s="102"/>
      <c r="AF67" s="102"/>
      <c r="AG67" s="102"/>
      <c r="AH67" s="102"/>
      <c r="AI67" s="102"/>
      <c r="AJ67" s="101"/>
      <c r="AK67" s="101"/>
      <c r="AL67" s="101"/>
      <c r="AM67" s="101"/>
      <c r="AN67" s="101"/>
      <c r="AO67" s="188">
        <v>0</v>
      </c>
      <c r="AP67" s="150"/>
      <c r="AQ67" s="150"/>
      <c r="AR67" s="150"/>
      <c r="AS67" s="57">
        <f t="shared" si="2"/>
        <v>0</v>
      </c>
      <c r="AT67" s="265"/>
      <c r="AU67" s="150"/>
      <c r="AV67" s="265"/>
      <c r="AW67" s="261"/>
      <c r="AX67" s="261"/>
      <c r="AY67" s="261"/>
      <c r="AZ67" s="261"/>
      <c r="BA67" s="261"/>
      <c r="BB67" s="265"/>
      <c r="BC67" s="275"/>
      <c r="BD67" s="272" t="s">
        <v>94</v>
      </c>
    </row>
    <row r="68" spans="1:69" s="744" customFormat="1" ht="30" outlineLevel="1">
      <c r="A68" s="416" t="s">
        <v>180</v>
      </c>
      <c r="B68" s="417" t="s">
        <v>181</v>
      </c>
      <c r="C68" s="416" t="s">
        <v>68</v>
      </c>
      <c r="D68" s="416" t="s">
        <v>182</v>
      </c>
      <c r="E68" s="418">
        <v>42844</v>
      </c>
      <c r="F68" s="419">
        <v>43052</v>
      </c>
      <c r="G68" s="140">
        <f>SUM(G69:G71)</f>
        <v>1.25</v>
      </c>
      <c r="H68" s="140">
        <f>SUM(H69:H71)</f>
        <v>1.25</v>
      </c>
      <c r="I68" s="755"/>
      <c r="J68" s="755"/>
      <c r="K68" s="756">
        <v>43052</v>
      </c>
      <c r="L68" s="755"/>
      <c r="M68" s="755"/>
      <c r="N68" s="755"/>
      <c r="O68" s="275"/>
      <c r="P68" s="57"/>
      <c r="Q68" s="57"/>
      <c r="R68" s="57"/>
      <c r="S68" s="57"/>
      <c r="T68" s="57">
        <f t="shared" si="1"/>
        <v>0</v>
      </c>
      <c r="U68" s="757"/>
      <c r="V68" s="757"/>
      <c r="W68" s="757"/>
      <c r="X68" s="757"/>
      <c r="Y68" s="757"/>
      <c r="Z68" s="757"/>
      <c r="AA68" s="757"/>
      <c r="AB68" s="757"/>
      <c r="AC68" s="101"/>
      <c r="AD68" s="102"/>
      <c r="AE68" s="102"/>
      <c r="AF68" s="102"/>
      <c r="AG68" s="102"/>
      <c r="AH68" s="102"/>
      <c r="AI68" s="102"/>
      <c r="AJ68" s="101"/>
      <c r="AK68" s="101"/>
      <c r="AL68" s="101"/>
      <c r="AM68" s="101"/>
      <c r="AN68" s="101"/>
      <c r="AO68" s="57"/>
      <c r="AP68" s="57"/>
      <c r="AQ68" s="57"/>
      <c r="AR68" s="57"/>
      <c r="AS68" s="57">
        <f t="shared" si="2"/>
        <v>0</v>
      </c>
      <c r="AT68" s="757"/>
      <c r="AU68" s="57"/>
      <c r="AV68" s="757"/>
      <c r="AW68" s="757"/>
      <c r="AX68" s="757"/>
      <c r="AY68" s="757"/>
      <c r="AZ68" s="757"/>
      <c r="BA68" s="757"/>
      <c r="BB68" s="757"/>
      <c r="BC68" s="791"/>
      <c r="BD68" s="743" t="s">
        <v>94</v>
      </c>
    </row>
    <row r="69" spans="1:69" s="744" customFormat="1" ht="30" outlineLevel="1">
      <c r="A69" s="183" t="s">
        <v>183</v>
      </c>
      <c r="B69" s="184" t="s">
        <v>184</v>
      </c>
      <c r="C69" s="192" t="s">
        <v>70</v>
      </c>
      <c r="D69" s="183" t="str">
        <f t="shared" ref="D69:E71" si="16">D68</f>
        <v>MERC/CAPEX/20172018/4653</v>
      </c>
      <c r="E69" s="186">
        <f t="shared" si="16"/>
        <v>42844</v>
      </c>
      <c r="F69" s="100">
        <f>IF(F68=0,"-",F68)</f>
        <v>43052</v>
      </c>
      <c r="G69" s="200">
        <v>0</v>
      </c>
      <c r="H69" s="200">
        <v>0</v>
      </c>
      <c r="I69" s="755"/>
      <c r="J69" s="755"/>
      <c r="K69" s="756">
        <v>43052</v>
      </c>
      <c r="L69" s="756"/>
      <c r="M69" s="755"/>
      <c r="N69" s="755"/>
      <c r="O69" s="275"/>
      <c r="P69" s="188">
        <v>0</v>
      </c>
      <c r="Q69" s="150"/>
      <c r="R69" s="150"/>
      <c r="S69" s="150"/>
      <c r="T69" s="57">
        <f t="shared" si="1"/>
        <v>0</v>
      </c>
      <c r="U69" s="764"/>
      <c r="V69" s="764"/>
      <c r="W69" s="764"/>
      <c r="X69" s="764"/>
      <c r="Y69" s="764"/>
      <c r="Z69" s="764"/>
      <c r="AA69" s="764"/>
      <c r="AB69" s="764"/>
      <c r="AC69" s="99"/>
      <c r="AD69" s="99"/>
      <c r="AE69" s="138"/>
      <c r="AF69" s="138"/>
      <c r="AG69" s="138"/>
      <c r="AH69" s="138"/>
      <c r="AI69" s="138"/>
      <c r="AJ69" s="633"/>
      <c r="AK69" s="633"/>
      <c r="AL69" s="633"/>
      <c r="AM69" s="633"/>
      <c r="AN69" s="633"/>
      <c r="AO69" s="188">
        <v>0</v>
      </c>
      <c r="AP69" s="202"/>
      <c r="AQ69" s="202"/>
      <c r="AR69" s="202"/>
      <c r="AS69" s="57">
        <f t="shared" si="2"/>
        <v>0</v>
      </c>
      <c r="AT69" s="793"/>
      <c r="AU69" s="202"/>
      <c r="AV69" s="793"/>
      <c r="AW69" s="764"/>
      <c r="AX69" s="764"/>
      <c r="AY69" s="764"/>
      <c r="AZ69" s="764"/>
      <c r="BA69" s="764"/>
      <c r="BB69" s="794"/>
      <c r="BC69" s="795" t="s">
        <v>282</v>
      </c>
      <c r="BD69" s="743" t="s">
        <v>94</v>
      </c>
      <c r="BF69" s="744">
        <v>4370002758</v>
      </c>
    </row>
    <row r="70" spans="1:69" s="744" customFormat="1" ht="30" outlineLevel="1">
      <c r="A70" s="183" t="s">
        <v>185</v>
      </c>
      <c r="B70" s="184" t="s">
        <v>186</v>
      </c>
      <c r="C70" s="192" t="s">
        <v>70</v>
      </c>
      <c r="D70" s="183" t="str">
        <f t="shared" si="16"/>
        <v>MERC/CAPEX/20172018/4653</v>
      </c>
      <c r="E70" s="186">
        <f t="shared" si="16"/>
        <v>42844</v>
      </c>
      <c r="F70" s="100">
        <f>IF(F69=0,"-",F69)</f>
        <v>43052</v>
      </c>
      <c r="G70" s="200">
        <v>1.25</v>
      </c>
      <c r="H70" s="200">
        <v>1.25</v>
      </c>
      <c r="I70" s="755"/>
      <c r="J70" s="755"/>
      <c r="K70" s="756">
        <v>43052</v>
      </c>
      <c r="L70" s="755"/>
      <c r="M70" s="755"/>
      <c r="N70" s="755"/>
      <c r="O70" s="275"/>
      <c r="P70" s="188">
        <v>0</v>
      </c>
      <c r="Q70" s="150"/>
      <c r="R70" s="150"/>
      <c r="S70" s="150"/>
      <c r="T70" s="57">
        <f t="shared" si="1"/>
        <v>0</v>
      </c>
      <c r="U70" s="764"/>
      <c r="V70" s="764"/>
      <c r="W70" s="764"/>
      <c r="X70" s="764"/>
      <c r="Y70" s="764"/>
      <c r="Z70" s="764"/>
      <c r="AA70" s="764"/>
      <c r="AB70" s="764"/>
      <c r="AC70" s="99"/>
      <c r="AD70" s="99"/>
      <c r="AE70" s="138"/>
      <c r="AF70" s="138"/>
      <c r="AG70" s="138"/>
      <c r="AH70" s="138"/>
      <c r="AI70" s="138"/>
      <c r="AJ70" s="633"/>
      <c r="AK70" s="633"/>
      <c r="AL70" s="633"/>
      <c r="AM70" s="633"/>
      <c r="AN70" s="633"/>
      <c r="AO70" s="188">
        <v>0</v>
      </c>
      <c r="AP70" s="202"/>
      <c r="AQ70" s="202"/>
      <c r="AR70" s="202"/>
      <c r="AS70" s="57">
        <f t="shared" si="2"/>
        <v>0</v>
      </c>
      <c r="AT70" s="793"/>
      <c r="AU70" s="202"/>
      <c r="AV70" s="793"/>
      <c r="AW70" s="764"/>
      <c r="AX70" s="764"/>
      <c r="AY70" s="764"/>
      <c r="AZ70" s="764"/>
      <c r="BA70" s="764"/>
      <c r="BB70" s="794"/>
      <c r="BC70" s="795" t="s">
        <v>282</v>
      </c>
      <c r="BD70" s="743" t="s">
        <v>94</v>
      </c>
    </row>
    <row r="71" spans="1:69" s="744" customFormat="1" outlineLevel="1">
      <c r="A71" s="183"/>
      <c r="B71" s="184" t="s">
        <v>29</v>
      </c>
      <c r="C71" s="192" t="s">
        <v>29</v>
      </c>
      <c r="D71" s="183" t="str">
        <f t="shared" si="16"/>
        <v>MERC/CAPEX/20172018/4653</v>
      </c>
      <c r="E71" s="186">
        <f t="shared" si="16"/>
        <v>42844</v>
      </c>
      <c r="F71" s="100">
        <f>IF(F70=0,"-",F70)</f>
        <v>43052</v>
      </c>
      <c r="G71" s="200">
        <v>0</v>
      </c>
      <c r="H71" s="200">
        <v>0</v>
      </c>
      <c r="I71" s="755"/>
      <c r="J71" s="755"/>
      <c r="K71" s="756">
        <v>43052</v>
      </c>
      <c r="L71" s="755"/>
      <c r="M71" s="755"/>
      <c r="N71" s="755"/>
      <c r="O71" s="275"/>
      <c r="P71" s="188">
        <v>0</v>
      </c>
      <c r="Q71" s="150"/>
      <c r="R71" s="150"/>
      <c r="S71" s="150"/>
      <c r="T71" s="57">
        <f t="shared" si="1"/>
        <v>0</v>
      </c>
      <c r="U71" s="764"/>
      <c r="V71" s="764"/>
      <c r="W71" s="764"/>
      <c r="X71" s="764"/>
      <c r="Y71" s="764"/>
      <c r="Z71" s="764"/>
      <c r="AA71" s="764"/>
      <c r="AB71" s="764"/>
      <c r="AC71" s="99"/>
      <c r="AD71" s="99"/>
      <c r="AE71" s="138"/>
      <c r="AF71" s="138"/>
      <c r="AG71" s="138"/>
      <c r="AH71" s="138"/>
      <c r="AI71" s="138"/>
      <c r="AJ71" s="633"/>
      <c r="AK71" s="633"/>
      <c r="AL71" s="633"/>
      <c r="AM71" s="633"/>
      <c r="AN71" s="633"/>
      <c r="AO71" s="188">
        <v>0</v>
      </c>
      <c r="AP71" s="202"/>
      <c r="AQ71" s="202"/>
      <c r="AR71" s="202"/>
      <c r="AS71" s="57">
        <f t="shared" si="2"/>
        <v>0</v>
      </c>
      <c r="AT71" s="793"/>
      <c r="AU71" s="202"/>
      <c r="AV71" s="793"/>
      <c r="AW71" s="764"/>
      <c r="AX71" s="764"/>
      <c r="AY71" s="764"/>
      <c r="AZ71" s="764"/>
      <c r="BA71" s="764"/>
      <c r="BB71" s="794"/>
      <c r="BC71" s="795"/>
      <c r="BD71" s="743" t="s">
        <v>94</v>
      </c>
    </row>
    <row r="72" spans="1:69" s="744" customFormat="1" ht="45" outlineLevel="1">
      <c r="A72" s="416">
        <v>18</v>
      </c>
      <c r="B72" s="417" t="s">
        <v>286</v>
      </c>
      <c r="C72" s="416" t="s">
        <v>68</v>
      </c>
      <c r="D72" s="416" t="s">
        <v>287</v>
      </c>
      <c r="E72" s="424">
        <v>45167</v>
      </c>
      <c r="F72" s="100">
        <v>45372</v>
      </c>
      <c r="G72" s="99">
        <f>SUM(G73:G74)</f>
        <v>28.47</v>
      </c>
      <c r="H72" s="99"/>
      <c r="I72" s="755"/>
      <c r="J72" s="755"/>
      <c r="K72" s="737"/>
      <c r="L72" s="736"/>
      <c r="M72" s="736"/>
      <c r="N72" s="736"/>
      <c r="O72" s="275"/>
      <c r="P72" s="188"/>
      <c r="Q72" s="149"/>
      <c r="R72" s="149"/>
      <c r="S72" s="149"/>
      <c r="T72" s="57">
        <f t="shared" si="1"/>
        <v>0</v>
      </c>
      <c r="U72" s="740"/>
      <c r="V72" s="740"/>
      <c r="W72" s="740"/>
      <c r="X72" s="740"/>
      <c r="Y72" s="740"/>
      <c r="Z72" s="740"/>
      <c r="AA72" s="740"/>
      <c r="AB72" s="740"/>
      <c r="AC72" s="101"/>
      <c r="AD72" s="102"/>
      <c r="AE72" s="102"/>
      <c r="AF72" s="102"/>
      <c r="AG72" s="102"/>
      <c r="AH72" s="102"/>
      <c r="AI72" s="102"/>
      <c r="AJ72" s="101"/>
      <c r="AK72" s="101"/>
      <c r="AL72" s="101"/>
      <c r="AM72" s="101"/>
      <c r="AN72" s="101"/>
      <c r="AO72" s="188"/>
      <c r="AP72" s="150"/>
      <c r="AQ72" s="150"/>
      <c r="AR72" s="150"/>
      <c r="AS72" s="57">
        <f t="shared" si="2"/>
        <v>0</v>
      </c>
      <c r="AT72" s="742"/>
      <c r="AU72" s="150"/>
      <c r="AV72" s="742"/>
      <c r="AW72" s="740"/>
      <c r="AX72" s="740"/>
      <c r="AY72" s="740"/>
      <c r="AZ72" s="740"/>
      <c r="BA72" s="740"/>
      <c r="BB72" s="742"/>
      <c r="BC72" s="739"/>
      <c r="BD72" s="796"/>
    </row>
    <row r="73" spans="1:69" ht="60" outlineLevel="1">
      <c r="A73" s="201"/>
      <c r="B73" s="164" t="s">
        <v>286</v>
      </c>
      <c r="C73" s="111" t="s">
        <v>70</v>
      </c>
      <c r="D73" s="58" t="str">
        <f t="shared" ref="D73:F74" si="17">D72</f>
        <v>MERC/CAPEX/2023-2024/MSPGCL/0201</v>
      </c>
      <c r="E73" s="88">
        <f t="shared" si="17"/>
        <v>45167</v>
      </c>
      <c r="F73" s="88">
        <f t="shared" si="17"/>
        <v>45372</v>
      </c>
      <c r="G73" s="90">
        <v>27.83</v>
      </c>
      <c r="H73" s="90"/>
      <c r="I73" s="238"/>
      <c r="J73" s="238"/>
      <c r="K73" s="254"/>
      <c r="L73" s="248"/>
      <c r="M73" s="248"/>
      <c r="N73" s="248"/>
      <c r="O73" s="242" t="s">
        <v>584</v>
      </c>
      <c r="P73" s="91"/>
      <c r="Q73" s="117"/>
      <c r="R73" s="117"/>
      <c r="S73" s="117"/>
      <c r="T73" s="57">
        <f t="shared" si="1"/>
        <v>0</v>
      </c>
      <c r="U73" s="263"/>
      <c r="V73" s="263"/>
      <c r="W73" s="263"/>
      <c r="X73" s="263">
        <v>27.83</v>
      </c>
      <c r="Y73" s="263"/>
      <c r="Z73" s="263"/>
      <c r="AA73" s="263"/>
      <c r="AB73" s="263"/>
      <c r="AC73" s="118"/>
      <c r="AD73" s="119"/>
      <c r="AE73" s="119"/>
      <c r="AF73" s="119"/>
      <c r="AG73" s="119"/>
      <c r="AH73" s="119"/>
      <c r="AI73" s="119"/>
      <c r="AJ73" s="118">
        <v>1</v>
      </c>
      <c r="AK73" s="118"/>
      <c r="AL73" s="118"/>
      <c r="AM73" s="118"/>
      <c r="AN73" s="118"/>
      <c r="AO73" s="120"/>
      <c r="AP73" s="121"/>
      <c r="AQ73" s="121"/>
      <c r="AR73" s="121"/>
      <c r="AS73" s="57">
        <f t="shared" si="2"/>
        <v>0</v>
      </c>
      <c r="AT73" s="262"/>
      <c r="AU73" s="121"/>
      <c r="AV73" s="262"/>
      <c r="AW73" s="263">
        <v>27.83</v>
      </c>
      <c r="AX73" s="263"/>
      <c r="AY73" s="263"/>
      <c r="AZ73" s="263"/>
      <c r="BA73" s="263"/>
      <c r="BB73" s="262"/>
      <c r="BC73" s="278" t="s">
        <v>612</v>
      </c>
      <c r="BD73" s="680" t="s">
        <v>71</v>
      </c>
    </row>
    <row r="74" spans="1:69" outlineLevel="1">
      <c r="A74" s="201"/>
      <c r="B74" s="164" t="s">
        <v>29</v>
      </c>
      <c r="C74" s="111" t="s">
        <v>29</v>
      </c>
      <c r="D74" s="58" t="str">
        <f t="shared" si="17"/>
        <v>MERC/CAPEX/2023-2024/MSPGCL/0201</v>
      </c>
      <c r="E74" s="88">
        <f t="shared" si="17"/>
        <v>45167</v>
      </c>
      <c r="F74" s="88">
        <f t="shared" si="17"/>
        <v>45372</v>
      </c>
      <c r="G74" s="90">
        <v>0.64</v>
      </c>
      <c r="H74" s="90"/>
      <c r="I74" s="238"/>
      <c r="J74" s="238"/>
      <c r="K74" s="254"/>
      <c r="L74" s="248"/>
      <c r="M74" s="248"/>
      <c r="N74" s="248"/>
      <c r="O74" s="242"/>
      <c r="P74" s="91"/>
      <c r="Q74" s="117"/>
      <c r="R74" s="117"/>
      <c r="S74" s="117"/>
      <c r="T74" s="57">
        <f t="shared" si="1"/>
        <v>0</v>
      </c>
      <c r="U74" s="263"/>
      <c r="V74" s="263"/>
      <c r="W74" s="263"/>
      <c r="X74" s="263"/>
      <c r="Y74" s="263"/>
      <c r="Z74" s="263"/>
      <c r="AA74" s="263"/>
      <c r="AB74" s="263"/>
      <c r="AC74" s="118"/>
      <c r="AD74" s="119"/>
      <c r="AE74" s="119"/>
      <c r="AF74" s="119"/>
      <c r="AG74" s="119"/>
      <c r="AH74" s="119"/>
      <c r="AI74" s="119"/>
      <c r="AJ74" s="118"/>
      <c r="AK74" s="118"/>
      <c r="AL74" s="118"/>
      <c r="AM74" s="118"/>
      <c r="AN74" s="118"/>
      <c r="AO74" s="120"/>
      <c r="AP74" s="121"/>
      <c r="AQ74" s="121"/>
      <c r="AR74" s="121"/>
      <c r="AS74" s="57">
        <f t="shared" si="2"/>
        <v>0</v>
      </c>
      <c r="AT74" s="262"/>
      <c r="AU74" s="121"/>
      <c r="AV74" s="262"/>
      <c r="AW74" s="263"/>
      <c r="AX74" s="263"/>
      <c r="AY74" s="263"/>
      <c r="AZ74" s="263"/>
      <c r="BA74" s="263"/>
      <c r="BB74" s="262"/>
      <c r="BC74" s="242"/>
      <c r="BD74" s="680"/>
    </row>
    <row r="75" spans="1:69">
      <c r="A75" s="201"/>
      <c r="B75" s="164"/>
      <c r="C75" s="111"/>
      <c r="D75" s="58"/>
      <c r="E75" s="88"/>
      <c r="F75" s="88"/>
      <c r="G75" s="90"/>
      <c r="H75" s="90"/>
      <c r="I75" s="238"/>
      <c r="J75" s="238"/>
      <c r="K75" s="254"/>
      <c r="L75" s="248"/>
      <c r="M75" s="248"/>
      <c r="N75" s="248"/>
      <c r="O75" s="242"/>
      <c r="P75" s="91"/>
      <c r="Q75" s="117"/>
      <c r="R75" s="117"/>
      <c r="S75" s="117"/>
      <c r="T75" s="57">
        <f t="shared" ref="T75:T138" si="18">SUM(P75:S75)</f>
        <v>0</v>
      </c>
      <c r="U75" s="263"/>
      <c r="V75" s="263"/>
      <c r="W75" s="263"/>
      <c r="X75" s="263"/>
      <c r="Y75" s="263"/>
      <c r="Z75" s="263"/>
      <c r="AA75" s="263"/>
      <c r="AB75" s="263"/>
      <c r="AC75" s="118"/>
      <c r="AD75" s="119"/>
      <c r="AE75" s="119"/>
      <c r="AF75" s="119"/>
      <c r="AG75" s="119"/>
      <c r="AH75" s="119"/>
      <c r="AI75" s="119"/>
      <c r="AJ75" s="118"/>
      <c r="AK75" s="118"/>
      <c r="AL75" s="118"/>
      <c r="AM75" s="118"/>
      <c r="AN75" s="118"/>
      <c r="AO75" s="120"/>
      <c r="AP75" s="121"/>
      <c r="AQ75" s="121"/>
      <c r="AR75" s="121"/>
      <c r="AS75" s="57">
        <f t="shared" ref="AS75:AS138" si="19">SUM(AO75:AR75)</f>
        <v>0</v>
      </c>
      <c r="AT75" s="262"/>
      <c r="AU75" s="121"/>
      <c r="AV75" s="262"/>
      <c r="AW75" s="263"/>
      <c r="AX75" s="263"/>
      <c r="AY75" s="263"/>
      <c r="AZ75" s="263"/>
      <c r="BA75" s="263"/>
      <c r="BB75" s="262"/>
      <c r="BC75" s="242"/>
      <c r="BD75" s="680"/>
    </row>
    <row r="76" spans="1:69">
      <c r="A76" s="87"/>
      <c r="B76" s="46" t="s">
        <v>187</v>
      </c>
      <c r="C76" s="87"/>
      <c r="D76" s="87"/>
      <c r="E76" s="88"/>
      <c r="F76" s="89"/>
      <c r="G76" s="90"/>
      <c r="H76" s="90"/>
      <c r="I76" s="238"/>
      <c r="J76" s="238"/>
      <c r="K76" s="254"/>
      <c r="L76" s="248"/>
      <c r="M76" s="248"/>
      <c r="N76" s="248"/>
      <c r="O76" s="242"/>
      <c r="P76" s="91"/>
      <c r="Q76" s="117"/>
      <c r="R76" s="117"/>
      <c r="S76" s="117"/>
      <c r="T76" s="57">
        <f t="shared" si="18"/>
        <v>0</v>
      </c>
      <c r="U76" s="263"/>
      <c r="V76" s="263"/>
      <c r="W76" s="263"/>
      <c r="X76" s="263"/>
      <c r="Y76" s="263"/>
      <c r="Z76" s="263"/>
      <c r="AA76" s="263"/>
      <c r="AB76" s="263"/>
      <c r="AC76" s="118"/>
      <c r="AD76" s="119"/>
      <c r="AE76" s="119"/>
      <c r="AF76" s="119"/>
      <c r="AG76" s="119"/>
      <c r="AH76" s="119"/>
      <c r="AI76" s="119"/>
      <c r="AJ76" s="118"/>
      <c r="AK76" s="118"/>
      <c r="AL76" s="118"/>
      <c r="AM76" s="118"/>
      <c r="AN76" s="118"/>
      <c r="AO76" s="120"/>
      <c r="AP76" s="121"/>
      <c r="AQ76" s="121"/>
      <c r="AR76" s="121"/>
      <c r="AS76" s="57">
        <f t="shared" si="19"/>
        <v>0</v>
      </c>
      <c r="AT76" s="262"/>
      <c r="AU76" s="121"/>
      <c r="AV76" s="262"/>
      <c r="AW76" s="263"/>
      <c r="AX76" s="263"/>
      <c r="AY76" s="263"/>
      <c r="AZ76" s="263"/>
      <c r="BA76" s="263"/>
      <c r="BB76" s="262"/>
      <c r="BC76" s="242"/>
      <c r="BD76" s="680"/>
    </row>
    <row r="77" spans="1:69" ht="30" outlineLevel="1">
      <c r="A77" s="160">
        <v>19</v>
      </c>
      <c r="B77" s="54" t="s">
        <v>288</v>
      </c>
      <c r="C77" s="53" t="s">
        <v>68</v>
      </c>
      <c r="D77" s="53" t="s">
        <v>289</v>
      </c>
      <c r="E77" s="88" t="s">
        <v>290</v>
      </c>
      <c r="F77" s="89"/>
      <c r="G77" s="98">
        <v>49.08</v>
      </c>
      <c r="H77" s="90"/>
      <c r="I77" s="238"/>
      <c r="J77" s="238"/>
      <c r="K77" s="254"/>
      <c r="L77" s="248"/>
      <c r="M77" s="248"/>
      <c r="N77" s="248"/>
      <c r="O77" s="242"/>
      <c r="P77" s="91"/>
      <c r="Q77" s="117"/>
      <c r="R77" s="117"/>
      <c r="S77" s="117"/>
      <c r="T77" s="57">
        <f t="shared" si="18"/>
        <v>0</v>
      </c>
      <c r="U77" s="263"/>
      <c r="V77" s="263"/>
      <c r="W77" s="263"/>
      <c r="X77" s="263"/>
      <c r="Y77" s="263"/>
      <c r="Z77" s="263"/>
      <c r="AA77" s="263"/>
      <c r="AB77" s="263"/>
      <c r="AC77" s="117"/>
      <c r="AD77" s="117"/>
      <c r="AE77" s="117"/>
      <c r="AF77" s="117"/>
      <c r="AG77" s="117"/>
      <c r="AH77" s="118"/>
      <c r="AI77" s="119"/>
      <c r="AJ77" s="118"/>
      <c r="AK77" s="118"/>
      <c r="AL77" s="118"/>
      <c r="AM77" s="118"/>
      <c r="AN77" s="118"/>
      <c r="AO77" s="119"/>
      <c r="AP77" s="119"/>
      <c r="AQ77" s="119"/>
      <c r="AR77" s="119"/>
      <c r="AS77" s="57">
        <f t="shared" si="19"/>
        <v>0</v>
      </c>
      <c r="AT77" s="262"/>
      <c r="AU77" s="121"/>
      <c r="AV77" s="262"/>
      <c r="AW77" s="263"/>
      <c r="AX77" s="263"/>
      <c r="AY77" s="263"/>
      <c r="AZ77" s="263"/>
      <c r="BA77" s="263"/>
      <c r="BB77" s="262"/>
      <c r="BC77" s="278"/>
      <c r="BD77" s="680" t="s">
        <v>69</v>
      </c>
      <c r="BE77" s="121"/>
      <c r="BF77" s="121"/>
      <c r="BG77" s="121"/>
      <c r="BH77" s="121"/>
      <c r="BI77" s="121"/>
      <c r="BJ77" s="117"/>
      <c r="BK77" s="117"/>
      <c r="BL77" s="117"/>
      <c r="BM77" s="117"/>
      <c r="BN77" s="117"/>
      <c r="BO77" s="121"/>
      <c r="BP77" s="214"/>
      <c r="BQ77" s="87" t="s">
        <v>69</v>
      </c>
    </row>
    <row r="78" spans="1:69" ht="285" outlineLevel="1">
      <c r="A78" s="215">
        <v>19.100000000000001</v>
      </c>
      <c r="B78" s="164" t="s">
        <v>288</v>
      </c>
      <c r="C78" s="111" t="s">
        <v>70</v>
      </c>
      <c r="D78" s="58"/>
      <c r="E78" s="88"/>
      <c r="F78" s="88"/>
      <c r="G78" s="90">
        <v>49.08</v>
      </c>
      <c r="H78" s="90"/>
      <c r="I78" s="238"/>
      <c r="J78" s="238"/>
      <c r="K78" s="254"/>
      <c r="L78" s="248"/>
      <c r="M78" s="248"/>
      <c r="N78" s="248"/>
      <c r="O78" s="242" t="s">
        <v>585</v>
      </c>
      <c r="P78" s="91"/>
      <c r="Q78" s="117"/>
      <c r="R78" s="117"/>
      <c r="S78" s="117"/>
      <c r="T78" s="57">
        <f t="shared" si="18"/>
        <v>0</v>
      </c>
      <c r="U78" s="263"/>
      <c r="V78" s="263"/>
      <c r="W78" s="263"/>
      <c r="X78" s="263"/>
      <c r="Y78" s="263">
        <v>49.08</v>
      </c>
      <c r="Z78" s="263"/>
      <c r="AA78" s="263"/>
      <c r="AB78" s="263"/>
      <c r="AC78" s="117"/>
      <c r="AD78" s="117">
        <v>49.08</v>
      </c>
      <c r="AE78" s="117"/>
      <c r="AF78" s="117"/>
      <c r="AG78" s="117"/>
      <c r="AH78" s="118"/>
      <c r="AI78" s="119"/>
      <c r="AJ78" s="118"/>
      <c r="AK78" s="118">
        <v>1</v>
      </c>
      <c r="AL78" s="118"/>
      <c r="AM78" s="118"/>
      <c r="AN78" s="118"/>
      <c r="AO78" s="119"/>
      <c r="AP78" s="119"/>
      <c r="AQ78" s="119"/>
      <c r="AR78" s="119"/>
      <c r="AS78" s="57">
        <f t="shared" si="19"/>
        <v>0</v>
      </c>
      <c r="AT78" s="262"/>
      <c r="AU78" s="121"/>
      <c r="AV78" s="262"/>
      <c r="AW78" s="263"/>
      <c r="AX78" s="263">
        <v>49.08</v>
      </c>
      <c r="AY78" s="263"/>
      <c r="AZ78" s="263"/>
      <c r="BA78" s="263"/>
      <c r="BB78" s="262"/>
      <c r="BC78" s="278" t="s">
        <v>613</v>
      </c>
      <c r="BD78" s="680"/>
      <c r="BE78" s="121"/>
      <c r="BF78" s="121"/>
      <c r="BG78" s="121"/>
      <c r="BH78" s="121"/>
      <c r="BI78" s="121"/>
      <c r="BJ78" s="117"/>
      <c r="BK78" s="117">
        <v>49.08</v>
      </c>
      <c r="BL78" s="117"/>
      <c r="BM78" s="117"/>
      <c r="BN78" s="117"/>
      <c r="BO78" s="121"/>
      <c r="BP78" s="214" t="s">
        <v>291</v>
      </c>
      <c r="BQ78" s="87"/>
    </row>
    <row r="79" spans="1:69" ht="25.5" customHeight="1" outlineLevel="1">
      <c r="A79" s="160">
        <v>20</v>
      </c>
      <c r="B79" s="54" t="s">
        <v>292</v>
      </c>
      <c r="C79" s="53" t="s">
        <v>68</v>
      </c>
      <c r="D79" s="53" t="s">
        <v>289</v>
      </c>
      <c r="E79" s="88" t="s">
        <v>293</v>
      </c>
      <c r="F79" s="89"/>
      <c r="G79" s="98">
        <v>14.98</v>
      </c>
      <c r="H79" s="90"/>
      <c r="I79" s="238"/>
      <c r="J79" s="238"/>
      <c r="K79" s="254"/>
      <c r="L79" s="248"/>
      <c r="M79" s="248"/>
      <c r="N79" s="248"/>
      <c r="O79" s="242"/>
      <c r="P79" s="91"/>
      <c r="Q79" s="117"/>
      <c r="R79" s="117"/>
      <c r="S79" s="117"/>
      <c r="T79" s="57">
        <f t="shared" si="18"/>
        <v>0</v>
      </c>
      <c r="U79" s="263"/>
      <c r="V79" s="263"/>
      <c r="W79" s="262"/>
      <c r="X79" s="263"/>
      <c r="Y79" s="263"/>
      <c r="Z79" s="263"/>
      <c r="AA79" s="263"/>
      <c r="AB79" s="263"/>
      <c r="AC79" s="117"/>
      <c r="AD79" s="117"/>
      <c r="AE79" s="117"/>
      <c r="AF79" s="117"/>
      <c r="AG79" s="117"/>
      <c r="AH79" s="118"/>
      <c r="AI79" s="119"/>
      <c r="AJ79" s="118"/>
      <c r="AK79" s="118"/>
      <c r="AL79" s="118"/>
      <c r="AM79" s="118"/>
      <c r="AN79" s="118"/>
      <c r="AO79" s="119"/>
      <c r="AP79" s="119"/>
      <c r="AQ79" s="119"/>
      <c r="AR79" s="119"/>
      <c r="AS79" s="57">
        <f t="shared" si="19"/>
        <v>0</v>
      </c>
      <c r="AT79" s="262"/>
      <c r="AU79" s="121"/>
      <c r="AV79" s="262"/>
      <c r="AW79" s="263"/>
      <c r="AX79" s="263"/>
      <c r="AY79" s="263"/>
      <c r="AZ79" s="263"/>
      <c r="BA79" s="263"/>
      <c r="BB79" s="262"/>
      <c r="BC79" s="682"/>
      <c r="BD79" s="680" t="s">
        <v>69</v>
      </c>
      <c r="BE79" s="121"/>
      <c r="BF79" s="121"/>
      <c r="BG79" s="121"/>
      <c r="BH79" s="121"/>
      <c r="BI79" s="121"/>
      <c r="BJ79" s="117"/>
      <c r="BK79" s="117"/>
      <c r="BL79" s="117"/>
      <c r="BM79" s="117"/>
      <c r="BN79" s="117"/>
      <c r="BO79" s="121"/>
      <c r="BQ79" s="87" t="s">
        <v>69</v>
      </c>
    </row>
    <row r="80" spans="1:69" ht="43.5" customHeight="1" outlineLevel="1">
      <c r="A80" s="215">
        <v>20.100000000000001</v>
      </c>
      <c r="B80" s="164" t="s">
        <v>292</v>
      </c>
      <c r="C80" s="111" t="s">
        <v>70</v>
      </c>
      <c r="D80" s="58"/>
      <c r="E80" s="88"/>
      <c r="F80" s="88"/>
      <c r="G80" s="90">
        <v>14.98</v>
      </c>
      <c r="H80" s="90"/>
      <c r="I80" s="238"/>
      <c r="J80" s="238"/>
      <c r="K80" s="254"/>
      <c r="L80" s="248"/>
      <c r="M80" s="248"/>
      <c r="N80" s="248"/>
      <c r="O80" s="242" t="s">
        <v>586</v>
      </c>
      <c r="P80" s="91"/>
      <c r="Q80" s="117"/>
      <c r="R80" s="117"/>
      <c r="S80" s="117"/>
      <c r="T80" s="57">
        <f t="shared" si="18"/>
        <v>0</v>
      </c>
      <c r="U80" s="263"/>
      <c r="V80" s="263"/>
      <c r="W80" s="263"/>
      <c r="X80" s="263">
        <v>6</v>
      </c>
      <c r="Y80" s="263">
        <v>2.4500000000000002</v>
      </c>
      <c r="Z80" s="263"/>
      <c r="AA80" s="263"/>
      <c r="AB80" s="263"/>
      <c r="AC80" s="117">
        <v>4.49</v>
      </c>
      <c r="AD80" s="117"/>
      <c r="AE80" s="117"/>
      <c r="AF80" s="117"/>
      <c r="AG80" s="117"/>
      <c r="AH80" s="118"/>
      <c r="AI80" s="119"/>
      <c r="AJ80" s="118"/>
      <c r="AK80" s="118">
        <v>1</v>
      </c>
      <c r="AL80" s="118"/>
      <c r="AM80" s="118"/>
      <c r="AN80" s="118"/>
      <c r="AO80" s="119"/>
      <c r="AP80" s="119"/>
      <c r="AQ80" s="119"/>
      <c r="AR80" s="119"/>
      <c r="AS80" s="57">
        <f t="shared" si="19"/>
        <v>0</v>
      </c>
      <c r="AT80" s="262"/>
      <c r="AU80" s="121"/>
      <c r="AV80" s="262"/>
      <c r="AW80" s="263">
        <v>10.5</v>
      </c>
      <c r="AX80" s="263"/>
      <c r="AY80" s="263"/>
      <c r="AZ80" s="263"/>
      <c r="BA80" s="263"/>
      <c r="BB80" s="262"/>
      <c r="BC80" s="278" t="s">
        <v>294</v>
      </c>
      <c r="BD80" s="680"/>
      <c r="BE80" s="121"/>
      <c r="BF80" s="121"/>
      <c r="BG80" s="121"/>
      <c r="BH80" s="121"/>
      <c r="BI80" s="121">
        <v>10.49</v>
      </c>
      <c r="BJ80" s="117">
        <v>4.49</v>
      </c>
      <c r="BK80" s="117"/>
      <c r="BL80" s="117"/>
      <c r="BM80" s="117"/>
      <c r="BN80" s="117"/>
      <c r="BO80" s="121"/>
      <c r="BP80" s="214" t="s">
        <v>294</v>
      </c>
      <c r="BQ80" s="87"/>
    </row>
    <row r="81" spans="1:69" ht="30" outlineLevel="1">
      <c r="A81" s="215">
        <v>20.2</v>
      </c>
      <c r="B81" s="164" t="s">
        <v>508</v>
      </c>
      <c r="C81" s="111" t="s">
        <v>70</v>
      </c>
      <c r="D81" s="58"/>
      <c r="E81" s="88"/>
      <c r="F81" s="88"/>
      <c r="G81" s="605">
        <v>6.5349015000000001</v>
      </c>
      <c r="H81" s="90"/>
      <c r="I81" s="99"/>
      <c r="J81" s="99"/>
      <c r="K81" s="88"/>
      <c r="L81" s="90"/>
      <c r="M81" s="90"/>
      <c r="N81" s="90"/>
      <c r="O81" s="242"/>
      <c r="P81" s="91"/>
      <c r="Q81" s="117"/>
      <c r="R81" s="117"/>
      <c r="S81" s="117"/>
      <c r="T81" s="57">
        <f t="shared" si="18"/>
        <v>0</v>
      </c>
      <c r="U81" s="117"/>
      <c r="V81" s="117"/>
      <c r="W81" s="117"/>
      <c r="X81" s="117">
        <v>4.5</v>
      </c>
      <c r="Y81" s="117">
        <v>2.0299999999999998</v>
      </c>
      <c r="Z81" s="117"/>
      <c r="AA81" s="117"/>
      <c r="AB81" s="117"/>
      <c r="AC81" s="118"/>
      <c r="AD81" s="119"/>
      <c r="AE81" s="119"/>
      <c r="AF81" s="119"/>
      <c r="AG81" s="119"/>
      <c r="AH81" s="119"/>
      <c r="AI81" s="119"/>
      <c r="AJ81" s="118"/>
      <c r="AK81" s="118"/>
      <c r="AL81" s="118"/>
      <c r="AM81" s="118"/>
      <c r="AN81" s="118"/>
      <c r="AO81" s="93"/>
      <c r="AP81" s="93"/>
      <c r="AQ81" s="117"/>
      <c r="AR81" s="117"/>
      <c r="AS81" s="57">
        <f t="shared" si="19"/>
        <v>0</v>
      </c>
      <c r="AT81" s="117"/>
      <c r="AU81" s="120"/>
      <c r="AV81" s="121"/>
      <c r="AW81" s="121"/>
      <c r="AX81" s="121"/>
      <c r="AY81" s="121"/>
      <c r="AZ81" s="121"/>
      <c r="BA81" s="121"/>
      <c r="BB81" s="117"/>
      <c r="BC81" s="120"/>
      <c r="BD81" s="120"/>
      <c r="BE81" s="121"/>
      <c r="BF81" s="606"/>
      <c r="BG81" s="87"/>
    </row>
    <row r="82" spans="1:69" ht="41.25" customHeight="1" outlineLevel="1">
      <c r="A82" s="160">
        <v>21</v>
      </c>
      <c r="B82" s="54" t="s">
        <v>295</v>
      </c>
      <c r="C82" s="53" t="s">
        <v>68</v>
      </c>
      <c r="D82" s="53" t="s">
        <v>289</v>
      </c>
      <c r="E82" s="88" t="s">
        <v>293</v>
      </c>
      <c r="F82" s="89"/>
      <c r="G82" s="346">
        <v>29.9</v>
      </c>
      <c r="H82" s="90"/>
      <c r="I82" s="99"/>
      <c r="J82" s="99"/>
      <c r="K82" s="88"/>
      <c r="L82" s="90"/>
      <c r="M82" s="90"/>
      <c r="N82" s="90"/>
      <c r="O82" s="242"/>
      <c r="P82" s="91"/>
      <c r="Q82" s="117"/>
      <c r="R82" s="117"/>
      <c r="S82" s="117"/>
      <c r="T82" s="57">
        <f t="shared" si="18"/>
        <v>0</v>
      </c>
      <c r="U82" s="117"/>
      <c r="V82" s="117"/>
      <c r="W82" s="121"/>
      <c r="X82" s="117"/>
      <c r="Y82" s="117"/>
      <c r="Z82" s="117"/>
      <c r="AA82" s="117"/>
      <c r="AB82" s="117"/>
      <c r="AC82" s="118"/>
      <c r="AD82" s="119"/>
      <c r="AE82" s="119"/>
      <c r="AF82" s="119"/>
      <c r="AG82" s="119"/>
      <c r="AH82" s="119"/>
      <c r="AI82" s="119"/>
      <c r="AJ82" s="118"/>
      <c r="AK82" s="118"/>
      <c r="AL82" s="118"/>
      <c r="AM82" s="118"/>
      <c r="AN82" s="118"/>
      <c r="AO82" s="93"/>
      <c r="AP82" s="117"/>
      <c r="AQ82" s="117"/>
      <c r="AR82" s="117"/>
      <c r="AS82" s="57">
        <f t="shared" si="19"/>
        <v>0</v>
      </c>
      <c r="AT82" s="117"/>
      <c r="AU82" s="120"/>
      <c r="AV82" s="121"/>
      <c r="AW82" s="121"/>
      <c r="AX82" s="121"/>
      <c r="AY82" s="121"/>
      <c r="AZ82" s="121"/>
      <c r="BA82" s="121"/>
      <c r="BB82" s="117"/>
      <c r="BC82" s="120"/>
      <c r="BD82" s="120"/>
      <c r="BE82" s="121"/>
      <c r="BF82" s="214"/>
      <c r="BG82" s="87" t="s">
        <v>69</v>
      </c>
    </row>
    <row r="83" spans="1:69" ht="24.75" customHeight="1" outlineLevel="1">
      <c r="A83" s="215">
        <v>21.1</v>
      </c>
      <c r="B83" s="164" t="s">
        <v>509</v>
      </c>
      <c r="C83" s="111" t="s">
        <v>70</v>
      </c>
      <c r="D83" s="58"/>
      <c r="E83" s="88"/>
      <c r="F83" s="88"/>
      <c r="G83" s="90"/>
      <c r="H83" s="90"/>
      <c r="I83" s="99"/>
      <c r="J83" s="99"/>
      <c r="K83" s="88"/>
      <c r="L83" s="90"/>
      <c r="M83" s="90"/>
      <c r="N83" s="90"/>
      <c r="O83" s="242" t="s">
        <v>587</v>
      </c>
      <c r="P83" s="91"/>
      <c r="Q83" s="117"/>
      <c r="R83" s="117"/>
      <c r="S83" s="117"/>
      <c r="T83" s="57">
        <f t="shared" si="18"/>
        <v>0</v>
      </c>
      <c r="U83" s="117"/>
      <c r="V83" s="117"/>
      <c r="W83" s="117"/>
      <c r="X83" s="117">
        <v>17</v>
      </c>
      <c r="Y83" s="117">
        <v>5.6</v>
      </c>
      <c r="Z83" s="117"/>
      <c r="AA83" s="117"/>
      <c r="AB83" s="117"/>
      <c r="AC83" s="118"/>
      <c r="AD83" s="119"/>
      <c r="AE83" s="119"/>
      <c r="AF83" s="119"/>
      <c r="AG83" s="119"/>
      <c r="AH83" s="119"/>
      <c r="AI83" s="119"/>
      <c r="AJ83" s="118"/>
      <c r="AK83" s="118">
        <v>1</v>
      </c>
      <c r="AL83" s="118"/>
      <c r="AM83" s="118"/>
      <c r="AN83" s="118"/>
      <c r="AO83" s="93">
        <v>1</v>
      </c>
      <c r="AP83" s="93"/>
      <c r="AQ83" s="117"/>
      <c r="AR83" s="117"/>
      <c r="AS83" s="57">
        <f t="shared" si="19"/>
        <v>1</v>
      </c>
      <c r="AT83" s="117"/>
      <c r="AU83" s="120"/>
      <c r="AV83" s="121"/>
      <c r="AW83" s="121">
        <v>17</v>
      </c>
      <c r="AX83" s="121">
        <v>5.6</v>
      </c>
      <c r="AY83" s="121"/>
      <c r="AZ83" s="121"/>
      <c r="BA83" s="121"/>
      <c r="BB83" s="117"/>
      <c r="BC83" s="120" t="s">
        <v>614</v>
      </c>
      <c r="BD83" s="120"/>
      <c r="BE83" s="121"/>
      <c r="BF83" s="920" t="s">
        <v>510</v>
      </c>
      <c r="BG83" s="87"/>
    </row>
    <row r="84" spans="1:69" ht="21" customHeight="1" outlineLevel="1">
      <c r="A84" s="215">
        <v>21.2</v>
      </c>
      <c r="B84" s="164" t="s">
        <v>511</v>
      </c>
      <c r="C84" s="111" t="s">
        <v>70</v>
      </c>
      <c r="D84" s="58"/>
      <c r="E84" s="88"/>
      <c r="F84" s="88"/>
      <c r="G84" s="90"/>
      <c r="H84" s="90"/>
      <c r="I84" s="99"/>
      <c r="J84" s="99"/>
      <c r="K84" s="88"/>
      <c r="L84" s="90"/>
      <c r="M84" s="90"/>
      <c r="N84" s="90"/>
      <c r="O84" s="242"/>
      <c r="P84" s="91"/>
      <c r="Q84" s="117"/>
      <c r="R84" s="117"/>
      <c r="S84" s="117"/>
      <c r="T84" s="57">
        <f t="shared" si="18"/>
        <v>0</v>
      </c>
      <c r="U84" s="117"/>
      <c r="V84" s="117"/>
      <c r="W84" s="117"/>
      <c r="X84" s="117">
        <v>5</v>
      </c>
      <c r="Y84" s="117">
        <v>1.9</v>
      </c>
      <c r="Z84" s="117"/>
      <c r="AA84" s="117"/>
      <c r="AB84" s="117"/>
      <c r="AC84" s="118"/>
      <c r="AD84" s="119"/>
      <c r="AE84" s="119"/>
      <c r="AF84" s="119"/>
      <c r="AG84" s="119"/>
      <c r="AH84" s="119"/>
      <c r="AI84" s="119"/>
      <c r="AJ84" s="118"/>
      <c r="AK84" s="118">
        <v>1</v>
      </c>
      <c r="AL84" s="118"/>
      <c r="AM84" s="118"/>
      <c r="AN84" s="118"/>
      <c r="AO84" s="93"/>
      <c r="AP84" s="93"/>
      <c r="AQ84" s="117"/>
      <c r="AR84" s="117"/>
      <c r="AS84" s="57">
        <f t="shared" si="19"/>
        <v>0</v>
      </c>
      <c r="AT84" s="117"/>
      <c r="AU84" s="120"/>
      <c r="AV84" s="121"/>
      <c r="AW84" s="121">
        <v>5</v>
      </c>
      <c r="AX84" s="121">
        <v>1.9</v>
      </c>
      <c r="AY84" s="121"/>
      <c r="AZ84" s="121"/>
      <c r="BA84" s="121"/>
      <c r="BB84" s="117"/>
      <c r="BC84" s="120"/>
      <c r="BD84" s="120"/>
      <c r="BE84" s="121"/>
      <c r="BF84" s="921"/>
      <c r="BG84" s="87"/>
    </row>
    <row r="85" spans="1:69" ht="23.25" customHeight="1" outlineLevel="1">
      <c r="A85" s="215">
        <v>21.3</v>
      </c>
      <c r="B85" s="164" t="s">
        <v>512</v>
      </c>
      <c r="C85" s="111" t="s">
        <v>70</v>
      </c>
      <c r="D85" s="58"/>
      <c r="E85" s="88"/>
      <c r="F85" s="88"/>
      <c r="G85" s="90"/>
      <c r="H85" s="90"/>
      <c r="I85" s="99"/>
      <c r="J85" s="99"/>
      <c r="K85" s="88"/>
      <c r="L85" s="90"/>
      <c r="M85" s="90"/>
      <c r="N85" s="90"/>
      <c r="O85" s="242"/>
      <c r="P85" s="91"/>
      <c r="Q85" s="117"/>
      <c r="R85" s="117"/>
      <c r="S85" s="117"/>
      <c r="T85" s="57">
        <f t="shared" si="18"/>
        <v>0</v>
      </c>
      <c r="U85" s="117"/>
      <c r="V85" s="117"/>
      <c r="W85" s="117"/>
      <c r="X85" s="117">
        <v>0.4</v>
      </c>
      <c r="Y85" s="117"/>
      <c r="Z85" s="117"/>
      <c r="AA85" s="117"/>
      <c r="AB85" s="117"/>
      <c r="AC85" s="118"/>
      <c r="AD85" s="119"/>
      <c r="AE85" s="119"/>
      <c r="AF85" s="119"/>
      <c r="AG85" s="119"/>
      <c r="AH85" s="119"/>
      <c r="AI85" s="119"/>
      <c r="AJ85" s="118"/>
      <c r="AK85" s="118">
        <v>1</v>
      </c>
      <c r="AL85" s="118"/>
      <c r="AM85" s="118"/>
      <c r="AN85" s="118"/>
      <c r="AO85" s="93"/>
      <c r="AP85" s="93"/>
      <c r="AQ85" s="117"/>
      <c r="AR85" s="117"/>
      <c r="AS85" s="57">
        <f t="shared" si="19"/>
        <v>0</v>
      </c>
      <c r="AT85" s="117"/>
      <c r="AU85" s="120"/>
      <c r="AV85" s="121"/>
      <c r="AW85" s="121">
        <v>0.4</v>
      </c>
      <c r="AX85" s="121"/>
      <c r="AY85" s="121"/>
      <c r="AZ85" s="121"/>
      <c r="BA85" s="121"/>
      <c r="BB85" s="117"/>
      <c r="BC85" s="120"/>
      <c r="BD85" s="120"/>
      <c r="BE85" s="121"/>
      <c r="BF85" s="922"/>
      <c r="BG85" s="87"/>
    </row>
    <row r="86" spans="1:69" ht="41.25" customHeight="1" outlineLevel="1">
      <c r="A86" s="160">
        <v>22</v>
      </c>
      <c r="B86" s="54" t="s">
        <v>296</v>
      </c>
      <c r="C86" s="53" t="s">
        <v>68</v>
      </c>
      <c r="D86" s="53" t="s">
        <v>289</v>
      </c>
      <c r="E86" s="88" t="s">
        <v>290</v>
      </c>
      <c r="F86" s="89"/>
      <c r="G86" s="98">
        <v>29</v>
      </c>
      <c r="H86" s="90"/>
      <c r="I86" s="238"/>
      <c r="J86" s="238"/>
      <c r="K86" s="254"/>
      <c r="L86" s="248"/>
      <c r="M86" s="248"/>
      <c r="N86" s="248"/>
      <c r="O86" s="242"/>
      <c r="P86" s="91"/>
      <c r="Q86" s="117"/>
      <c r="R86" s="117"/>
      <c r="S86" s="117"/>
      <c r="T86" s="57">
        <f t="shared" si="18"/>
        <v>0</v>
      </c>
      <c r="U86" s="263"/>
      <c r="V86" s="263"/>
      <c r="W86" s="263"/>
      <c r="X86" s="263"/>
      <c r="Y86" s="263"/>
      <c r="Z86" s="263"/>
      <c r="AA86" s="263"/>
      <c r="AB86" s="263"/>
      <c r="AC86" s="117"/>
      <c r="AD86" s="117"/>
      <c r="AE86" s="117"/>
      <c r="AF86" s="117"/>
      <c r="AG86" s="117"/>
      <c r="AH86" s="118"/>
      <c r="AI86" s="119"/>
      <c r="AJ86" s="118"/>
      <c r="AK86" s="118"/>
      <c r="AL86" s="118"/>
      <c r="AM86" s="118"/>
      <c r="AN86" s="118"/>
      <c r="AO86" s="119"/>
      <c r="AP86" s="119"/>
      <c r="AQ86" s="119"/>
      <c r="AR86" s="119"/>
      <c r="AS86" s="57">
        <f t="shared" si="19"/>
        <v>0</v>
      </c>
      <c r="AT86" s="262"/>
      <c r="AU86" s="121"/>
      <c r="AV86" s="262"/>
      <c r="AW86" s="263"/>
      <c r="AX86" s="263"/>
      <c r="AY86" s="263"/>
      <c r="AZ86" s="263"/>
      <c r="BA86" s="263"/>
      <c r="BB86" s="262"/>
      <c r="BC86" s="278"/>
      <c r="BD86" s="680"/>
      <c r="BE86" s="121"/>
      <c r="BF86" s="121"/>
      <c r="BG86" s="121"/>
      <c r="BH86" s="121"/>
      <c r="BI86" s="121"/>
      <c r="BJ86" s="117"/>
      <c r="BK86" s="117"/>
      <c r="BL86" s="117"/>
      <c r="BM86" s="117"/>
      <c r="BN86" s="117"/>
      <c r="BO86" s="121"/>
      <c r="BP86" s="214"/>
      <c r="BQ86" s="87"/>
    </row>
    <row r="87" spans="1:69" ht="30" outlineLevel="1">
      <c r="A87" s="216">
        <v>22.1</v>
      </c>
      <c r="B87" s="217" t="s">
        <v>297</v>
      </c>
      <c r="C87" s="218" t="s">
        <v>70</v>
      </c>
      <c r="D87" s="53"/>
      <c r="E87" s="88"/>
      <c r="F87" s="89"/>
      <c r="G87" s="90">
        <v>11</v>
      </c>
      <c r="H87" s="90"/>
      <c r="I87" s="238"/>
      <c r="J87" s="238"/>
      <c r="K87" s="254"/>
      <c r="L87" s="248"/>
      <c r="M87" s="248"/>
      <c r="N87" s="248"/>
      <c r="O87" s="242" t="s">
        <v>588</v>
      </c>
      <c r="P87" s="91"/>
      <c r="Q87" s="117"/>
      <c r="R87" s="117"/>
      <c r="S87" s="117"/>
      <c r="T87" s="57">
        <f t="shared" si="18"/>
        <v>0</v>
      </c>
      <c r="U87" s="263"/>
      <c r="V87" s="263"/>
      <c r="W87" s="263"/>
      <c r="X87" s="263"/>
      <c r="Y87" s="248">
        <v>11</v>
      </c>
      <c r="Z87" s="263"/>
      <c r="AA87" s="263"/>
      <c r="AB87" s="263"/>
      <c r="AC87" s="117"/>
      <c r="AD87" s="90">
        <v>11</v>
      </c>
      <c r="AE87" s="117"/>
      <c r="AF87" s="117"/>
      <c r="AG87" s="117"/>
      <c r="AH87" s="118"/>
      <c r="AI87" s="119"/>
      <c r="AJ87" s="118"/>
      <c r="AK87" s="118">
        <v>1</v>
      </c>
      <c r="AL87" s="118"/>
      <c r="AM87" s="118"/>
      <c r="AN87" s="118"/>
      <c r="AO87" s="119"/>
      <c r="AP87" s="119"/>
      <c r="AQ87" s="119"/>
      <c r="AR87" s="119"/>
      <c r="AS87" s="57">
        <f t="shared" si="19"/>
        <v>0</v>
      </c>
      <c r="AT87" s="262"/>
      <c r="AU87" s="121"/>
      <c r="AV87" s="262"/>
      <c r="AW87" s="263"/>
      <c r="AX87" s="248">
        <v>11</v>
      </c>
      <c r="AY87" s="263"/>
      <c r="AZ87" s="263"/>
      <c r="BA87" s="263"/>
      <c r="BB87" s="262"/>
      <c r="BC87" s="278"/>
      <c r="BD87" s="680"/>
      <c r="BE87" s="121"/>
      <c r="BF87" s="121"/>
      <c r="BG87" s="121"/>
      <c r="BH87" s="121"/>
      <c r="BI87" s="121"/>
      <c r="BJ87" s="117"/>
      <c r="BK87" s="90">
        <v>11</v>
      </c>
      <c r="BL87" s="117"/>
      <c r="BM87" s="117"/>
      <c r="BN87" s="117"/>
      <c r="BO87" s="121"/>
      <c r="BP87" s="214"/>
      <c r="BQ87" s="87"/>
    </row>
    <row r="88" spans="1:69" ht="45" outlineLevel="1">
      <c r="A88" s="216">
        <v>22.2</v>
      </c>
      <c r="B88" s="219" t="s">
        <v>298</v>
      </c>
      <c r="C88" s="218" t="s">
        <v>70</v>
      </c>
      <c r="D88" s="53"/>
      <c r="E88" s="88"/>
      <c r="F88" s="89"/>
      <c r="G88" s="90">
        <v>4</v>
      </c>
      <c r="H88" s="90"/>
      <c r="I88" s="238"/>
      <c r="J88" s="238"/>
      <c r="K88" s="254"/>
      <c r="L88" s="248"/>
      <c r="M88" s="248"/>
      <c r="N88" s="248"/>
      <c r="O88" s="242" t="s">
        <v>589</v>
      </c>
      <c r="P88" s="91"/>
      <c r="Q88" s="117"/>
      <c r="R88" s="117"/>
      <c r="S88" s="117"/>
      <c r="T88" s="57">
        <f t="shared" si="18"/>
        <v>0</v>
      </c>
      <c r="U88" s="263"/>
      <c r="V88" s="263"/>
      <c r="W88" s="263"/>
      <c r="X88" s="263"/>
      <c r="Y88" s="248">
        <v>4</v>
      </c>
      <c r="Z88" s="263"/>
      <c r="AA88" s="263"/>
      <c r="AB88" s="263"/>
      <c r="AC88" s="117"/>
      <c r="AD88" s="90">
        <v>4</v>
      </c>
      <c r="AE88" s="117"/>
      <c r="AF88" s="117"/>
      <c r="AG88" s="117"/>
      <c r="AH88" s="118"/>
      <c r="AI88" s="119"/>
      <c r="AJ88" s="118"/>
      <c r="AK88" s="118">
        <v>1</v>
      </c>
      <c r="AL88" s="118"/>
      <c r="AM88" s="118"/>
      <c r="AN88" s="118"/>
      <c r="AO88" s="119"/>
      <c r="AP88" s="119"/>
      <c r="AQ88" s="119"/>
      <c r="AR88" s="119"/>
      <c r="AS88" s="57">
        <f t="shared" si="19"/>
        <v>0</v>
      </c>
      <c r="AT88" s="262"/>
      <c r="AU88" s="121"/>
      <c r="AV88" s="262"/>
      <c r="AW88" s="263"/>
      <c r="AX88" s="248">
        <v>4</v>
      </c>
      <c r="AY88" s="263"/>
      <c r="AZ88" s="263"/>
      <c r="BA88" s="263"/>
      <c r="BB88" s="262"/>
      <c r="BC88" s="278"/>
      <c r="BD88" s="680"/>
      <c r="BE88" s="121"/>
      <c r="BF88" s="121"/>
      <c r="BG88" s="121"/>
      <c r="BH88" s="121"/>
      <c r="BI88" s="121"/>
      <c r="BJ88" s="117"/>
      <c r="BK88" s="90">
        <v>4</v>
      </c>
      <c r="BL88" s="117"/>
      <c r="BM88" s="117"/>
      <c r="BN88" s="117"/>
      <c r="BO88" s="121"/>
      <c r="BP88" s="214"/>
      <c r="BQ88" s="87"/>
    </row>
    <row r="89" spans="1:69" ht="45" outlineLevel="1">
      <c r="A89" s="216">
        <v>22.3</v>
      </c>
      <c r="B89" s="219" t="s">
        <v>299</v>
      </c>
      <c r="C89" s="218" t="s">
        <v>70</v>
      </c>
      <c r="D89" s="53"/>
      <c r="E89" s="88"/>
      <c r="F89" s="89"/>
      <c r="G89" s="90">
        <v>2</v>
      </c>
      <c r="H89" s="90"/>
      <c r="I89" s="238"/>
      <c r="J89" s="238"/>
      <c r="K89" s="254"/>
      <c r="L89" s="248"/>
      <c r="M89" s="248"/>
      <c r="N89" s="248"/>
      <c r="O89" s="242" t="s">
        <v>589</v>
      </c>
      <c r="P89" s="91"/>
      <c r="Q89" s="117"/>
      <c r="R89" s="117"/>
      <c r="S89" s="117"/>
      <c r="T89" s="57">
        <f t="shared" si="18"/>
        <v>0</v>
      </c>
      <c r="U89" s="263"/>
      <c r="V89" s="263"/>
      <c r="W89" s="263"/>
      <c r="X89" s="263"/>
      <c r="Y89" s="248">
        <v>2</v>
      </c>
      <c r="Z89" s="263"/>
      <c r="AA89" s="263"/>
      <c r="AB89" s="263"/>
      <c r="AC89" s="117"/>
      <c r="AD89" s="90">
        <v>2</v>
      </c>
      <c r="AE89" s="117"/>
      <c r="AF89" s="117"/>
      <c r="AG89" s="117"/>
      <c r="AH89" s="118"/>
      <c r="AI89" s="119"/>
      <c r="AJ89" s="118"/>
      <c r="AK89" s="118">
        <v>1</v>
      </c>
      <c r="AL89" s="118"/>
      <c r="AM89" s="118"/>
      <c r="AN89" s="118"/>
      <c r="AO89" s="119"/>
      <c r="AP89" s="119"/>
      <c r="AQ89" s="119"/>
      <c r="AR89" s="119"/>
      <c r="AS89" s="57">
        <f t="shared" si="19"/>
        <v>0</v>
      </c>
      <c r="AT89" s="262"/>
      <c r="AU89" s="121"/>
      <c r="AV89" s="262"/>
      <c r="AW89" s="263"/>
      <c r="AX89" s="248">
        <v>2</v>
      </c>
      <c r="AY89" s="263"/>
      <c r="AZ89" s="263"/>
      <c r="BA89" s="263"/>
      <c r="BB89" s="262"/>
      <c r="BC89" s="278"/>
      <c r="BD89" s="680"/>
      <c r="BE89" s="121"/>
      <c r="BF89" s="121"/>
      <c r="BG89" s="121"/>
      <c r="BH89" s="121"/>
      <c r="BI89" s="121"/>
      <c r="BJ89" s="117"/>
      <c r="BK89" s="90">
        <v>2</v>
      </c>
      <c r="BL89" s="117"/>
      <c r="BM89" s="117"/>
      <c r="BN89" s="117"/>
      <c r="BO89" s="121"/>
      <c r="BP89" s="214"/>
      <c r="BQ89" s="87"/>
    </row>
    <row r="90" spans="1:69" ht="60" outlineLevel="1">
      <c r="A90" s="216">
        <v>22.4</v>
      </c>
      <c r="B90" s="219" t="s">
        <v>300</v>
      </c>
      <c r="C90" s="218" t="s">
        <v>70</v>
      </c>
      <c r="D90" s="53"/>
      <c r="E90" s="88"/>
      <c r="F90" s="89"/>
      <c r="G90" s="90">
        <v>7</v>
      </c>
      <c r="H90" s="90"/>
      <c r="I90" s="238"/>
      <c r="J90" s="238"/>
      <c r="K90" s="254"/>
      <c r="L90" s="248"/>
      <c r="M90" s="248"/>
      <c r="N90" s="248"/>
      <c r="O90" s="242" t="s">
        <v>590</v>
      </c>
      <c r="P90" s="91"/>
      <c r="Q90" s="117"/>
      <c r="R90" s="117"/>
      <c r="S90" s="117"/>
      <c r="T90" s="57">
        <f t="shared" si="18"/>
        <v>0</v>
      </c>
      <c r="U90" s="263"/>
      <c r="V90" s="263"/>
      <c r="W90" s="263"/>
      <c r="X90" s="263"/>
      <c r="Y90" s="248">
        <v>7</v>
      </c>
      <c r="Z90" s="263"/>
      <c r="AA90" s="263"/>
      <c r="AB90" s="263"/>
      <c r="AC90" s="117"/>
      <c r="AD90" s="90">
        <v>7</v>
      </c>
      <c r="AE90" s="117"/>
      <c r="AF90" s="117"/>
      <c r="AG90" s="117"/>
      <c r="AH90" s="118"/>
      <c r="AI90" s="119"/>
      <c r="AJ90" s="118"/>
      <c r="AK90" s="118">
        <v>1</v>
      </c>
      <c r="AL90" s="118"/>
      <c r="AM90" s="118"/>
      <c r="AN90" s="118"/>
      <c r="AO90" s="119"/>
      <c r="AP90" s="119"/>
      <c r="AQ90" s="119"/>
      <c r="AR90" s="119"/>
      <c r="AS90" s="57">
        <f t="shared" si="19"/>
        <v>0</v>
      </c>
      <c r="AT90" s="262"/>
      <c r="AU90" s="121"/>
      <c r="AV90" s="262"/>
      <c r="AW90" s="263"/>
      <c r="AX90" s="248">
        <v>7</v>
      </c>
      <c r="AY90" s="263"/>
      <c r="AZ90" s="263"/>
      <c r="BA90" s="263"/>
      <c r="BB90" s="262"/>
      <c r="BC90" s="278"/>
      <c r="BD90" s="680"/>
      <c r="BE90" s="121"/>
      <c r="BF90" s="121"/>
      <c r="BG90" s="121"/>
      <c r="BH90" s="121"/>
      <c r="BI90" s="121"/>
      <c r="BJ90" s="117"/>
      <c r="BK90" s="90">
        <v>7</v>
      </c>
      <c r="BL90" s="117"/>
      <c r="BM90" s="117"/>
      <c r="BN90" s="117"/>
      <c r="BO90" s="121"/>
      <c r="BP90" s="214"/>
      <c r="BQ90" s="87"/>
    </row>
    <row r="91" spans="1:69" ht="30" outlineLevel="1">
      <c r="A91" s="216">
        <v>22.5</v>
      </c>
      <c r="B91" s="219" t="s">
        <v>301</v>
      </c>
      <c r="C91" s="218" t="s">
        <v>70</v>
      </c>
      <c r="D91" s="53"/>
      <c r="E91" s="88"/>
      <c r="F91" s="89"/>
      <c r="G91" s="90">
        <v>5</v>
      </c>
      <c r="H91" s="90"/>
      <c r="I91" s="238"/>
      <c r="J91" s="238"/>
      <c r="K91" s="254"/>
      <c r="L91" s="248"/>
      <c r="M91" s="248"/>
      <c r="N91" s="248"/>
      <c r="O91" s="242" t="s">
        <v>144</v>
      </c>
      <c r="P91" s="91"/>
      <c r="Q91" s="117"/>
      <c r="R91" s="117"/>
      <c r="S91" s="117"/>
      <c r="T91" s="57">
        <f t="shared" si="18"/>
        <v>0</v>
      </c>
      <c r="U91" s="263"/>
      <c r="V91" s="263"/>
      <c r="W91" s="263"/>
      <c r="X91" s="263"/>
      <c r="Y91" s="248">
        <v>5</v>
      </c>
      <c r="Z91" s="263"/>
      <c r="AA91" s="263"/>
      <c r="AB91" s="263"/>
      <c r="AC91" s="117"/>
      <c r="AD91" s="90">
        <v>5</v>
      </c>
      <c r="AE91" s="117"/>
      <c r="AF91" s="117"/>
      <c r="AG91" s="117"/>
      <c r="AH91" s="118"/>
      <c r="AI91" s="119"/>
      <c r="AJ91" s="118"/>
      <c r="AK91" s="118">
        <v>1</v>
      </c>
      <c r="AL91" s="118"/>
      <c r="AM91" s="118"/>
      <c r="AN91" s="118"/>
      <c r="AO91" s="119"/>
      <c r="AP91" s="119"/>
      <c r="AQ91" s="119"/>
      <c r="AR91" s="119"/>
      <c r="AS91" s="57">
        <f t="shared" si="19"/>
        <v>0</v>
      </c>
      <c r="AT91" s="262"/>
      <c r="AU91" s="121"/>
      <c r="AV91" s="262"/>
      <c r="AW91" s="263"/>
      <c r="AX91" s="248">
        <v>5</v>
      </c>
      <c r="AY91" s="263"/>
      <c r="AZ91" s="263"/>
      <c r="BA91" s="263"/>
      <c r="BB91" s="262"/>
      <c r="BC91" s="278"/>
      <c r="BD91" s="680"/>
      <c r="BE91" s="121"/>
      <c r="BF91" s="121"/>
      <c r="BG91" s="121"/>
      <c r="BH91" s="121"/>
      <c r="BI91" s="121"/>
      <c r="BJ91" s="117"/>
      <c r="BK91" s="90">
        <v>5</v>
      </c>
      <c r="BL91" s="117"/>
      <c r="BM91" s="117"/>
      <c r="BN91" s="117"/>
      <c r="BO91" s="121"/>
      <c r="BP91" s="214"/>
      <c r="BQ91" s="87"/>
    </row>
    <row r="92" spans="1:69" ht="41.25" customHeight="1" outlineLevel="1">
      <c r="A92" s="160">
        <v>23</v>
      </c>
      <c r="B92" s="54" t="s">
        <v>302</v>
      </c>
      <c r="C92" s="53" t="s">
        <v>68</v>
      </c>
      <c r="D92" s="53" t="s">
        <v>289</v>
      </c>
      <c r="E92" s="88" t="s">
        <v>290</v>
      </c>
      <c r="F92" s="89"/>
      <c r="G92" s="98">
        <v>120</v>
      </c>
      <c r="H92" s="90"/>
      <c r="I92" s="238"/>
      <c r="J92" s="238"/>
      <c r="K92" s="254"/>
      <c r="L92" s="248"/>
      <c r="M92" s="248"/>
      <c r="N92" s="248"/>
      <c r="O92" s="242"/>
      <c r="P92" s="91"/>
      <c r="Q92" s="117"/>
      <c r="R92" s="117"/>
      <c r="S92" s="117"/>
      <c r="T92" s="57">
        <f t="shared" si="18"/>
        <v>0</v>
      </c>
      <c r="U92" s="263"/>
      <c r="V92" s="263"/>
      <c r="W92" s="263"/>
      <c r="X92" s="263"/>
      <c r="Y92" s="263"/>
      <c r="Z92" s="263"/>
      <c r="AA92" s="263"/>
      <c r="AB92" s="263"/>
      <c r="AC92" s="117"/>
      <c r="AD92" s="117"/>
      <c r="AE92" s="117"/>
      <c r="AF92" s="117"/>
      <c r="AG92" s="117"/>
      <c r="AH92" s="118"/>
      <c r="AI92" s="119"/>
      <c r="AJ92" s="118"/>
      <c r="AK92" s="118"/>
      <c r="AL92" s="118"/>
      <c r="AM92" s="118"/>
      <c r="AN92" s="118"/>
      <c r="AO92" s="119"/>
      <c r="AP92" s="119"/>
      <c r="AQ92" s="119"/>
      <c r="AR92" s="119"/>
      <c r="AS92" s="57">
        <f t="shared" si="19"/>
        <v>0</v>
      </c>
      <c r="AT92" s="262"/>
      <c r="AU92" s="121"/>
      <c r="AV92" s="262"/>
      <c r="AW92" s="263"/>
      <c r="AX92" s="263"/>
      <c r="AY92" s="263"/>
      <c r="AZ92" s="263"/>
      <c r="BA92" s="263"/>
      <c r="BB92" s="262"/>
      <c r="BC92" s="278"/>
      <c r="BD92" s="680"/>
      <c r="BE92" s="121"/>
      <c r="BF92" s="121"/>
      <c r="BG92" s="121"/>
      <c r="BH92" s="121"/>
      <c r="BI92" s="121"/>
      <c r="BJ92" s="117"/>
      <c r="BK92" s="117"/>
      <c r="BL92" s="117"/>
      <c r="BM92" s="117"/>
      <c r="BN92" s="117"/>
      <c r="BO92" s="121"/>
      <c r="BP92" s="214"/>
      <c r="BQ92" s="87"/>
    </row>
    <row r="93" spans="1:69" ht="30" outlineLevel="1">
      <c r="A93" s="216">
        <v>23.1</v>
      </c>
      <c r="B93" s="217" t="s">
        <v>302</v>
      </c>
      <c r="C93" s="218" t="s">
        <v>70</v>
      </c>
      <c r="D93" s="53"/>
      <c r="E93" s="88"/>
      <c r="F93" s="89"/>
      <c r="G93" s="90">
        <v>120</v>
      </c>
      <c r="H93" s="90"/>
      <c r="I93" s="238"/>
      <c r="J93" s="238"/>
      <c r="K93" s="254"/>
      <c r="L93" s="248"/>
      <c r="M93" s="248"/>
      <c r="N93" s="248"/>
      <c r="O93" s="242" t="s">
        <v>591</v>
      </c>
      <c r="P93" s="91"/>
      <c r="Q93" s="117"/>
      <c r="R93" s="117"/>
      <c r="S93" s="117"/>
      <c r="T93" s="57">
        <f t="shared" si="18"/>
        <v>0</v>
      </c>
      <c r="U93" s="263"/>
      <c r="V93" s="263"/>
      <c r="W93" s="263"/>
      <c r="X93" s="263"/>
      <c r="Y93" s="263">
        <v>30</v>
      </c>
      <c r="Z93" s="263">
        <v>30</v>
      </c>
      <c r="AA93" s="263">
        <v>30</v>
      </c>
      <c r="AB93" s="263">
        <v>30</v>
      </c>
      <c r="AC93" s="117"/>
      <c r="AD93" s="117">
        <v>30</v>
      </c>
      <c r="AE93" s="117">
        <v>30</v>
      </c>
      <c r="AF93" s="117">
        <v>30</v>
      </c>
      <c r="AG93" s="117">
        <v>30</v>
      </c>
      <c r="AH93" s="118"/>
      <c r="AI93" s="119"/>
      <c r="AJ93" s="118"/>
      <c r="AK93" s="118">
        <v>0.25</v>
      </c>
      <c r="AL93" s="118">
        <v>0.5</v>
      </c>
      <c r="AM93" s="118">
        <v>0.75</v>
      </c>
      <c r="AN93" s="118">
        <v>1</v>
      </c>
      <c r="AO93" s="119"/>
      <c r="AP93" s="119"/>
      <c r="AQ93" s="119"/>
      <c r="AR93" s="119"/>
      <c r="AS93" s="57">
        <f t="shared" si="19"/>
        <v>0</v>
      </c>
      <c r="AT93" s="262"/>
      <c r="AU93" s="121"/>
      <c r="AV93" s="262"/>
      <c r="AW93" s="263"/>
      <c r="AX93" s="263">
        <v>30</v>
      </c>
      <c r="AY93" s="263">
        <v>30</v>
      </c>
      <c r="AZ93" s="263">
        <v>30</v>
      </c>
      <c r="BA93" s="263">
        <v>30</v>
      </c>
      <c r="BB93" s="262"/>
      <c r="BC93" s="278"/>
      <c r="BD93" s="680"/>
      <c r="BE93" s="121"/>
      <c r="BF93" s="121"/>
      <c r="BG93" s="121"/>
      <c r="BH93" s="121"/>
      <c r="BI93" s="121"/>
      <c r="BJ93" s="117"/>
      <c r="BK93" s="117">
        <v>30</v>
      </c>
      <c r="BL93" s="117">
        <v>30</v>
      </c>
      <c r="BM93" s="117">
        <v>30</v>
      </c>
      <c r="BN93" s="117">
        <v>30</v>
      </c>
      <c r="BO93" s="121"/>
      <c r="BP93" s="214"/>
      <c r="BQ93" s="87"/>
    </row>
    <row r="94" spans="1:69" ht="41.25" customHeight="1" outlineLevel="1">
      <c r="A94" s="160">
        <v>24</v>
      </c>
      <c r="B94" s="54" t="s">
        <v>303</v>
      </c>
      <c r="C94" s="53" t="s">
        <v>68</v>
      </c>
      <c r="D94" s="53" t="s">
        <v>289</v>
      </c>
      <c r="E94" s="88" t="s">
        <v>290</v>
      </c>
      <c r="F94" s="89"/>
      <c r="G94" s="98">
        <v>30</v>
      </c>
      <c r="H94" s="90"/>
      <c r="I94" s="238"/>
      <c r="J94" s="238"/>
      <c r="K94" s="254"/>
      <c r="L94" s="248"/>
      <c r="M94" s="248"/>
      <c r="N94" s="248"/>
      <c r="O94" s="242"/>
      <c r="P94" s="91"/>
      <c r="Q94" s="117"/>
      <c r="R94" s="117"/>
      <c r="S94" s="117"/>
      <c r="T94" s="57">
        <f t="shared" si="18"/>
        <v>0</v>
      </c>
      <c r="U94" s="263"/>
      <c r="V94" s="263"/>
      <c r="W94" s="263"/>
      <c r="X94" s="263"/>
      <c r="Y94" s="263"/>
      <c r="Z94" s="263"/>
      <c r="AA94" s="263"/>
      <c r="AB94" s="263"/>
      <c r="AC94" s="117"/>
      <c r="AD94" s="117"/>
      <c r="AE94" s="117"/>
      <c r="AF94" s="117"/>
      <c r="AG94" s="117"/>
      <c r="AH94" s="118"/>
      <c r="AI94" s="119"/>
      <c r="AJ94" s="118"/>
      <c r="AK94" s="118"/>
      <c r="AL94" s="118"/>
      <c r="AM94" s="118"/>
      <c r="AN94" s="118"/>
      <c r="AO94" s="119"/>
      <c r="AP94" s="119"/>
      <c r="AQ94" s="119"/>
      <c r="AR94" s="119"/>
      <c r="AS94" s="57">
        <f t="shared" si="19"/>
        <v>0</v>
      </c>
      <c r="AT94" s="262"/>
      <c r="AU94" s="121"/>
      <c r="AV94" s="262"/>
      <c r="AW94" s="263"/>
      <c r="AX94" s="263"/>
      <c r="AY94" s="263"/>
      <c r="AZ94" s="263"/>
      <c r="BA94" s="263"/>
      <c r="BB94" s="262"/>
      <c r="BC94" s="278"/>
      <c r="BD94" s="680"/>
      <c r="BE94" s="121"/>
      <c r="BF94" s="121"/>
      <c r="BG94" s="121"/>
      <c r="BH94" s="121"/>
      <c r="BI94" s="121"/>
      <c r="BJ94" s="117"/>
      <c r="BK94" s="117"/>
      <c r="BL94" s="117"/>
      <c r="BM94" s="117"/>
      <c r="BN94" s="117"/>
      <c r="BO94" s="121"/>
      <c r="BP94" s="214"/>
      <c r="BQ94" s="87"/>
    </row>
    <row r="95" spans="1:69" ht="36" customHeight="1" outlineLevel="1">
      <c r="A95" s="216">
        <v>24.1</v>
      </c>
      <c r="B95" s="217" t="s">
        <v>303</v>
      </c>
      <c r="C95" s="218" t="s">
        <v>70</v>
      </c>
      <c r="D95" s="53"/>
      <c r="E95" s="88"/>
      <c r="F95" s="89"/>
      <c r="G95" s="90">
        <v>30</v>
      </c>
      <c r="H95" s="90"/>
      <c r="I95" s="238"/>
      <c r="J95" s="238"/>
      <c r="K95" s="254"/>
      <c r="L95" s="248"/>
      <c r="M95" s="248"/>
      <c r="N95" s="248"/>
      <c r="O95" s="242" t="s">
        <v>592</v>
      </c>
      <c r="P95" s="91"/>
      <c r="Q95" s="117"/>
      <c r="R95" s="117"/>
      <c r="S95" s="117"/>
      <c r="T95" s="57">
        <f t="shared" si="18"/>
        <v>0</v>
      </c>
      <c r="U95" s="263"/>
      <c r="V95" s="263"/>
      <c r="W95" s="263"/>
      <c r="X95" s="263"/>
      <c r="Y95" s="263">
        <v>15</v>
      </c>
      <c r="Z95" s="263">
        <v>15</v>
      </c>
      <c r="AA95" s="263"/>
      <c r="AB95" s="263"/>
      <c r="AC95" s="117"/>
      <c r="AD95" s="117">
        <v>15</v>
      </c>
      <c r="AE95" s="117">
        <v>15</v>
      </c>
      <c r="AF95" s="117"/>
      <c r="AG95" s="117"/>
      <c r="AH95" s="118"/>
      <c r="AI95" s="119"/>
      <c r="AJ95" s="118"/>
      <c r="AK95" s="118">
        <v>0.5</v>
      </c>
      <c r="AL95" s="118">
        <v>1</v>
      </c>
      <c r="AM95" s="118"/>
      <c r="AN95" s="118"/>
      <c r="AO95" s="119"/>
      <c r="AP95" s="119"/>
      <c r="AQ95" s="119"/>
      <c r="AR95" s="119"/>
      <c r="AS95" s="57">
        <f t="shared" si="19"/>
        <v>0</v>
      </c>
      <c r="AT95" s="262"/>
      <c r="AU95" s="121"/>
      <c r="AV95" s="262"/>
      <c r="AW95" s="263"/>
      <c r="AX95" s="263">
        <v>15</v>
      </c>
      <c r="AY95" s="263">
        <v>15</v>
      </c>
      <c r="AZ95" s="263"/>
      <c r="BA95" s="263"/>
      <c r="BB95" s="262"/>
      <c r="BC95" s="278"/>
      <c r="BD95" s="680"/>
      <c r="BE95" s="121"/>
      <c r="BF95" s="121"/>
      <c r="BG95" s="121"/>
      <c r="BH95" s="121"/>
      <c r="BI95" s="121"/>
      <c r="BJ95" s="117"/>
      <c r="BK95" s="117">
        <v>15</v>
      </c>
      <c r="BL95" s="117">
        <v>15</v>
      </c>
      <c r="BM95" s="117"/>
      <c r="BN95" s="117"/>
      <c r="BO95" s="121"/>
      <c r="BP95" s="214"/>
      <c r="BQ95" s="87"/>
    </row>
    <row r="96" spans="1:69" ht="41.25" customHeight="1" outlineLevel="1">
      <c r="A96" s="160">
        <v>25</v>
      </c>
      <c r="B96" s="54" t="s">
        <v>304</v>
      </c>
      <c r="C96" s="53" t="s">
        <v>68</v>
      </c>
      <c r="D96" s="53" t="s">
        <v>289</v>
      </c>
      <c r="E96" s="88" t="s">
        <v>290</v>
      </c>
      <c r="F96" s="89"/>
      <c r="G96" s="98">
        <v>32.5</v>
      </c>
      <c r="H96" s="90"/>
      <c r="I96" s="238"/>
      <c r="J96" s="238"/>
      <c r="K96" s="254"/>
      <c r="L96" s="248"/>
      <c r="M96" s="248"/>
      <c r="N96" s="248"/>
      <c r="O96" s="242"/>
      <c r="P96" s="91"/>
      <c r="Q96" s="117"/>
      <c r="R96" s="117"/>
      <c r="S96" s="117"/>
      <c r="T96" s="57">
        <f t="shared" si="18"/>
        <v>0</v>
      </c>
      <c r="U96" s="263"/>
      <c r="V96" s="263"/>
      <c r="W96" s="263"/>
      <c r="X96" s="263"/>
      <c r="Y96" s="263"/>
      <c r="Z96" s="263"/>
      <c r="AA96" s="263"/>
      <c r="AB96" s="263"/>
      <c r="AC96" s="117"/>
      <c r="AD96" s="117"/>
      <c r="AE96" s="117"/>
      <c r="AF96" s="117"/>
      <c r="AG96" s="117"/>
      <c r="AH96" s="118"/>
      <c r="AI96" s="119"/>
      <c r="AJ96" s="118"/>
      <c r="AK96" s="118"/>
      <c r="AL96" s="118"/>
      <c r="AM96" s="118"/>
      <c r="AN96" s="118"/>
      <c r="AO96" s="119"/>
      <c r="AP96" s="119"/>
      <c r="AQ96" s="119"/>
      <c r="AR96" s="119"/>
      <c r="AS96" s="57">
        <f t="shared" si="19"/>
        <v>0</v>
      </c>
      <c r="AT96" s="262"/>
      <c r="AU96" s="121"/>
      <c r="AV96" s="262"/>
      <c r="AW96" s="263"/>
      <c r="AX96" s="263"/>
      <c r="AY96" s="263"/>
      <c r="AZ96" s="263"/>
      <c r="BA96" s="263"/>
      <c r="BB96" s="262"/>
      <c r="BC96" s="278"/>
      <c r="BD96" s="680"/>
      <c r="BE96" s="121"/>
      <c r="BF96" s="121"/>
      <c r="BG96" s="121"/>
      <c r="BH96" s="121"/>
      <c r="BI96" s="121"/>
      <c r="BJ96" s="117"/>
      <c r="BK96" s="117"/>
      <c r="BL96" s="117"/>
      <c r="BM96" s="117"/>
      <c r="BN96" s="117"/>
      <c r="BO96" s="121"/>
      <c r="BP96" s="214"/>
      <c r="BQ96" s="87"/>
    </row>
    <row r="97" spans="1:69" ht="30" outlineLevel="1">
      <c r="A97" s="216">
        <v>25.1</v>
      </c>
      <c r="B97" s="217" t="s">
        <v>305</v>
      </c>
      <c r="C97" s="218" t="s">
        <v>70</v>
      </c>
      <c r="D97" s="53"/>
      <c r="E97" s="88"/>
      <c r="F97" s="89"/>
      <c r="G97" s="90">
        <v>4.5</v>
      </c>
      <c r="H97" s="90"/>
      <c r="I97" s="238"/>
      <c r="J97" s="238"/>
      <c r="K97" s="254"/>
      <c r="L97" s="248"/>
      <c r="M97" s="248"/>
      <c r="N97" s="248"/>
      <c r="O97" s="242" t="s">
        <v>592</v>
      </c>
      <c r="P97" s="91"/>
      <c r="Q97" s="117"/>
      <c r="R97" s="117"/>
      <c r="S97" s="117"/>
      <c r="T97" s="57">
        <f t="shared" si="18"/>
        <v>0</v>
      </c>
      <c r="U97" s="263"/>
      <c r="V97" s="263"/>
      <c r="W97" s="263"/>
      <c r="X97" s="263"/>
      <c r="Y97" s="263"/>
      <c r="Z97" s="248">
        <v>4.5</v>
      </c>
      <c r="AA97" s="263"/>
      <c r="AB97" s="263"/>
      <c r="AC97" s="117"/>
      <c r="AD97" s="117"/>
      <c r="AE97" s="90">
        <v>4.5</v>
      </c>
      <c r="AF97" s="117"/>
      <c r="AG97" s="117"/>
      <c r="AH97" s="118"/>
      <c r="AI97" s="119"/>
      <c r="AJ97" s="118"/>
      <c r="AK97" s="118"/>
      <c r="AL97" s="118">
        <v>1</v>
      </c>
      <c r="AM97" s="118"/>
      <c r="AN97" s="118"/>
      <c r="AO97" s="119"/>
      <c r="AP97" s="119"/>
      <c r="AQ97" s="119"/>
      <c r="AR97" s="119"/>
      <c r="AS97" s="57">
        <f t="shared" si="19"/>
        <v>0</v>
      </c>
      <c r="AT97" s="262"/>
      <c r="AU97" s="121"/>
      <c r="AV97" s="262"/>
      <c r="AW97" s="263"/>
      <c r="AX97" s="263"/>
      <c r="AY97" s="248">
        <v>4.5</v>
      </c>
      <c r="AZ97" s="263"/>
      <c r="BA97" s="263"/>
      <c r="BB97" s="262"/>
      <c r="BC97" s="278"/>
      <c r="BD97" s="680"/>
      <c r="BE97" s="121"/>
      <c r="BF97" s="121"/>
      <c r="BG97" s="121"/>
      <c r="BH97" s="121"/>
      <c r="BI97" s="121"/>
      <c r="BJ97" s="117"/>
      <c r="BK97" s="117"/>
      <c r="BL97" s="90">
        <v>4.5</v>
      </c>
      <c r="BM97" s="117"/>
      <c r="BN97" s="117"/>
      <c r="BO97" s="121"/>
      <c r="BP97" s="214"/>
      <c r="BQ97" s="87"/>
    </row>
    <row r="98" spans="1:69" ht="30" outlineLevel="1">
      <c r="A98" s="216">
        <v>25.2</v>
      </c>
      <c r="B98" s="219" t="s">
        <v>306</v>
      </c>
      <c r="C98" s="218" t="s">
        <v>70</v>
      </c>
      <c r="D98" s="53"/>
      <c r="E98" s="88"/>
      <c r="F98" s="89"/>
      <c r="G98" s="90">
        <v>20</v>
      </c>
      <c r="H98" s="90"/>
      <c r="I98" s="238"/>
      <c r="J98" s="238"/>
      <c r="K98" s="254"/>
      <c r="L98" s="248"/>
      <c r="M98" s="248"/>
      <c r="N98" s="248"/>
      <c r="O98" s="242" t="s">
        <v>592</v>
      </c>
      <c r="P98" s="91"/>
      <c r="Q98" s="117"/>
      <c r="R98" s="117"/>
      <c r="S98" s="117"/>
      <c r="T98" s="57">
        <f t="shared" si="18"/>
        <v>0</v>
      </c>
      <c r="U98" s="263"/>
      <c r="V98" s="263"/>
      <c r="W98" s="263"/>
      <c r="X98" s="263"/>
      <c r="Y98" s="263"/>
      <c r="Z98" s="248">
        <v>20</v>
      </c>
      <c r="AA98" s="263"/>
      <c r="AB98" s="263"/>
      <c r="AC98" s="117"/>
      <c r="AD98" s="117"/>
      <c r="AE98" s="90">
        <v>20</v>
      </c>
      <c r="AF98" s="117"/>
      <c r="AG98" s="117"/>
      <c r="AH98" s="118"/>
      <c r="AI98" s="119"/>
      <c r="AJ98" s="118"/>
      <c r="AK98" s="118"/>
      <c r="AL98" s="118">
        <v>1</v>
      </c>
      <c r="AM98" s="118"/>
      <c r="AN98" s="118"/>
      <c r="AO98" s="119"/>
      <c r="AP98" s="119"/>
      <c r="AQ98" s="119"/>
      <c r="AR98" s="119"/>
      <c r="AS98" s="57">
        <f t="shared" si="19"/>
        <v>0</v>
      </c>
      <c r="AT98" s="262"/>
      <c r="AU98" s="121"/>
      <c r="AV98" s="262"/>
      <c r="AW98" s="263"/>
      <c r="AX98" s="263"/>
      <c r="AY98" s="248">
        <v>20</v>
      </c>
      <c r="AZ98" s="263"/>
      <c r="BA98" s="263"/>
      <c r="BB98" s="262"/>
      <c r="BC98" s="278"/>
      <c r="BD98" s="680"/>
      <c r="BE98" s="121"/>
      <c r="BF98" s="121"/>
      <c r="BG98" s="121"/>
      <c r="BH98" s="121"/>
      <c r="BI98" s="121"/>
      <c r="BJ98" s="117"/>
      <c r="BK98" s="117"/>
      <c r="BL98" s="90">
        <v>20</v>
      </c>
      <c r="BM98" s="117"/>
      <c r="BN98" s="117"/>
      <c r="BO98" s="121"/>
      <c r="BP98" s="214"/>
      <c r="BQ98" s="87"/>
    </row>
    <row r="99" spans="1:69" ht="30" outlineLevel="1">
      <c r="A99" s="216">
        <v>25.3</v>
      </c>
      <c r="B99" s="219" t="s">
        <v>307</v>
      </c>
      <c r="C99" s="218" t="s">
        <v>70</v>
      </c>
      <c r="D99" s="53"/>
      <c r="E99" s="88"/>
      <c r="F99" s="89"/>
      <c r="G99" s="90">
        <v>8</v>
      </c>
      <c r="H99" s="90"/>
      <c r="I99" s="238"/>
      <c r="J99" s="238"/>
      <c r="K99" s="254"/>
      <c r="L99" s="248"/>
      <c r="M99" s="248"/>
      <c r="N99" s="248"/>
      <c r="O99" s="242" t="s">
        <v>592</v>
      </c>
      <c r="P99" s="91"/>
      <c r="Q99" s="117"/>
      <c r="R99" s="117"/>
      <c r="S99" s="117"/>
      <c r="T99" s="57">
        <f t="shared" si="18"/>
        <v>0</v>
      </c>
      <c r="U99" s="263"/>
      <c r="V99" s="263"/>
      <c r="W99" s="263"/>
      <c r="X99" s="263"/>
      <c r="Y99" s="263"/>
      <c r="Z99" s="248">
        <v>8</v>
      </c>
      <c r="AA99" s="263"/>
      <c r="AB99" s="263"/>
      <c r="AC99" s="117"/>
      <c r="AD99" s="117"/>
      <c r="AE99" s="90">
        <v>8</v>
      </c>
      <c r="AF99" s="117"/>
      <c r="AG99" s="117"/>
      <c r="AH99" s="118"/>
      <c r="AI99" s="119"/>
      <c r="AJ99" s="118"/>
      <c r="AK99" s="118"/>
      <c r="AL99" s="118">
        <v>1</v>
      </c>
      <c r="AM99" s="118"/>
      <c r="AN99" s="118"/>
      <c r="AO99" s="119"/>
      <c r="AP99" s="119"/>
      <c r="AQ99" s="119"/>
      <c r="AR99" s="119"/>
      <c r="AS99" s="57">
        <f t="shared" si="19"/>
        <v>0</v>
      </c>
      <c r="AT99" s="262"/>
      <c r="AU99" s="121"/>
      <c r="AV99" s="262"/>
      <c r="AW99" s="263"/>
      <c r="AX99" s="263"/>
      <c r="AY99" s="248">
        <v>8</v>
      </c>
      <c r="AZ99" s="263"/>
      <c r="BA99" s="263"/>
      <c r="BB99" s="262"/>
      <c r="BC99" s="278"/>
      <c r="BD99" s="680"/>
      <c r="BE99" s="121"/>
      <c r="BF99" s="121"/>
      <c r="BG99" s="121"/>
      <c r="BH99" s="121"/>
      <c r="BI99" s="121"/>
      <c r="BJ99" s="117"/>
      <c r="BK99" s="117"/>
      <c r="BL99" s="90">
        <v>8</v>
      </c>
      <c r="BM99" s="117"/>
      <c r="BN99" s="117"/>
      <c r="BO99" s="121"/>
      <c r="BP99" s="214"/>
      <c r="BQ99" s="87"/>
    </row>
    <row r="100" spans="1:69" ht="41.25" customHeight="1" outlineLevel="1">
      <c r="A100" s="160">
        <v>26</v>
      </c>
      <c r="B100" s="54" t="s">
        <v>308</v>
      </c>
      <c r="C100" s="53" t="s">
        <v>68</v>
      </c>
      <c r="D100" s="53" t="s">
        <v>289</v>
      </c>
      <c r="E100" s="88" t="s">
        <v>290</v>
      </c>
      <c r="F100" s="89"/>
      <c r="G100" s="98">
        <v>26</v>
      </c>
      <c r="H100" s="90"/>
      <c r="I100" s="238"/>
      <c r="J100" s="238"/>
      <c r="K100" s="254"/>
      <c r="L100" s="248"/>
      <c r="M100" s="248"/>
      <c r="N100" s="248"/>
      <c r="O100" s="242"/>
      <c r="P100" s="91"/>
      <c r="Q100" s="117"/>
      <c r="R100" s="117"/>
      <c r="S100" s="117"/>
      <c r="T100" s="57">
        <f t="shared" si="18"/>
        <v>0</v>
      </c>
      <c r="U100" s="263"/>
      <c r="V100" s="263"/>
      <c r="W100" s="263"/>
      <c r="X100" s="263"/>
      <c r="Y100" s="263"/>
      <c r="Z100" s="263"/>
      <c r="AA100" s="263"/>
      <c r="AB100" s="263"/>
      <c r="AC100" s="117"/>
      <c r="AD100" s="117"/>
      <c r="AE100" s="117"/>
      <c r="AF100" s="117"/>
      <c r="AG100" s="117"/>
      <c r="AH100" s="118"/>
      <c r="AI100" s="119"/>
      <c r="AJ100" s="118"/>
      <c r="AK100" s="118"/>
      <c r="AL100" s="118"/>
      <c r="AM100" s="118"/>
      <c r="AN100" s="118"/>
      <c r="AO100" s="119"/>
      <c r="AP100" s="119"/>
      <c r="AQ100" s="119"/>
      <c r="AR100" s="119"/>
      <c r="AS100" s="57">
        <f t="shared" si="19"/>
        <v>0</v>
      </c>
      <c r="AT100" s="262"/>
      <c r="AU100" s="121"/>
      <c r="AV100" s="262"/>
      <c r="AW100" s="263"/>
      <c r="AX100" s="263"/>
      <c r="AY100" s="263"/>
      <c r="AZ100" s="263"/>
      <c r="BA100" s="263"/>
      <c r="BB100" s="262"/>
      <c r="BC100" s="278"/>
      <c r="BD100" s="680"/>
      <c r="BE100" s="121"/>
      <c r="BF100" s="121"/>
      <c r="BG100" s="121"/>
      <c r="BH100" s="121"/>
      <c r="BI100" s="121"/>
      <c r="BJ100" s="117"/>
      <c r="BK100" s="117"/>
      <c r="BL100" s="117"/>
      <c r="BM100" s="117"/>
      <c r="BN100" s="117"/>
      <c r="BO100" s="121"/>
      <c r="BP100" s="214"/>
      <c r="BQ100" s="87"/>
    </row>
    <row r="101" spans="1:69" ht="30" outlineLevel="1">
      <c r="A101" s="216">
        <v>26.1</v>
      </c>
      <c r="B101" s="217" t="s">
        <v>309</v>
      </c>
      <c r="C101" s="218" t="s">
        <v>70</v>
      </c>
      <c r="D101" s="53"/>
      <c r="E101" s="88"/>
      <c r="F101" s="89"/>
      <c r="G101" s="90">
        <v>2.5</v>
      </c>
      <c r="H101" s="90"/>
      <c r="I101" s="238"/>
      <c r="J101" s="238"/>
      <c r="K101" s="254"/>
      <c r="L101" s="248"/>
      <c r="M101" s="248"/>
      <c r="N101" s="248"/>
      <c r="O101" s="242" t="s">
        <v>593</v>
      </c>
      <c r="P101" s="91"/>
      <c r="Q101" s="117"/>
      <c r="R101" s="117"/>
      <c r="S101" s="117"/>
      <c r="T101" s="57">
        <f t="shared" si="18"/>
        <v>0</v>
      </c>
      <c r="U101" s="263"/>
      <c r="V101" s="263"/>
      <c r="W101" s="263"/>
      <c r="X101" s="263"/>
      <c r="Y101" s="263"/>
      <c r="Z101" s="263"/>
      <c r="AA101" s="248">
        <v>2.5</v>
      </c>
      <c r="AB101" s="263"/>
      <c r="AC101" s="117"/>
      <c r="AD101" s="117"/>
      <c r="AE101" s="117"/>
      <c r="AF101" s="90">
        <v>2.5</v>
      </c>
      <c r="AG101" s="117"/>
      <c r="AH101" s="118"/>
      <c r="AI101" s="119"/>
      <c r="AJ101" s="118"/>
      <c r="AK101" s="118"/>
      <c r="AL101" s="118"/>
      <c r="AM101" s="118">
        <v>1</v>
      </c>
      <c r="AN101" s="118"/>
      <c r="AO101" s="119"/>
      <c r="AP101" s="119"/>
      <c r="AQ101" s="119"/>
      <c r="AR101" s="119"/>
      <c r="AS101" s="57">
        <f t="shared" si="19"/>
        <v>0</v>
      </c>
      <c r="AT101" s="262"/>
      <c r="AU101" s="121"/>
      <c r="AV101" s="262"/>
      <c r="AW101" s="263"/>
      <c r="AX101" s="263"/>
      <c r="AY101" s="263"/>
      <c r="AZ101" s="248">
        <v>2.5</v>
      </c>
      <c r="BA101" s="263"/>
      <c r="BB101" s="262"/>
      <c r="BC101" s="278"/>
      <c r="BD101" s="680"/>
      <c r="BE101" s="121"/>
      <c r="BF101" s="121"/>
      <c r="BG101" s="121"/>
      <c r="BH101" s="121"/>
      <c r="BI101" s="121"/>
      <c r="BJ101" s="117"/>
      <c r="BK101" s="117"/>
      <c r="BL101" s="117"/>
      <c r="BM101" s="90">
        <v>2.5</v>
      </c>
      <c r="BN101" s="117"/>
      <c r="BO101" s="121"/>
      <c r="BP101" s="214"/>
      <c r="BQ101" s="87"/>
    </row>
    <row r="102" spans="1:69" ht="30" outlineLevel="1">
      <c r="A102" s="216">
        <v>26.2</v>
      </c>
      <c r="B102" s="219" t="s">
        <v>310</v>
      </c>
      <c r="C102" s="218" t="s">
        <v>70</v>
      </c>
      <c r="D102" s="53"/>
      <c r="E102" s="88"/>
      <c r="F102" s="89"/>
      <c r="G102" s="90">
        <v>3.5</v>
      </c>
      <c r="H102" s="90"/>
      <c r="I102" s="238"/>
      <c r="J102" s="238"/>
      <c r="K102" s="254"/>
      <c r="L102" s="248"/>
      <c r="M102" s="248"/>
      <c r="N102" s="248"/>
      <c r="O102" s="242" t="s">
        <v>594</v>
      </c>
      <c r="P102" s="91"/>
      <c r="Q102" s="117"/>
      <c r="R102" s="117"/>
      <c r="S102" s="117"/>
      <c r="T102" s="57">
        <f t="shared" si="18"/>
        <v>0</v>
      </c>
      <c r="U102" s="263"/>
      <c r="V102" s="263"/>
      <c r="W102" s="263"/>
      <c r="X102" s="263"/>
      <c r="Y102" s="263"/>
      <c r="Z102" s="263"/>
      <c r="AA102" s="248">
        <v>3.5</v>
      </c>
      <c r="AB102" s="263"/>
      <c r="AC102" s="117"/>
      <c r="AD102" s="117"/>
      <c r="AE102" s="117"/>
      <c r="AF102" s="90">
        <v>3.5</v>
      </c>
      <c r="AG102" s="117"/>
      <c r="AH102" s="118"/>
      <c r="AI102" s="119"/>
      <c r="AJ102" s="118"/>
      <c r="AK102" s="118"/>
      <c r="AL102" s="118"/>
      <c r="AM102" s="118">
        <v>1</v>
      </c>
      <c r="AN102" s="118"/>
      <c r="AO102" s="119"/>
      <c r="AP102" s="119"/>
      <c r="AQ102" s="119"/>
      <c r="AR102" s="119"/>
      <c r="AS102" s="57">
        <f t="shared" si="19"/>
        <v>0</v>
      </c>
      <c r="AT102" s="262"/>
      <c r="AU102" s="121"/>
      <c r="AV102" s="262"/>
      <c r="AW102" s="263"/>
      <c r="AX102" s="263"/>
      <c r="AY102" s="263"/>
      <c r="AZ102" s="248">
        <v>3.5</v>
      </c>
      <c r="BA102" s="263"/>
      <c r="BB102" s="262"/>
      <c r="BC102" s="278"/>
      <c r="BD102" s="680"/>
      <c r="BE102" s="121"/>
      <c r="BF102" s="121"/>
      <c r="BG102" s="121"/>
      <c r="BH102" s="121"/>
      <c r="BI102" s="121"/>
      <c r="BJ102" s="117"/>
      <c r="BK102" s="117"/>
      <c r="BL102" s="117"/>
      <c r="BM102" s="90">
        <v>3.5</v>
      </c>
      <c r="BN102" s="117"/>
      <c r="BO102" s="121"/>
      <c r="BP102" s="214"/>
      <c r="BQ102" s="87"/>
    </row>
    <row r="103" spans="1:69" ht="30" outlineLevel="1">
      <c r="A103" s="216">
        <v>26.3</v>
      </c>
      <c r="B103" s="219" t="s">
        <v>311</v>
      </c>
      <c r="C103" s="218" t="s">
        <v>70</v>
      </c>
      <c r="D103" s="53"/>
      <c r="E103" s="88"/>
      <c r="F103" s="89"/>
      <c r="G103" s="90">
        <v>2</v>
      </c>
      <c r="H103" s="90"/>
      <c r="I103" s="238"/>
      <c r="J103" s="238"/>
      <c r="K103" s="254"/>
      <c r="L103" s="248"/>
      <c r="M103" s="248"/>
      <c r="N103" s="248"/>
      <c r="O103" s="242" t="s">
        <v>595</v>
      </c>
      <c r="P103" s="91"/>
      <c r="Q103" s="117"/>
      <c r="R103" s="117"/>
      <c r="S103" s="117"/>
      <c r="T103" s="57">
        <f t="shared" si="18"/>
        <v>0</v>
      </c>
      <c r="U103" s="263"/>
      <c r="V103" s="263"/>
      <c r="W103" s="263"/>
      <c r="X103" s="263"/>
      <c r="Y103" s="263"/>
      <c r="Z103" s="263"/>
      <c r="AA103" s="248">
        <v>2</v>
      </c>
      <c r="AB103" s="263"/>
      <c r="AC103" s="117"/>
      <c r="AD103" s="117"/>
      <c r="AE103" s="117"/>
      <c r="AF103" s="90">
        <v>2</v>
      </c>
      <c r="AG103" s="117"/>
      <c r="AH103" s="118"/>
      <c r="AI103" s="119"/>
      <c r="AJ103" s="118"/>
      <c r="AK103" s="118"/>
      <c r="AL103" s="118"/>
      <c r="AM103" s="118">
        <v>1</v>
      </c>
      <c r="AN103" s="118"/>
      <c r="AO103" s="119"/>
      <c r="AP103" s="119"/>
      <c r="AQ103" s="119"/>
      <c r="AR103" s="119"/>
      <c r="AS103" s="57">
        <f t="shared" si="19"/>
        <v>0</v>
      </c>
      <c r="AT103" s="262"/>
      <c r="AU103" s="121"/>
      <c r="AV103" s="262"/>
      <c r="AW103" s="263"/>
      <c r="AX103" s="263"/>
      <c r="AY103" s="263"/>
      <c r="AZ103" s="248">
        <v>2</v>
      </c>
      <c r="BA103" s="263"/>
      <c r="BB103" s="262"/>
      <c r="BC103" s="278"/>
      <c r="BD103" s="680"/>
      <c r="BE103" s="121"/>
      <c r="BF103" s="121"/>
      <c r="BG103" s="121"/>
      <c r="BH103" s="121"/>
      <c r="BI103" s="121"/>
      <c r="BJ103" s="117"/>
      <c r="BK103" s="117"/>
      <c r="BL103" s="117"/>
      <c r="BM103" s="90">
        <v>2</v>
      </c>
      <c r="BN103" s="117"/>
      <c r="BO103" s="121"/>
      <c r="BP103" s="214"/>
      <c r="BQ103" s="87"/>
    </row>
    <row r="104" spans="1:69" ht="30" outlineLevel="1">
      <c r="A104" s="216">
        <v>26.4</v>
      </c>
      <c r="B104" s="219" t="s">
        <v>312</v>
      </c>
      <c r="C104" s="218" t="s">
        <v>70</v>
      </c>
      <c r="D104" s="53"/>
      <c r="E104" s="88"/>
      <c r="F104" s="89"/>
      <c r="G104" s="90">
        <v>8</v>
      </c>
      <c r="H104" s="90"/>
      <c r="I104" s="238"/>
      <c r="J104" s="238"/>
      <c r="K104" s="254"/>
      <c r="L104" s="248"/>
      <c r="M104" s="248"/>
      <c r="N104" s="248"/>
      <c r="O104" s="242" t="s">
        <v>595</v>
      </c>
      <c r="P104" s="91"/>
      <c r="Q104" s="117"/>
      <c r="R104" s="117"/>
      <c r="S104" s="117"/>
      <c r="T104" s="57">
        <f t="shared" si="18"/>
        <v>0</v>
      </c>
      <c r="U104" s="263"/>
      <c r="V104" s="263"/>
      <c r="W104" s="263"/>
      <c r="X104" s="263"/>
      <c r="Y104" s="263"/>
      <c r="Z104" s="263"/>
      <c r="AA104" s="248">
        <v>8</v>
      </c>
      <c r="AB104" s="263"/>
      <c r="AC104" s="117"/>
      <c r="AD104" s="117"/>
      <c r="AE104" s="117"/>
      <c r="AF104" s="90">
        <v>8</v>
      </c>
      <c r="AG104" s="117"/>
      <c r="AH104" s="118"/>
      <c r="AI104" s="119"/>
      <c r="AJ104" s="118"/>
      <c r="AK104" s="118"/>
      <c r="AL104" s="118"/>
      <c r="AM104" s="118">
        <v>1</v>
      </c>
      <c r="AN104" s="118"/>
      <c r="AO104" s="119"/>
      <c r="AP104" s="119"/>
      <c r="AQ104" s="119"/>
      <c r="AR104" s="119"/>
      <c r="AS104" s="57">
        <f t="shared" si="19"/>
        <v>0</v>
      </c>
      <c r="AT104" s="262"/>
      <c r="AU104" s="121"/>
      <c r="AV104" s="262"/>
      <c r="AW104" s="263"/>
      <c r="AX104" s="263"/>
      <c r="AY104" s="263"/>
      <c r="AZ104" s="248">
        <v>8</v>
      </c>
      <c r="BA104" s="263"/>
      <c r="BB104" s="262"/>
      <c r="BC104" s="278"/>
      <c r="BD104" s="680"/>
      <c r="BE104" s="121"/>
      <c r="BF104" s="121"/>
      <c r="BG104" s="121"/>
      <c r="BH104" s="121"/>
      <c r="BI104" s="121"/>
      <c r="BJ104" s="117"/>
      <c r="BK104" s="117"/>
      <c r="BL104" s="117"/>
      <c r="BM104" s="90">
        <v>8</v>
      </c>
      <c r="BN104" s="117"/>
      <c r="BO104" s="121"/>
      <c r="BP104" s="214"/>
      <c r="BQ104" s="87"/>
    </row>
    <row r="105" spans="1:69" ht="45" customHeight="1" outlineLevel="1">
      <c r="A105" s="216">
        <v>26.5</v>
      </c>
      <c r="B105" s="219" t="s">
        <v>313</v>
      </c>
      <c r="C105" s="218" t="s">
        <v>70</v>
      </c>
      <c r="D105" s="53"/>
      <c r="E105" s="88"/>
      <c r="F105" s="89"/>
      <c r="G105" s="90">
        <v>4.5</v>
      </c>
      <c r="H105" s="90"/>
      <c r="I105" s="238"/>
      <c r="J105" s="238"/>
      <c r="K105" s="254"/>
      <c r="L105" s="248"/>
      <c r="M105" s="248"/>
      <c r="N105" s="248"/>
      <c r="O105" s="242" t="s">
        <v>595</v>
      </c>
      <c r="P105" s="91"/>
      <c r="Q105" s="117"/>
      <c r="R105" s="117"/>
      <c r="S105" s="117"/>
      <c r="T105" s="57">
        <f t="shared" si="18"/>
        <v>0</v>
      </c>
      <c r="U105" s="263"/>
      <c r="V105" s="263"/>
      <c r="W105" s="263"/>
      <c r="X105" s="263"/>
      <c r="Y105" s="263"/>
      <c r="Z105" s="263"/>
      <c r="AA105" s="248">
        <v>4.5</v>
      </c>
      <c r="AB105" s="263"/>
      <c r="AC105" s="117"/>
      <c r="AD105" s="117"/>
      <c r="AE105" s="117"/>
      <c r="AF105" s="90">
        <v>4.5</v>
      </c>
      <c r="AG105" s="117"/>
      <c r="AH105" s="118"/>
      <c r="AI105" s="119"/>
      <c r="AJ105" s="118"/>
      <c r="AK105" s="118"/>
      <c r="AL105" s="118"/>
      <c r="AM105" s="118">
        <v>1</v>
      </c>
      <c r="AN105" s="118"/>
      <c r="AO105" s="119"/>
      <c r="AP105" s="119"/>
      <c r="AQ105" s="119"/>
      <c r="AR105" s="119"/>
      <c r="AS105" s="57">
        <f t="shared" si="19"/>
        <v>0</v>
      </c>
      <c r="AT105" s="262"/>
      <c r="AU105" s="121"/>
      <c r="AV105" s="262"/>
      <c r="AW105" s="263"/>
      <c r="AX105" s="263"/>
      <c r="AY105" s="263"/>
      <c r="AZ105" s="248">
        <v>4.5</v>
      </c>
      <c r="BA105" s="263"/>
      <c r="BB105" s="262"/>
      <c r="BC105" s="278"/>
      <c r="BD105" s="680"/>
      <c r="BE105" s="121"/>
      <c r="BF105" s="121"/>
      <c r="BG105" s="121"/>
      <c r="BH105" s="121"/>
      <c r="BI105" s="121"/>
      <c r="BJ105" s="117"/>
      <c r="BK105" s="117"/>
      <c r="BL105" s="117"/>
      <c r="BM105" s="90">
        <v>4.5</v>
      </c>
      <c r="BN105" s="117"/>
      <c r="BO105" s="121"/>
      <c r="BP105" s="214"/>
      <c r="BQ105" s="87"/>
    </row>
    <row r="106" spans="1:69" ht="45" outlineLevel="1">
      <c r="A106" s="216">
        <v>26.6</v>
      </c>
      <c r="B106" s="219" t="s">
        <v>314</v>
      </c>
      <c r="C106" s="218" t="s">
        <v>70</v>
      </c>
      <c r="D106" s="53"/>
      <c r="E106" s="88"/>
      <c r="F106" s="89"/>
      <c r="G106" s="90">
        <v>5.5</v>
      </c>
      <c r="H106" s="90"/>
      <c r="I106" s="238"/>
      <c r="J106" s="238"/>
      <c r="K106" s="254"/>
      <c r="L106" s="248"/>
      <c r="M106" s="248"/>
      <c r="N106" s="248"/>
      <c r="O106" s="242" t="s">
        <v>596</v>
      </c>
      <c r="P106" s="91"/>
      <c r="Q106" s="117"/>
      <c r="R106" s="117"/>
      <c r="S106" s="117"/>
      <c r="T106" s="57">
        <f t="shared" si="18"/>
        <v>0</v>
      </c>
      <c r="U106" s="263"/>
      <c r="V106" s="263"/>
      <c r="W106" s="263"/>
      <c r="X106" s="263"/>
      <c r="Y106" s="263"/>
      <c r="Z106" s="263"/>
      <c r="AA106" s="248">
        <v>5.5</v>
      </c>
      <c r="AB106" s="263"/>
      <c r="AC106" s="117"/>
      <c r="AD106" s="117"/>
      <c r="AE106" s="117"/>
      <c r="AF106" s="90">
        <v>5.5</v>
      </c>
      <c r="AG106" s="117"/>
      <c r="AH106" s="118"/>
      <c r="AI106" s="119"/>
      <c r="AJ106" s="118"/>
      <c r="AK106" s="118"/>
      <c r="AL106" s="118"/>
      <c r="AM106" s="118">
        <v>1</v>
      </c>
      <c r="AN106" s="118"/>
      <c r="AO106" s="119"/>
      <c r="AP106" s="119"/>
      <c r="AQ106" s="119"/>
      <c r="AR106" s="119"/>
      <c r="AS106" s="57">
        <f t="shared" si="19"/>
        <v>0</v>
      </c>
      <c r="AT106" s="262"/>
      <c r="AU106" s="121"/>
      <c r="AV106" s="262"/>
      <c r="AW106" s="263"/>
      <c r="AX106" s="263"/>
      <c r="AY106" s="263"/>
      <c r="AZ106" s="248">
        <v>5.5</v>
      </c>
      <c r="BA106" s="263"/>
      <c r="BB106" s="262"/>
      <c r="BC106" s="278"/>
      <c r="BD106" s="680"/>
      <c r="BE106" s="121"/>
      <c r="BF106" s="121"/>
      <c r="BG106" s="121"/>
      <c r="BH106" s="121"/>
      <c r="BI106" s="121"/>
      <c r="BJ106" s="117"/>
      <c r="BK106" s="117"/>
      <c r="BL106" s="117"/>
      <c r="BM106" s="90">
        <v>5.5</v>
      </c>
      <c r="BN106" s="117"/>
      <c r="BO106" s="121"/>
      <c r="BP106" s="214"/>
      <c r="BQ106" s="87"/>
    </row>
    <row r="107" spans="1:69" ht="41.25" customHeight="1" outlineLevel="1">
      <c r="A107" s="160">
        <v>27</v>
      </c>
      <c r="B107" s="54" t="s">
        <v>315</v>
      </c>
      <c r="C107" s="53" t="s">
        <v>68</v>
      </c>
      <c r="D107" s="53" t="s">
        <v>289</v>
      </c>
      <c r="E107" s="88" t="s">
        <v>290</v>
      </c>
      <c r="F107" s="89"/>
      <c r="G107" s="98">
        <v>25.43</v>
      </c>
      <c r="H107" s="90"/>
      <c r="I107" s="238"/>
      <c r="J107" s="238"/>
      <c r="K107" s="254"/>
      <c r="L107" s="248"/>
      <c r="M107" s="248"/>
      <c r="N107" s="248"/>
      <c r="O107" s="242"/>
      <c r="P107" s="91"/>
      <c r="Q107" s="117"/>
      <c r="R107" s="117"/>
      <c r="S107" s="117"/>
      <c r="T107" s="57">
        <f t="shared" si="18"/>
        <v>0</v>
      </c>
      <c r="U107" s="263"/>
      <c r="V107" s="263"/>
      <c r="W107" s="263"/>
      <c r="X107" s="263"/>
      <c r="Y107" s="263"/>
      <c r="Z107" s="263"/>
      <c r="AA107" s="263"/>
      <c r="AB107" s="263"/>
      <c r="AC107" s="117"/>
      <c r="AD107" s="117"/>
      <c r="AE107" s="117"/>
      <c r="AF107" s="117"/>
      <c r="AG107" s="117"/>
      <c r="AH107" s="118"/>
      <c r="AI107" s="119"/>
      <c r="AJ107" s="118"/>
      <c r="AK107" s="118"/>
      <c r="AL107" s="118"/>
      <c r="AM107" s="118"/>
      <c r="AN107" s="118"/>
      <c r="AO107" s="119"/>
      <c r="AP107" s="119"/>
      <c r="AQ107" s="119"/>
      <c r="AR107" s="119"/>
      <c r="AS107" s="57">
        <f t="shared" si="19"/>
        <v>0</v>
      </c>
      <c r="AT107" s="262"/>
      <c r="AU107" s="121"/>
      <c r="AV107" s="262"/>
      <c r="AW107" s="263"/>
      <c r="AX107" s="263"/>
      <c r="AY107" s="263"/>
      <c r="AZ107" s="263"/>
      <c r="BA107" s="263"/>
      <c r="BB107" s="262"/>
      <c r="BC107" s="278"/>
      <c r="BD107" s="680"/>
      <c r="BE107" s="121"/>
      <c r="BF107" s="121"/>
      <c r="BG107" s="121"/>
      <c r="BH107" s="121"/>
      <c r="BI107" s="121"/>
      <c r="BJ107" s="117"/>
      <c r="BK107" s="117"/>
      <c r="BL107" s="117"/>
      <c r="BM107" s="117"/>
      <c r="BN107" s="117"/>
      <c r="BO107" s="121"/>
      <c r="BP107" s="214"/>
      <c r="BQ107" s="87"/>
    </row>
    <row r="108" spans="1:69" ht="45" customHeight="1" outlineLevel="1">
      <c r="A108" s="216">
        <v>27.1</v>
      </c>
      <c r="B108" s="220" t="s">
        <v>316</v>
      </c>
      <c r="C108" s="218" t="s">
        <v>70</v>
      </c>
      <c r="D108" s="53"/>
      <c r="E108" s="88"/>
      <c r="F108" s="89"/>
      <c r="G108" s="90">
        <v>6</v>
      </c>
      <c r="H108" s="90"/>
      <c r="I108" s="238"/>
      <c r="J108" s="238"/>
      <c r="K108" s="254"/>
      <c r="L108" s="248"/>
      <c r="M108" s="248"/>
      <c r="N108" s="248"/>
      <c r="O108" s="242" t="s">
        <v>137</v>
      </c>
      <c r="P108" s="91"/>
      <c r="Q108" s="117"/>
      <c r="R108" s="117"/>
      <c r="S108" s="117"/>
      <c r="T108" s="57">
        <f t="shared" si="18"/>
        <v>0</v>
      </c>
      <c r="U108" s="263"/>
      <c r="V108" s="263"/>
      <c r="W108" s="263"/>
      <c r="X108" s="263"/>
      <c r="Y108" s="263"/>
      <c r="Z108" s="263"/>
      <c r="AA108" s="263"/>
      <c r="AB108" s="248">
        <v>6</v>
      </c>
      <c r="AC108" s="117"/>
      <c r="AD108" s="117"/>
      <c r="AE108" s="117"/>
      <c r="AF108" s="117"/>
      <c r="AG108" s="90">
        <v>6</v>
      </c>
      <c r="AH108" s="118"/>
      <c r="AI108" s="119"/>
      <c r="AJ108" s="118"/>
      <c r="AK108" s="118"/>
      <c r="AL108" s="118"/>
      <c r="AM108" s="118"/>
      <c r="AN108" s="118">
        <v>1</v>
      </c>
      <c r="AO108" s="119"/>
      <c r="AP108" s="119"/>
      <c r="AQ108" s="119"/>
      <c r="AR108" s="119"/>
      <c r="AS108" s="57">
        <f t="shared" si="19"/>
        <v>0</v>
      </c>
      <c r="AT108" s="262"/>
      <c r="AU108" s="121"/>
      <c r="AV108" s="262"/>
      <c r="AW108" s="263"/>
      <c r="AX108" s="263"/>
      <c r="AY108" s="263"/>
      <c r="AZ108" s="263"/>
      <c r="BA108" s="248">
        <v>6</v>
      </c>
      <c r="BB108" s="262"/>
      <c r="BC108" s="278"/>
      <c r="BD108" s="680"/>
      <c r="BE108" s="121"/>
      <c r="BF108" s="121"/>
      <c r="BG108" s="121"/>
      <c r="BH108" s="121"/>
      <c r="BI108" s="121"/>
      <c r="BJ108" s="117"/>
      <c r="BK108" s="117"/>
      <c r="BL108" s="117"/>
      <c r="BM108" s="117"/>
      <c r="BN108" s="90">
        <v>6</v>
      </c>
      <c r="BO108" s="121"/>
      <c r="BP108" s="214"/>
      <c r="BQ108" s="87"/>
    </row>
    <row r="109" spans="1:69" ht="32.25" customHeight="1" outlineLevel="1">
      <c r="A109" s="216">
        <v>27.2</v>
      </c>
      <c r="B109" s="219" t="s">
        <v>317</v>
      </c>
      <c r="C109" s="218" t="s">
        <v>70</v>
      </c>
      <c r="D109" s="53"/>
      <c r="E109" s="88"/>
      <c r="F109" s="89"/>
      <c r="G109" s="90">
        <v>1.5</v>
      </c>
      <c r="H109" s="90"/>
      <c r="I109" s="238"/>
      <c r="J109" s="238"/>
      <c r="K109" s="254"/>
      <c r="L109" s="248"/>
      <c r="M109" s="248"/>
      <c r="N109" s="248"/>
      <c r="O109" s="242" t="s">
        <v>58</v>
      </c>
      <c r="P109" s="91"/>
      <c r="Q109" s="117"/>
      <c r="R109" s="117"/>
      <c r="S109" s="117"/>
      <c r="T109" s="57">
        <f t="shared" si="18"/>
        <v>0</v>
      </c>
      <c r="U109" s="263"/>
      <c r="V109" s="263"/>
      <c r="W109" s="263"/>
      <c r="X109" s="263"/>
      <c r="Y109" s="263"/>
      <c r="Z109" s="263"/>
      <c r="AA109" s="263"/>
      <c r="AB109" s="248">
        <v>1.5</v>
      </c>
      <c r="AC109" s="117"/>
      <c r="AD109" s="117"/>
      <c r="AE109" s="117"/>
      <c r="AF109" s="117"/>
      <c r="AG109" s="90">
        <v>1.5</v>
      </c>
      <c r="AH109" s="118"/>
      <c r="AI109" s="119"/>
      <c r="AJ109" s="118"/>
      <c r="AK109" s="118"/>
      <c r="AL109" s="118"/>
      <c r="AM109" s="118"/>
      <c r="AN109" s="118">
        <v>1</v>
      </c>
      <c r="AO109" s="119"/>
      <c r="AP109" s="119"/>
      <c r="AQ109" s="119"/>
      <c r="AR109" s="119"/>
      <c r="AS109" s="57">
        <f t="shared" si="19"/>
        <v>0</v>
      </c>
      <c r="AT109" s="262"/>
      <c r="AU109" s="121"/>
      <c r="AV109" s="262"/>
      <c r="AW109" s="263"/>
      <c r="AX109" s="263"/>
      <c r="AY109" s="263"/>
      <c r="AZ109" s="263"/>
      <c r="BA109" s="248">
        <v>1.5</v>
      </c>
      <c r="BB109" s="262"/>
      <c r="BC109" s="278"/>
      <c r="BD109" s="680"/>
      <c r="BE109" s="121"/>
      <c r="BF109" s="121"/>
      <c r="BG109" s="121"/>
      <c r="BH109" s="121"/>
      <c r="BI109" s="121"/>
      <c r="BJ109" s="117"/>
      <c r="BK109" s="117"/>
      <c r="BL109" s="117"/>
      <c r="BM109" s="117"/>
      <c r="BN109" s="90">
        <v>1.5</v>
      </c>
      <c r="BO109" s="121"/>
      <c r="BP109" s="214"/>
      <c r="BQ109" s="87"/>
    </row>
    <row r="110" spans="1:69" ht="43.5" customHeight="1" outlineLevel="1">
      <c r="A110" s="216">
        <v>27.3</v>
      </c>
      <c r="B110" s="219" t="s">
        <v>318</v>
      </c>
      <c r="C110" s="218" t="s">
        <v>70</v>
      </c>
      <c r="D110" s="53"/>
      <c r="E110" s="88"/>
      <c r="F110" s="89"/>
      <c r="G110" s="90">
        <v>4.32</v>
      </c>
      <c r="H110" s="90"/>
      <c r="I110" s="238"/>
      <c r="J110" s="238"/>
      <c r="K110" s="254"/>
      <c r="L110" s="248"/>
      <c r="M110" s="248"/>
      <c r="N110" s="248"/>
      <c r="O110" s="242" t="s">
        <v>597</v>
      </c>
      <c r="P110" s="91"/>
      <c r="Q110" s="117"/>
      <c r="R110" s="117"/>
      <c r="S110" s="117"/>
      <c r="T110" s="57">
        <f t="shared" si="18"/>
        <v>0</v>
      </c>
      <c r="U110" s="263"/>
      <c r="V110" s="263"/>
      <c r="W110" s="263"/>
      <c r="X110" s="263"/>
      <c r="Y110" s="263"/>
      <c r="Z110" s="263"/>
      <c r="AA110" s="263"/>
      <c r="AB110" s="248">
        <v>4.32</v>
      </c>
      <c r="AC110" s="117"/>
      <c r="AD110" s="117"/>
      <c r="AE110" s="117"/>
      <c r="AF110" s="117"/>
      <c r="AG110" s="90">
        <v>4.32</v>
      </c>
      <c r="AH110" s="118"/>
      <c r="AI110" s="119"/>
      <c r="AJ110" s="118"/>
      <c r="AK110" s="118"/>
      <c r="AL110" s="118"/>
      <c r="AM110" s="118"/>
      <c r="AN110" s="118">
        <v>1</v>
      </c>
      <c r="AO110" s="119"/>
      <c r="AP110" s="119"/>
      <c r="AQ110" s="119"/>
      <c r="AR110" s="119"/>
      <c r="AS110" s="57">
        <f t="shared" si="19"/>
        <v>0</v>
      </c>
      <c r="AT110" s="262"/>
      <c r="AU110" s="121"/>
      <c r="AV110" s="262"/>
      <c r="AW110" s="263"/>
      <c r="AX110" s="263"/>
      <c r="AY110" s="263"/>
      <c r="AZ110" s="263"/>
      <c r="BA110" s="248">
        <v>4.32</v>
      </c>
      <c r="BB110" s="262"/>
      <c r="BC110" s="278"/>
      <c r="BD110" s="680"/>
      <c r="BE110" s="121"/>
      <c r="BF110" s="121"/>
      <c r="BG110" s="121"/>
      <c r="BH110" s="121"/>
      <c r="BI110" s="121"/>
      <c r="BJ110" s="117"/>
      <c r="BK110" s="117"/>
      <c r="BL110" s="117"/>
      <c r="BM110" s="117"/>
      <c r="BN110" s="90">
        <v>4.32</v>
      </c>
      <c r="BO110" s="121"/>
      <c r="BP110" s="214"/>
      <c r="BQ110" s="87"/>
    </row>
    <row r="111" spans="1:69" ht="31.5" customHeight="1" outlineLevel="1">
      <c r="A111" s="216">
        <v>27.4</v>
      </c>
      <c r="B111" s="219" t="s">
        <v>319</v>
      </c>
      <c r="C111" s="218" t="s">
        <v>70</v>
      </c>
      <c r="D111" s="53"/>
      <c r="E111" s="88"/>
      <c r="F111" s="89"/>
      <c r="G111" s="90">
        <v>6.41</v>
      </c>
      <c r="H111" s="90"/>
      <c r="I111" s="238"/>
      <c r="J111" s="238"/>
      <c r="K111" s="254"/>
      <c r="L111" s="248"/>
      <c r="M111" s="248"/>
      <c r="N111" s="248"/>
      <c r="O111" s="242" t="s">
        <v>598</v>
      </c>
      <c r="P111" s="91"/>
      <c r="Q111" s="117"/>
      <c r="R111" s="117"/>
      <c r="S111" s="117"/>
      <c r="T111" s="57">
        <f t="shared" si="18"/>
        <v>0</v>
      </c>
      <c r="U111" s="263"/>
      <c r="V111" s="263"/>
      <c r="W111" s="263"/>
      <c r="X111" s="263"/>
      <c r="Y111" s="263"/>
      <c r="Z111" s="263"/>
      <c r="AA111" s="263"/>
      <c r="AB111" s="248">
        <v>6.41</v>
      </c>
      <c r="AC111" s="117"/>
      <c r="AD111" s="117"/>
      <c r="AE111" s="117"/>
      <c r="AF111" s="117"/>
      <c r="AG111" s="90">
        <v>6.41</v>
      </c>
      <c r="AH111" s="118"/>
      <c r="AI111" s="119"/>
      <c r="AJ111" s="118"/>
      <c r="AK111" s="118"/>
      <c r="AL111" s="118"/>
      <c r="AM111" s="118"/>
      <c r="AN111" s="118">
        <v>1</v>
      </c>
      <c r="AO111" s="119"/>
      <c r="AP111" s="119"/>
      <c r="AQ111" s="119"/>
      <c r="AR111" s="119"/>
      <c r="AS111" s="57">
        <f t="shared" si="19"/>
        <v>0</v>
      </c>
      <c r="AT111" s="262"/>
      <c r="AU111" s="121"/>
      <c r="AV111" s="262"/>
      <c r="AW111" s="263"/>
      <c r="AX111" s="263"/>
      <c r="AY111" s="263"/>
      <c r="AZ111" s="263"/>
      <c r="BA111" s="248">
        <v>6.41</v>
      </c>
      <c r="BB111" s="262"/>
      <c r="BC111" s="278"/>
      <c r="BD111" s="680"/>
      <c r="BE111" s="121"/>
      <c r="BF111" s="121"/>
      <c r="BG111" s="121"/>
      <c r="BH111" s="121"/>
      <c r="BI111" s="121"/>
      <c r="BJ111" s="117"/>
      <c r="BK111" s="117"/>
      <c r="BL111" s="117"/>
      <c r="BM111" s="117"/>
      <c r="BN111" s="90">
        <v>6.41</v>
      </c>
      <c r="BO111" s="121"/>
      <c r="BP111" s="214"/>
      <c r="BQ111" s="87"/>
    </row>
    <row r="112" spans="1:69" ht="30.75" customHeight="1" outlineLevel="1">
      <c r="A112" s="216">
        <v>27.5</v>
      </c>
      <c r="B112" s="219" t="s">
        <v>320</v>
      </c>
      <c r="C112" s="218" t="s">
        <v>70</v>
      </c>
      <c r="D112" s="53"/>
      <c r="E112" s="88"/>
      <c r="F112" s="89"/>
      <c r="G112" s="90">
        <v>2</v>
      </c>
      <c r="H112" s="90"/>
      <c r="I112" s="238"/>
      <c r="J112" s="238"/>
      <c r="K112" s="254"/>
      <c r="L112" s="248"/>
      <c r="M112" s="248"/>
      <c r="N112" s="248"/>
      <c r="O112" s="242" t="s">
        <v>137</v>
      </c>
      <c r="P112" s="91"/>
      <c r="Q112" s="117"/>
      <c r="R112" s="117"/>
      <c r="S112" s="117"/>
      <c r="T112" s="57">
        <f t="shared" si="18"/>
        <v>0</v>
      </c>
      <c r="U112" s="263"/>
      <c r="V112" s="263"/>
      <c r="W112" s="263"/>
      <c r="X112" s="263"/>
      <c r="Y112" s="263"/>
      <c r="Z112" s="263"/>
      <c r="AA112" s="263"/>
      <c r="AB112" s="248">
        <v>2</v>
      </c>
      <c r="AC112" s="117"/>
      <c r="AD112" s="117"/>
      <c r="AE112" s="117"/>
      <c r="AF112" s="117"/>
      <c r="AG112" s="90">
        <v>2</v>
      </c>
      <c r="AH112" s="118"/>
      <c r="AI112" s="119"/>
      <c r="AJ112" s="118"/>
      <c r="AK112" s="118"/>
      <c r="AL112" s="118"/>
      <c r="AM112" s="118"/>
      <c r="AN112" s="118">
        <v>1</v>
      </c>
      <c r="AO112" s="119"/>
      <c r="AP112" s="119"/>
      <c r="AQ112" s="119"/>
      <c r="AR112" s="119"/>
      <c r="AS112" s="57">
        <f t="shared" si="19"/>
        <v>0</v>
      </c>
      <c r="AT112" s="262"/>
      <c r="AU112" s="121"/>
      <c r="AV112" s="262"/>
      <c r="AW112" s="263"/>
      <c r="AX112" s="263"/>
      <c r="AY112" s="263"/>
      <c r="AZ112" s="263"/>
      <c r="BA112" s="248">
        <v>2</v>
      </c>
      <c r="BB112" s="262"/>
      <c r="BC112" s="278"/>
      <c r="BD112" s="680"/>
      <c r="BE112" s="121"/>
      <c r="BF112" s="121"/>
      <c r="BG112" s="121"/>
      <c r="BH112" s="121"/>
      <c r="BI112" s="121"/>
      <c r="BJ112" s="117"/>
      <c r="BK112" s="117"/>
      <c r="BL112" s="117"/>
      <c r="BM112" s="117"/>
      <c r="BN112" s="90">
        <v>2</v>
      </c>
      <c r="BO112" s="121"/>
      <c r="BP112" s="214"/>
      <c r="BQ112" s="87"/>
    </row>
    <row r="113" spans="1:69" ht="33" customHeight="1" outlineLevel="1">
      <c r="A113" s="216">
        <v>27.6</v>
      </c>
      <c r="B113" s="219" t="s">
        <v>321</v>
      </c>
      <c r="C113" s="218" t="s">
        <v>70</v>
      </c>
      <c r="D113" s="53"/>
      <c r="E113" s="88"/>
      <c r="F113" s="89"/>
      <c r="G113" s="90">
        <v>1.2</v>
      </c>
      <c r="H113" s="90"/>
      <c r="I113" s="238"/>
      <c r="J113" s="238"/>
      <c r="K113" s="254"/>
      <c r="L113" s="248"/>
      <c r="M113" s="248"/>
      <c r="N113" s="248"/>
      <c r="O113" s="242" t="s">
        <v>144</v>
      </c>
      <c r="P113" s="91"/>
      <c r="Q113" s="117"/>
      <c r="R113" s="117"/>
      <c r="S113" s="117"/>
      <c r="T113" s="57">
        <f t="shared" si="18"/>
        <v>0</v>
      </c>
      <c r="U113" s="263"/>
      <c r="V113" s="263"/>
      <c r="W113" s="263"/>
      <c r="X113" s="263"/>
      <c r="Y113" s="263"/>
      <c r="Z113" s="263"/>
      <c r="AA113" s="263"/>
      <c r="AB113" s="248">
        <v>1.2</v>
      </c>
      <c r="AC113" s="117"/>
      <c r="AD113" s="117"/>
      <c r="AE113" s="117"/>
      <c r="AF113" s="117"/>
      <c r="AG113" s="90">
        <v>1.2</v>
      </c>
      <c r="AH113" s="118"/>
      <c r="AI113" s="119"/>
      <c r="AJ113" s="118"/>
      <c r="AK113" s="118"/>
      <c r="AL113" s="118"/>
      <c r="AM113" s="118"/>
      <c r="AN113" s="118">
        <v>1</v>
      </c>
      <c r="AO113" s="119"/>
      <c r="AP113" s="119"/>
      <c r="AQ113" s="119"/>
      <c r="AR113" s="119"/>
      <c r="AS113" s="57">
        <f t="shared" si="19"/>
        <v>0</v>
      </c>
      <c r="AT113" s="262"/>
      <c r="AU113" s="121"/>
      <c r="AV113" s="262"/>
      <c r="AW113" s="263"/>
      <c r="AX113" s="263"/>
      <c r="AY113" s="263"/>
      <c r="AZ113" s="263"/>
      <c r="BA113" s="248">
        <v>1.2</v>
      </c>
      <c r="BB113" s="262"/>
      <c r="BC113" s="278"/>
      <c r="BD113" s="680"/>
      <c r="BE113" s="121"/>
      <c r="BF113" s="121"/>
      <c r="BG113" s="121"/>
      <c r="BH113" s="121"/>
      <c r="BI113" s="121"/>
      <c r="BJ113" s="117"/>
      <c r="BK113" s="117"/>
      <c r="BL113" s="117"/>
      <c r="BM113" s="117"/>
      <c r="BN113" s="90">
        <v>1.2</v>
      </c>
      <c r="BO113" s="121"/>
      <c r="BP113" s="214"/>
      <c r="BQ113" s="87"/>
    </row>
    <row r="114" spans="1:69" ht="44.25" customHeight="1" outlineLevel="1">
      <c r="A114" s="216">
        <v>27.7</v>
      </c>
      <c r="B114" s="219" t="s">
        <v>322</v>
      </c>
      <c r="C114" s="218" t="s">
        <v>70</v>
      </c>
      <c r="D114" s="53"/>
      <c r="E114" s="88"/>
      <c r="F114" s="89"/>
      <c r="G114" s="90">
        <v>2</v>
      </c>
      <c r="H114" s="90"/>
      <c r="I114" s="238"/>
      <c r="J114" s="238"/>
      <c r="K114" s="254"/>
      <c r="L114" s="248"/>
      <c r="M114" s="248"/>
      <c r="N114" s="248"/>
      <c r="O114" s="242" t="s">
        <v>599</v>
      </c>
      <c r="P114" s="91"/>
      <c r="Q114" s="117"/>
      <c r="R114" s="117"/>
      <c r="S114" s="117"/>
      <c r="T114" s="57">
        <f t="shared" si="18"/>
        <v>0</v>
      </c>
      <c r="U114" s="263"/>
      <c r="V114" s="263"/>
      <c r="W114" s="263"/>
      <c r="X114" s="263"/>
      <c r="Y114" s="263"/>
      <c r="Z114" s="263"/>
      <c r="AA114" s="263"/>
      <c r="AB114" s="248">
        <v>2</v>
      </c>
      <c r="AC114" s="117"/>
      <c r="AD114" s="117"/>
      <c r="AE114" s="117"/>
      <c r="AF114" s="117"/>
      <c r="AG114" s="90">
        <v>2</v>
      </c>
      <c r="AH114" s="118"/>
      <c r="AI114" s="119"/>
      <c r="AJ114" s="118"/>
      <c r="AK114" s="118"/>
      <c r="AL114" s="118"/>
      <c r="AM114" s="118"/>
      <c r="AN114" s="118">
        <v>1</v>
      </c>
      <c r="AO114" s="119"/>
      <c r="AP114" s="119"/>
      <c r="AQ114" s="119"/>
      <c r="AR114" s="119"/>
      <c r="AS114" s="57">
        <f t="shared" si="19"/>
        <v>0</v>
      </c>
      <c r="AT114" s="262"/>
      <c r="AU114" s="121"/>
      <c r="AV114" s="262"/>
      <c r="AW114" s="263"/>
      <c r="AX114" s="263"/>
      <c r="AY114" s="263"/>
      <c r="AZ114" s="263"/>
      <c r="BA114" s="248">
        <v>2</v>
      </c>
      <c r="BB114" s="262"/>
      <c r="BC114" s="278"/>
      <c r="BD114" s="680"/>
      <c r="BE114" s="121"/>
      <c r="BF114" s="121"/>
      <c r="BG114" s="121"/>
      <c r="BH114" s="121"/>
      <c r="BI114" s="121"/>
      <c r="BJ114" s="117"/>
      <c r="BK114" s="117"/>
      <c r="BL114" s="117"/>
      <c r="BM114" s="117"/>
      <c r="BN114" s="90">
        <v>2</v>
      </c>
      <c r="BO114" s="121"/>
      <c r="BP114" s="214"/>
      <c r="BQ114" s="87"/>
    </row>
    <row r="115" spans="1:69" ht="33.75" customHeight="1" outlineLevel="1">
      <c r="A115" s="216">
        <v>27.8</v>
      </c>
      <c r="B115" s="219" t="s">
        <v>323</v>
      </c>
      <c r="C115" s="218" t="s">
        <v>70</v>
      </c>
      <c r="D115" s="53"/>
      <c r="E115" s="88"/>
      <c r="F115" s="89"/>
      <c r="G115" s="90">
        <v>1.5</v>
      </c>
      <c r="H115" s="90"/>
      <c r="I115" s="238"/>
      <c r="J115" s="238"/>
      <c r="K115" s="254"/>
      <c r="L115" s="248"/>
      <c r="M115" s="248"/>
      <c r="N115" s="248"/>
      <c r="O115" s="242" t="s">
        <v>599</v>
      </c>
      <c r="P115" s="91"/>
      <c r="Q115" s="117"/>
      <c r="R115" s="117"/>
      <c r="S115" s="117"/>
      <c r="T115" s="57">
        <f t="shared" si="18"/>
        <v>0</v>
      </c>
      <c r="U115" s="263"/>
      <c r="V115" s="263"/>
      <c r="W115" s="263"/>
      <c r="X115" s="263"/>
      <c r="Y115" s="263"/>
      <c r="Z115" s="263"/>
      <c r="AA115" s="263"/>
      <c r="AB115" s="248">
        <v>1.5</v>
      </c>
      <c r="AC115" s="117"/>
      <c r="AD115" s="117"/>
      <c r="AE115" s="117"/>
      <c r="AF115" s="117"/>
      <c r="AG115" s="90">
        <v>1.5</v>
      </c>
      <c r="AH115" s="118"/>
      <c r="AI115" s="119"/>
      <c r="AJ115" s="118"/>
      <c r="AK115" s="118"/>
      <c r="AL115" s="118"/>
      <c r="AM115" s="118"/>
      <c r="AN115" s="118">
        <v>1</v>
      </c>
      <c r="AO115" s="119"/>
      <c r="AP115" s="119"/>
      <c r="AQ115" s="119"/>
      <c r="AR115" s="119"/>
      <c r="AS115" s="57">
        <f t="shared" si="19"/>
        <v>0</v>
      </c>
      <c r="AT115" s="262"/>
      <c r="AU115" s="121"/>
      <c r="AV115" s="262"/>
      <c r="AW115" s="263"/>
      <c r="AX115" s="263"/>
      <c r="AY115" s="263"/>
      <c r="AZ115" s="263"/>
      <c r="BA115" s="248">
        <v>1.5</v>
      </c>
      <c r="BB115" s="262"/>
      <c r="BC115" s="278"/>
      <c r="BD115" s="680"/>
      <c r="BE115" s="121"/>
      <c r="BF115" s="121"/>
      <c r="BG115" s="121"/>
      <c r="BH115" s="121"/>
      <c r="BI115" s="121"/>
      <c r="BJ115" s="117"/>
      <c r="BK115" s="117"/>
      <c r="BL115" s="117"/>
      <c r="BM115" s="117"/>
      <c r="BN115" s="90">
        <v>1.5</v>
      </c>
      <c r="BO115" s="121"/>
      <c r="BP115" s="214"/>
      <c r="BQ115" s="87"/>
    </row>
    <row r="116" spans="1:69" ht="30" customHeight="1" outlineLevel="1">
      <c r="A116" s="216">
        <v>27.9</v>
      </c>
      <c r="B116" s="219" t="s">
        <v>324</v>
      </c>
      <c r="C116" s="218" t="s">
        <v>70</v>
      </c>
      <c r="D116" s="53"/>
      <c r="E116" s="88"/>
      <c r="F116" s="89"/>
      <c r="G116" s="90">
        <v>0.5</v>
      </c>
      <c r="H116" s="90"/>
      <c r="I116" s="238"/>
      <c r="J116" s="238"/>
      <c r="K116" s="254"/>
      <c r="L116" s="248"/>
      <c r="M116" s="248"/>
      <c r="N116" s="248"/>
      <c r="O116" s="242" t="s">
        <v>144</v>
      </c>
      <c r="P116" s="91"/>
      <c r="Q116" s="117"/>
      <c r="R116" s="117"/>
      <c r="S116" s="117"/>
      <c r="T116" s="57">
        <f t="shared" si="18"/>
        <v>0</v>
      </c>
      <c r="U116" s="263"/>
      <c r="V116" s="263"/>
      <c r="W116" s="263"/>
      <c r="X116" s="263"/>
      <c r="Y116" s="263"/>
      <c r="Z116" s="263"/>
      <c r="AA116" s="263"/>
      <c r="AB116" s="248">
        <v>0.5</v>
      </c>
      <c r="AC116" s="117"/>
      <c r="AD116" s="117"/>
      <c r="AE116" s="117"/>
      <c r="AF116" s="117"/>
      <c r="AG116" s="90">
        <v>0.5</v>
      </c>
      <c r="AH116" s="118"/>
      <c r="AI116" s="119"/>
      <c r="AJ116" s="118"/>
      <c r="AK116" s="118"/>
      <c r="AL116" s="118"/>
      <c r="AM116" s="118"/>
      <c r="AN116" s="118">
        <v>1</v>
      </c>
      <c r="AO116" s="119"/>
      <c r="AP116" s="119"/>
      <c r="AQ116" s="119"/>
      <c r="AR116" s="119"/>
      <c r="AS116" s="57">
        <f t="shared" si="19"/>
        <v>0</v>
      </c>
      <c r="AT116" s="262"/>
      <c r="AU116" s="121"/>
      <c r="AV116" s="262"/>
      <c r="AW116" s="263"/>
      <c r="AX116" s="263"/>
      <c r="AY116" s="263"/>
      <c r="AZ116" s="263"/>
      <c r="BA116" s="248">
        <v>0.5</v>
      </c>
      <c r="BB116" s="262"/>
      <c r="BC116" s="278"/>
      <c r="BD116" s="680"/>
      <c r="BE116" s="121"/>
      <c r="BF116" s="121"/>
      <c r="BG116" s="121"/>
      <c r="BH116" s="121"/>
      <c r="BI116" s="121"/>
      <c r="BJ116" s="117"/>
      <c r="BK116" s="117"/>
      <c r="BL116" s="117"/>
      <c r="BM116" s="117"/>
      <c r="BN116" s="90">
        <v>0.5</v>
      </c>
      <c r="BO116" s="121"/>
      <c r="BP116" s="214"/>
      <c r="BQ116" s="87"/>
    </row>
    <row r="117" spans="1:69">
      <c r="A117" s="180"/>
      <c r="B117" s="165"/>
      <c r="C117" s="195"/>
      <c r="D117" s="180"/>
      <c r="E117" s="181"/>
      <c r="F117" s="182"/>
      <c r="G117" s="116"/>
      <c r="H117" s="116"/>
      <c r="I117" s="238"/>
      <c r="J117" s="238"/>
      <c r="K117" s="254"/>
      <c r="L117" s="248"/>
      <c r="M117" s="248"/>
      <c r="N117" s="248"/>
      <c r="O117" s="242"/>
      <c r="P117" s="91"/>
      <c r="Q117" s="92"/>
      <c r="R117" s="92"/>
      <c r="S117" s="92"/>
      <c r="T117" s="57">
        <f t="shared" si="18"/>
        <v>0</v>
      </c>
      <c r="U117" s="263"/>
      <c r="V117" s="263"/>
      <c r="W117" s="263"/>
      <c r="X117" s="263"/>
      <c r="Y117" s="263"/>
      <c r="Z117" s="263"/>
      <c r="AA117" s="263"/>
      <c r="AB117" s="263"/>
      <c r="AC117" s="93"/>
      <c r="AD117" s="94"/>
      <c r="AE117" s="94"/>
      <c r="AF117" s="94"/>
      <c r="AG117" s="94"/>
      <c r="AH117" s="94"/>
      <c r="AI117" s="94"/>
      <c r="AJ117" s="93"/>
      <c r="AK117" s="93"/>
      <c r="AL117" s="93"/>
      <c r="AM117" s="93"/>
      <c r="AN117" s="93"/>
      <c r="AO117" s="91"/>
      <c r="AP117" s="95"/>
      <c r="AQ117" s="95"/>
      <c r="AR117" s="95"/>
      <c r="AS117" s="57">
        <f t="shared" si="19"/>
        <v>0</v>
      </c>
      <c r="AT117" s="262"/>
      <c r="AU117" s="121"/>
      <c r="AV117" s="262"/>
      <c r="AW117" s="263"/>
      <c r="AX117" s="263"/>
      <c r="AY117" s="263"/>
      <c r="AZ117" s="263"/>
      <c r="BA117" s="263"/>
      <c r="BB117" s="262"/>
      <c r="BC117" s="242"/>
      <c r="BD117" s="680"/>
    </row>
    <row r="118" spans="1:69">
      <c r="A118" s="87"/>
      <c r="B118" s="49" t="s">
        <v>188</v>
      </c>
      <c r="C118" s="87"/>
      <c r="D118" s="87"/>
      <c r="E118" s="88"/>
      <c r="F118" s="89"/>
      <c r="G118" s="90"/>
      <c r="H118" s="90"/>
      <c r="I118" s="238"/>
      <c r="J118" s="238"/>
      <c r="K118" s="254"/>
      <c r="L118" s="248"/>
      <c r="M118" s="248"/>
      <c r="N118" s="248"/>
      <c r="O118" s="242"/>
      <c r="P118" s="91"/>
      <c r="Q118" s="117"/>
      <c r="R118" s="117"/>
      <c r="S118" s="117"/>
      <c r="T118" s="57">
        <f t="shared" si="18"/>
        <v>0</v>
      </c>
      <c r="U118" s="263"/>
      <c r="V118" s="263"/>
      <c r="W118" s="263"/>
      <c r="X118" s="263"/>
      <c r="Y118" s="263"/>
      <c r="Z118" s="263"/>
      <c r="AA118" s="263"/>
      <c r="AB118" s="263"/>
      <c r="AC118" s="118"/>
      <c r="AD118" s="119"/>
      <c r="AE118" s="119"/>
      <c r="AF118" s="119"/>
      <c r="AG118" s="119"/>
      <c r="AH118" s="119"/>
      <c r="AI118" s="119"/>
      <c r="AJ118" s="118"/>
      <c r="AK118" s="118"/>
      <c r="AL118" s="118"/>
      <c r="AM118" s="118"/>
      <c r="AN118" s="118"/>
      <c r="AO118" s="120"/>
      <c r="AP118" s="121"/>
      <c r="AQ118" s="121"/>
      <c r="AR118" s="121"/>
      <c r="AS118" s="57">
        <f t="shared" si="19"/>
        <v>0</v>
      </c>
      <c r="AT118" s="262"/>
      <c r="AU118" s="121"/>
      <c r="AV118" s="262"/>
      <c r="AW118" s="263"/>
      <c r="AX118" s="263"/>
      <c r="AY118" s="263"/>
      <c r="AZ118" s="263"/>
      <c r="BA118" s="263"/>
      <c r="BB118" s="262"/>
      <c r="BC118" s="242"/>
      <c r="BD118" s="680"/>
    </row>
    <row r="119" spans="1:69" s="744" customFormat="1" outlineLevel="1">
      <c r="A119" s="183">
        <v>1</v>
      </c>
      <c r="B119" s="197" t="s">
        <v>204</v>
      </c>
      <c r="C119" s="192" t="s">
        <v>86</v>
      </c>
      <c r="D119" s="183" t="s">
        <v>94</v>
      </c>
      <c r="E119" s="186"/>
      <c r="F119" s="100"/>
      <c r="G119" s="735"/>
      <c r="H119" s="735"/>
      <c r="I119" s="736"/>
      <c r="J119" s="736"/>
      <c r="K119" s="737"/>
      <c r="L119" s="736"/>
      <c r="M119" s="736"/>
      <c r="N119" s="738" t="s">
        <v>205</v>
      </c>
      <c r="O119" s="275"/>
      <c r="P119" s="188"/>
      <c r="Q119" s="150">
        <v>3.9530000000000003E-2</v>
      </c>
      <c r="R119" s="149"/>
      <c r="S119" s="149"/>
      <c r="T119" s="57">
        <f t="shared" si="18"/>
        <v>3.9530000000000003E-2</v>
      </c>
      <c r="U119" s="740"/>
      <c r="V119" s="740"/>
      <c r="W119" s="740"/>
      <c r="X119" s="740"/>
      <c r="Y119" s="740"/>
      <c r="Z119" s="740"/>
      <c r="AA119" s="740"/>
      <c r="AB119" s="740"/>
      <c r="AC119" s="101"/>
      <c r="AD119" s="102"/>
      <c r="AE119" s="102"/>
      <c r="AF119" s="102"/>
      <c r="AG119" s="102"/>
      <c r="AH119" s="741"/>
      <c r="AI119" s="102"/>
      <c r="AJ119" s="101"/>
      <c r="AK119" s="101"/>
      <c r="AL119" s="101"/>
      <c r="AM119" s="101"/>
      <c r="AN119" s="101"/>
      <c r="AO119" s="188"/>
      <c r="AP119" s="150">
        <v>3.9530000000000003E-2</v>
      </c>
      <c r="AQ119" s="150"/>
      <c r="AR119" s="150"/>
      <c r="AS119" s="57">
        <f t="shared" si="19"/>
        <v>3.9530000000000003E-2</v>
      </c>
      <c r="AT119" s="742"/>
      <c r="AU119" s="149"/>
      <c r="AV119" s="740"/>
      <c r="AW119" s="740"/>
      <c r="AX119" s="740"/>
      <c r="AY119" s="740"/>
      <c r="AZ119" s="740"/>
      <c r="BA119" s="740"/>
      <c r="BB119" s="742"/>
      <c r="BC119" s="739"/>
      <c r="BD119" s="743" t="s">
        <v>87</v>
      </c>
    </row>
    <row r="120" spans="1:69" s="744" customFormat="1" outlineLevel="1">
      <c r="A120" s="183">
        <v>2</v>
      </c>
      <c r="B120" s="197" t="s">
        <v>206</v>
      </c>
      <c r="C120" s="192" t="s">
        <v>86</v>
      </c>
      <c r="D120" s="183" t="s">
        <v>94</v>
      </c>
      <c r="E120" s="186"/>
      <c r="F120" s="100"/>
      <c r="G120" s="735"/>
      <c r="H120" s="735"/>
      <c r="I120" s="736"/>
      <c r="J120" s="736"/>
      <c r="K120" s="737"/>
      <c r="L120" s="736"/>
      <c r="M120" s="736"/>
      <c r="N120" s="738" t="s">
        <v>207</v>
      </c>
      <c r="O120" s="275"/>
      <c r="P120" s="188"/>
      <c r="Q120" s="149">
        <v>3.4143300000000001E-2</v>
      </c>
      <c r="R120" s="149"/>
      <c r="S120" s="149"/>
      <c r="T120" s="57">
        <f t="shared" si="18"/>
        <v>3.4143300000000001E-2</v>
      </c>
      <c r="U120" s="740"/>
      <c r="V120" s="740"/>
      <c r="W120" s="740"/>
      <c r="X120" s="740"/>
      <c r="Y120" s="740"/>
      <c r="Z120" s="740"/>
      <c r="AA120" s="740"/>
      <c r="AB120" s="740"/>
      <c r="AC120" s="101"/>
      <c r="AD120" s="102"/>
      <c r="AE120" s="102"/>
      <c r="AF120" s="102"/>
      <c r="AG120" s="102"/>
      <c r="AH120" s="741"/>
      <c r="AI120" s="102"/>
      <c r="AJ120" s="101"/>
      <c r="AK120" s="101"/>
      <c r="AL120" s="101"/>
      <c r="AM120" s="101"/>
      <c r="AN120" s="101"/>
      <c r="AO120" s="188"/>
      <c r="AP120" s="150">
        <v>3.4143300000000001E-2</v>
      </c>
      <c r="AQ120" s="150"/>
      <c r="AR120" s="150"/>
      <c r="AS120" s="57">
        <f t="shared" si="19"/>
        <v>3.4143300000000001E-2</v>
      </c>
      <c r="AT120" s="742"/>
      <c r="AU120" s="150"/>
      <c r="AV120" s="742"/>
      <c r="AW120" s="740"/>
      <c r="AX120" s="740"/>
      <c r="AY120" s="740"/>
      <c r="AZ120" s="740"/>
      <c r="BA120" s="740"/>
      <c r="BB120" s="742"/>
      <c r="BC120" s="739"/>
      <c r="BD120" s="743" t="s">
        <v>87</v>
      </c>
    </row>
    <row r="121" spans="1:69" s="744" customFormat="1" outlineLevel="1">
      <c r="A121" s="183">
        <v>3</v>
      </c>
      <c r="B121" s="197" t="s">
        <v>208</v>
      </c>
      <c r="C121" s="192" t="s">
        <v>86</v>
      </c>
      <c r="D121" s="183" t="s">
        <v>94</v>
      </c>
      <c r="E121" s="186"/>
      <c r="F121" s="100"/>
      <c r="G121" s="735"/>
      <c r="H121" s="735"/>
      <c r="I121" s="736"/>
      <c r="J121" s="736"/>
      <c r="K121" s="737"/>
      <c r="L121" s="736"/>
      <c r="M121" s="736"/>
      <c r="N121" s="738" t="s">
        <v>209</v>
      </c>
      <c r="O121" s="275"/>
      <c r="P121" s="188"/>
      <c r="Q121" s="149">
        <v>2.9798000000000002E-2</v>
      </c>
      <c r="R121" s="149"/>
      <c r="S121" s="149"/>
      <c r="T121" s="57">
        <f t="shared" si="18"/>
        <v>2.9798000000000002E-2</v>
      </c>
      <c r="U121" s="740"/>
      <c r="V121" s="740"/>
      <c r="W121" s="740"/>
      <c r="X121" s="740"/>
      <c r="Y121" s="740"/>
      <c r="Z121" s="740"/>
      <c r="AA121" s="740"/>
      <c r="AB121" s="740"/>
      <c r="AC121" s="101"/>
      <c r="AD121" s="102"/>
      <c r="AE121" s="102"/>
      <c r="AF121" s="102"/>
      <c r="AG121" s="102"/>
      <c r="AH121" s="741"/>
      <c r="AI121" s="102"/>
      <c r="AJ121" s="101"/>
      <c r="AK121" s="101"/>
      <c r="AL121" s="101"/>
      <c r="AM121" s="101"/>
      <c r="AN121" s="101"/>
      <c r="AO121" s="188"/>
      <c r="AP121" s="150">
        <v>2.9798000000000002E-2</v>
      </c>
      <c r="AQ121" s="150"/>
      <c r="AR121" s="150"/>
      <c r="AS121" s="57">
        <f t="shared" si="19"/>
        <v>2.9798000000000002E-2</v>
      </c>
      <c r="AT121" s="742"/>
      <c r="AU121" s="150"/>
      <c r="AV121" s="742"/>
      <c r="AW121" s="740"/>
      <c r="AX121" s="740"/>
      <c r="AY121" s="740"/>
      <c r="AZ121" s="740"/>
      <c r="BA121" s="740"/>
      <c r="BB121" s="742"/>
      <c r="BC121" s="739"/>
      <c r="BD121" s="743" t="s">
        <v>87</v>
      </c>
    </row>
    <row r="122" spans="1:69" s="744" customFormat="1" outlineLevel="1">
      <c r="A122" s="183">
        <v>4</v>
      </c>
      <c r="B122" s="197" t="s">
        <v>210</v>
      </c>
      <c r="C122" s="192" t="s">
        <v>86</v>
      </c>
      <c r="D122" s="183" t="s">
        <v>94</v>
      </c>
      <c r="E122" s="186"/>
      <c r="F122" s="100"/>
      <c r="G122" s="735"/>
      <c r="H122" s="735"/>
      <c r="I122" s="736"/>
      <c r="J122" s="736"/>
      <c r="K122" s="737"/>
      <c r="L122" s="736"/>
      <c r="M122" s="736"/>
      <c r="N122" s="738" t="s">
        <v>211</v>
      </c>
      <c r="O122" s="275"/>
      <c r="P122" s="188"/>
      <c r="Q122" s="149">
        <v>1.7857399999999999E-2</v>
      </c>
      <c r="R122" s="149"/>
      <c r="S122" s="149"/>
      <c r="T122" s="57">
        <f t="shared" si="18"/>
        <v>1.7857399999999999E-2</v>
      </c>
      <c r="U122" s="740"/>
      <c r="V122" s="740"/>
      <c r="W122" s="740"/>
      <c r="X122" s="740"/>
      <c r="Y122" s="740"/>
      <c r="Z122" s="740"/>
      <c r="AA122" s="740"/>
      <c r="AB122" s="740"/>
      <c r="AC122" s="101"/>
      <c r="AD122" s="102"/>
      <c r="AE122" s="102"/>
      <c r="AF122" s="102"/>
      <c r="AG122" s="102"/>
      <c r="AH122" s="741"/>
      <c r="AI122" s="102"/>
      <c r="AJ122" s="101"/>
      <c r="AK122" s="101"/>
      <c r="AL122" s="101"/>
      <c r="AM122" s="101"/>
      <c r="AN122" s="101"/>
      <c r="AO122" s="188"/>
      <c r="AP122" s="150">
        <v>1.7857399999999999E-2</v>
      </c>
      <c r="AQ122" s="150"/>
      <c r="AR122" s="150"/>
      <c r="AS122" s="57">
        <f t="shared" si="19"/>
        <v>1.7857399999999999E-2</v>
      </c>
      <c r="AT122" s="742"/>
      <c r="AU122" s="150"/>
      <c r="AV122" s="742"/>
      <c r="AW122" s="740"/>
      <c r="AX122" s="740"/>
      <c r="AY122" s="740"/>
      <c r="AZ122" s="740"/>
      <c r="BA122" s="740"/>
      <c r="BB122" s="742"/>
      <c r="BC122" s="739"/>
      <c r="BD122" s="743" t="s">
        <v>87</v>
      </c>
    </row>
    <row r="123" spans="1:69" s="744" customFormat="1" outlineLevel="1">
      <c r="A123" s="183">
        <v>5</v>
      </c>
      <c r="B123" s="197" t="s">
        <v>212</v>
      </c>
      <c r="C123" s="192" t="s">
        <v>86</v>
      </c>
      <c r="D123" s="183" t="s">
        <v>94</v>
      </c>
      <c r="E123" s="186"/>
      <c r="F123" s="100"/>
      <c r="G123" s="735"/>
      <c r="H123" s="735"/>
      <c r="I123" s="736"/>
      <c r="J123" s="736"/>
      <c r="K123" s="737"/>
      <c r="L123" s="736"/>
      <c r="M123" s="736"/>
      <c r="N123" s="738" t="s">
        <v>213</v>
      </c>
      <c r="O123" s="275"/>
      <c r="P123" s="188"/>
      <c r="Q123" s="149">
        <v>1.6838599999999999E-2</v>
      </c>
      <c r="R123" s="149"/>
      <c r="S123" s="149"/>
      <c r="T123" s="57">
        <f t="shared" si="18"/>
        <v>1.6838599999999999E-2</v>
      </c>
      <c r="U123" s="740"/>
      <c r="V123" s="740"/>
      <c r="W123" s="740"/>
      <c r="X123" s="740"/>
      <c r="Y123" s="740"/>
      <c r="Z123" s="740"/>
      <c r="AA123" s="740"/>
      <c r="AB123" s="740"/>
      <c r="AC123" s="101"/>
      <c r="AD123" s="102"/>
      <c r="AE123" s="102"/>
      <c r="AF123" s="102"/>
      <c r="AG123" s="102"/>
      <c r="AH123" s="102"/>
      <c r="AI123" s="102"/>
      <c r="AJ123" s="101"/>
      <c r="AK123" s="101"/>
      <c r="AL123" s="101"/>
      <c r="AM123" s="101"/>
      <c r="AN123" s="101"/>
      <c r="AO123" s="188"/>
      <c r="AP123" s="150">
        <v>1.6838599999999999E-2</v>
      </c>
      <c r="AQ123" s="150"/>
      <c r="AR123" s="150"/>
      <c r="AS123" s="57">
        <f t="shared" si="19"/>
        <v>1.6838599999999999E-2</v>
      </c>
      <c r="AT123" s="742"/>
      <c r="AU123" s="150"/>
      <c r="AV123" s="742"/>
      <c r="AW123" s="740"/>
      <c r="AX123" s="740"/>
      <c r="AY123" s="740"/>
      <c r="AZ123" s="740"/>
      <c r="BA123" s="740"/>
      <c r="BB123" s="742"/>
      <c r="BC123" s="739"/>
      <c r="BD123" s="743" t="s">
        <v>87</v>
      </c>
    </row>
    <row r="124" spans="1:69" s="744" customFormat="1" outlineLevel="1">
      <c r="A124" s="183">
        <v>6</v>
      </c>
      <c r="B124" s="197" t="s">
        <v>214</v>
      </c>
      <c r="C124" s="192" t="s">
        <v>86</v>
      </c>
      <c r="D124" s="183" t="s">
        <v>94</v>
      </c>
      <c r="E124" s="186"/>
      <c r="F124" s="100"/>
      <c r="G124" s="735"/>
      <c r="H124" s="735"/>
      <c r="I124" s="736"/>
      <c r="J124" s="736"/>
      <c r="K124" s="737"/>
      <c r="L124" s="736"/>
      <c r="M124" s="736"/>
      <c r="N124" s="738" t="s">
        <v>215</v>
      </c>
      <c r="O124" s="275"/>
      <c r="P124" s="188"/>
      <c r="Q124" s="149">
        <v>3.4609399999999998E-2</v>
      </c>
      <c r="R124" s="149"/>
      <c r="S124" s="149"/>
      <c r="T124" s="57">
        <f t="shared" si="18"/>
        <v>3.4609399999999998E-2</v>
      </c>
      <c r="U124" s="740"/>
      <c r="V124" s="740"/>
      <c r="W124" s="740"/>
      <c r="X124" s="740"/>
      <c r="Y124" s="740"/>
      <c r="Z124" s="740"/>
      <c r="AA124" s="740"/>
      <c r="AB124" s="740"/>
      <c r="AC124" s="101"/>
      <c r="AD124" s="102"/>
      <c r="AE124" s="102"/>
      <c r="AF124" s="102"/>
      <c r="AG124" s="102"/>
      <c r="AH124" s="102"/>
      <c r="AI124" s="102"/>
      <c r="AJ124" s="101"/>
      <c r="AK124" s="101"/>
      <c r="AL124" s="101"/>
      <c r="AM124" s="101"/>
      <c r="AN124" s="101"/>
      <c r="AO124" s="188"/>
      <c r="AP124" s="150">
        <v>3.4609399999999998E-2</v>
      </c>
      <c r="AQ124" s="150"/>
      <c r="AR124" s="150"/>
      <c r="AS124" s="57">
        <f t="shared" si="19"/>
        <v>3.4609399999999998E-2</v>
      </c>
      <c r="AT124" s="742"/>
      <c r="AU124" s="150"/>
      <c r="AV124" s="742"/>
      <c r="AW124" s="740"/>
      <c r="AX124" s="740"/>
      <c r="AY124" s="740"/>
      <c r="AZ124" s="740"/>
      <c r="BA124" s="740"/>
      <c r="BB124" s="742"/>
      <c r="BC124" s="739"/>
      <c r="BD124" s="743" t="s">
        <v>87</v>
      </c>
    </row>
    <row r="125" spans="1:69" s="744" customFormat="1" outlineLevel="1">
      <c r="A125" s="183">
        <v>7</v>
      </c>
      <c r="B125" s="197" t="s">
        <v>216</v>
      </c>
      <c r="C125" s="192" t="s">
        <v>86</v>
      </c>
      <c r="D125" s="183" t="s">
        <v>94</v>
      </c>
      <c r="E125" s="186"/>
      <c r="F125" s="100"/>
      <c r="G125" s="735"/>
      <c r="H125" s="735"/>
      <c r="I125" s="736"/>
      <c r="J125" s="736"/>
      <c r="K125" s="737"/>
      <c r="L125" s="736"/>
      <c r="M125" s="736"/>
      <c r="N125" s="738" t="s">
        <v>217</v>
      </c>
      <c r="O125" s="275"/>
      <c r="P125" s="188"/>
      <c r="Q125" s="149">
        <v>9.6969600000000003E-2</v>
      </c>
      <c r="R125" s="149"/>
      <c r="S125" s="149"/>
      <c r="T125" s="57">
        <f t="shared" si="18"/>
        <v>9.6969600000000003E-2</v>
      </c>
      <c r="U125" s="740"/>
      <c r="V125" s="740"/>
      <c r="W125" s="740"/>
      <c r="X125" s="740"/>
      <c r="Y125" s="740"/>
      <c r="Z125" s="740"/>
      <c r="AA125" s="740"/>
      <c r="AB125" s="740"/>
      <c r="AC125" s="101"/>
      <c r="AD125" s="102"/>
      <c r="AE125" s="102"/>
      <c r="AF125" s="102"/>
      <c r="AG125" s="102"/>
      <c r="AH125" s="102"/>
      <c r="AI125" s="102"/>
      <c r="AJ125" s="101"/>
      <c r="AK125" s="101"/>
      <c r="AL125" s="101"/>
      <c r="AM125" s="101"/>
      <c r="AN125" s="101"/>
      <c r="AO125" s="188"/>
      <c r="AP125" s="150">
        <v>9.6969600000000003E-2</v>
      </c>
      <c r="AQ125" s="150"/>
      <c r="AR125" s="150"/>
      <c r="AS125" s="57">
        <f t="shared" si="19"/>
        <v>9.6969600000000003E-2</v>
      </c>
      <c r="AT125" s="742"/>
      <c r="AU125" s="150"/>
      <c r="AV125" s="742"/>
      <c r="AW125" s="740"/>
      <c r="AX125" s="740"/>
      <c r="AY125" s="740"/>
      <c r="AZ125" s="740"/>
      <c r="BA125" s="740"/>
      <c r="BB125" s="742"/>
      <c r="BC125" s="739"/>
      <c r="BD125" s="743" t="s">
        <v>87</v>
      </c>
    </row>
    <row r="126" spans="1:69" s="744" customFormat="1" outlineLevel="1">
      <c r="A126" s="183">
        <v>8</v>
      </c>
      <c r="B126" s="197" t="s">
        <v>218</v>
      </c>
      <c r="C126" s="192" t="s">
        <v>86</v>
      </c>
      <c r="D126" s="183" t="s">
        <v>94</v>
      </c>
      <c r="E126" s="186"/>
      <c r="F126" s="100"/>
      <c r="G126" s="735"/>
      <c r="H126" s="735"/>
      <c r="I126" s="736"/>
      <c r="J126" s="736"/>
      <c r="K126" s="737"/>
      <c r="L126" s="736"/>
      <c r="M126" s="736"/>
      <c r="N126" s="738" t="s">
        <v>219</v>
      </c>
      <c r="O126" s="275"/>
      <c r="P126" s="188"/>
      <c r="Q126" s="149">
        <v>3.3187500000000002E-2</v>
      </c>
      <c r="R126" s="149"/>
      <c r="S126" s="149"/>
      <c r="T126" s="57">
        <f t="shared" si="18"/>
        <v>3.3187500000000002E-2</v>
      </c>
      <c r="U126" s="740"/>
      <c r="V126" s="740"/>
      <c r="W126" s="740"/>
      <c r="X126" s="740"/>
      <c r="Y126" s="740"/>
      <c r="Z126" s="740"/>
      <c r="AA126" s="740"/>
      <c r="AB126" s="740"/>
      <c r="AC126" s="101"/>
      <c r="AD126" s="102"/>
      <c r="AE126" s="102"/>
      <c r="AF126" s="102"/>
      <c r="AG126" s="102"/>
      <c r="AH126" s="102"/>
      <c r="AI126" s="102"/>
      <c r="AJ126" s="101"/>
      <c r="AK126" s="101"/>
      <c r="AL126" s="101"/>
      <c r="AM126" s="101"/>
      <c r="AN126" s="101"/>
      <c r="AO126" s="188"/>
      <c r="AP126" s="150">
        <v>3.3187500000000002E-2</v>
      </c>
      <c r="AQ126" s="150"/>
      <c r="AR126" s="150"/>
      <c r="AS126" s="57">
        <f t="shared" si="19"/>
        <v>3.3187500000000002E-2</v>
      </c>
      <c r="AT126" s="742"/>
      <c r="AU126" s="150"/>
      <c r="AV126" s="742"/>
      <c r="AW126" s="740"/>
      <c r="AX126" s="740"/>
      <c r="AY126" s="740"/>
      <c r="AZ126" s="740"/>
      <c r="BA126" s="740"/>
      <c r="BB126" s="742"/>
      <c r="BC126" s="739"/>
      <c r="BD126" s="743" t="s">
        <v>87</v>
      </c>
    </row>
    <row r="127" spans="1:69" s="744" customFormat="1" outlineLevel="1">
      <c r="A127" s="183">
        <v>9</v>
      </c>
      <c r="B127" s="197" t="s">
        <v>220</v>
      </c>
      <c r="C127" s="192" t="s">
        <v>86</v>
      </c>
      <c r="D127" s="183" t="s">
        <v>94</v>
      </c>
      <c r="E127" s="186"/>
      <c r="F127" s="100"/>
      <c r="G127" s="735"/>
      <c r="H127" s="735"/>
      <c r="I127" s="736"/>
      <c r="J127" s="736"/>
      <c r="K127" s="737"/>
      <c r="L127" s="736"/>
      <c r="M127" s="736"/>
      <c r="N127" s="738" t="s">
        <v>221</v>
      </c>
      <c r="O127" s="275"/>
      <c r="P127" s="188"/>
      <c r="Q127" s="149">
        <v>3.9648000000000003E-2</v>
      </c>
      <c r="R127" s="149"/>
      <c r="S127" s="149"/>
      <c r="T127" s="57">
        <f t="shared" si="18"/>
        <v>3.9648000000000003E-2</v>
      </c>
      <c r="U127" s="740"/>
      <c r="V127" s="740"/>
      <c r="W127" s="740"/>
      <c r="X127" s="740"/>
      <c r="Y127" s="740"/>
      <c r="Z127" s="740"/>
      <c r="AA127" s="740"/>
      <c r="AB127" s="740"/>
      <c r="AC127" s="101"/>
      <c r="AD127" s="102"/>
      <c r="AE127" s="102"/>
      <c r="AF127" s="102"/>
      <c r="AG127" s="102"/>
      <c r="AH127" s="102"/>
      <c r="AI127" s="102"/>
      <c r="AJ127" s="101"/>
      <c r="AK127" s="101"/>
      <c r="AL127" s="101"/>
      <c r="AM127" s="101"/>
      <c r="AN127" s="101"/>
      <c r="AO127" s="188"/>
      <c r="AP127" s="150">
        <v>3.9648000000000003E-2</v>
      </c>
      <c r="AQ127" s="150"/>
      <c r="AR127" s="150"/>
      <c r="AS127" s="57">
        <f t="shared" si="19"/>
        <v>3.9648000000000003E-2</v>
      </c>
      <c r="AT127" s="742"/>
      <c r="AU127" s="150"/>
      <c r="AV127" s="742"/>
      <c r="AW127" s="740"/>
      <c r="AX127" s="740"/>
      <c r="AY127" s="740"/>
      <c r="AZ127" s="740"/>
      <c r="BA127" s="740"/>
      <c r="BB127" s="742"/>
      <c r="BC127" s="739"/>
      <c r="BD127" s="743" t="s">
        <v>87</v>
      </c>
    </row>
    <row r="128" spans="1:69" s="744" customFormat="1" outlineLevel="1">
      <c r="A128" s="183">
        <v>10</v>
      </c>
      <c r="B128" s="197" t="s">
        <v>222</v>
      </c>
      <c r="C128" s="192" t="s">
        <v>86</v>
      </c>
      <c r="D128" s="183" t="s">
        <v>94</v>
      </c>
      <c r="E128" s="186"/>
      <c r="F128" s="100"/>
      <c r="G128" s="735"/>
      <c r="H128" s="735"/>
      <c r="I128" s="736"/>
      <c r="J128" s="736"/>
      <c r="K128" s="737"/>
      <c r="L128" s="736"/>
      <c r="M128" s="736"/>
      <c r="N128" s="738" t="s">
        <v>223</v>
      </c>
      <c r="O128" s="275"/>
      <c r="P128" s="188"/>
      <c r="Q128" s="149">
        <v>4.4238199999999998E-2</v>
      </c>
      <c r="R128" s="149"/>
      <c r="S128" s="149"/>
      <c r="T128" s="57">
        <f t="shared" si="18"/>
        <v>4.4238199999999998E-2</v>
      </c>
      <c r="U128" s="740"/>
      <c r="V128" s="740"/>
      <c r="W128" s="740"/>
      <c r="X128" s="740"/>
      <c r="Y128" s="740"/>
      <c r="Z128" s="740"/>
      <c r="AA128" s="740"/>
      <c r="AB128" s="740"/>
      <c r="AC128" s="101"/>
      <c r="AD128" s="102"/>
      <c r="AE128" s="102"/>
      <c r="AF128" s="102"/>
      <c r="AG128" s="102"/>
      <c r="AH128" s="102"/>
      <c r="AI128" s="102"/>
      <c r="AJ128" s="101"/>
      <c r="AK128" s="101"/>
      <c r="AL128" s="101"/>
      <c r="AM128" s="101"/>
      <c r="AN128" s="101"/>
      <c r="AO128" s="188"/>
      <c r="AP128" s="150">
        <v>4.4238199999999998E-2</v>
      </c>
      <c r="AQ128" s="150"/>
      <c r="AR128" s="150"/>
      <c r="AS128" s="57">
        <f t="shared" si="19"/>
        <v>4.4238199999999998E-2</v>
      </c>
      <c r="AT128" s="742"/>
      <c r="AU128" s="150"/>
      <c r="AV128" s="742"/>
      <c r="AW128" s="740"/>
      <c r="AX128" s="740"/>
      <c r="AY128" s="740"/>
      <c r="AZ128" s="740"/>
      <c r="BA128" s="740"/>
      <c r="BB128" s="742"/>
      <c r="BC128" s="739"/>
      <c r="BD128" s="743" t="s">
        <v>87</v>
      </c>
    </row>
    <row r="129" spans="1:56" s="744" customFormat="1" outlineLevel="1">
      <c r="A129" s="183">
        <v>11</v>
      </c>
      <c r="B129" s="197" t="s">
        <v>224</v>
      </c>
      <c r="C129" s="192" t="s">
        <v>86</v>
      </c>
      <c r="D129" s="183" t="s">
        <v>94</v>
      </c>
      <c r="E129" s="186"/>
      <c r="F129" s="100"/>
      <c r="G129" s="735"/>
      <c r="H129" s="735"/>
      <c r="I129" s="736"/>
      <c r="J129" s="736"/>
      <c r="K129" s="737"/>
      <c r="L129" s="736"/>
      <c r="M129" s="736"/>
      <c r="N129" s="738" t="s">
        <v>225</v>
      </c>
      <c r="O129" s="275"/>
      <c r="P129" s="188"/>
      <c r="Q129" s="149">
        <v>8.4074999999999997E-2</v>
      </c>
      <c r="R129" s="149"/>
      <c r="S129" s="149"/>
      <c r="T129" s="57">
        <f t="shared" si="18"/>
        <v>8.4074999999999997E-2</v>
      </c>
      <c r="U129" s="740"/>
      <c r="V129" s="740"/>
      <c r="W129" s="740"/>
      <c r="X129" s="740"/>
      <c r="Y129" s="740"/>
      <c r="Z129" s="740"/>
      <c r="AA129" s="740"/>
      <c r="AB129" s="740"/>
      <c r="AC129" s="101"/>
      <c r="AD129" s="102"/>
      <c r="AE129" s="102"/>
      <c r="AF129" s="102"/>
      <c r="AG129" s="102"/>
      <c r="AH129" s="102"/>
      <c r="AI129" s="102"/>
      <c r="AJ129" s="101"/>
      <c r="AK129" s="101"/>
      <c r="AL129" s="101"/>
      <c r="AM129" s="101"/>
      <c r="AN129" s="101"/>
      <c r="AO129" s="188"/>
      <c r="AP129" s="150">
        <v>8.4074999999999997E-2</v>
      </c>
      <c r="AQ129" s="150"/>
      <c r="AR129" s="150"/>
      <c r="AS129" s="57">
        <f t="shared" si="19"/>
        <v>8.4074999999999997E-2</v>
      </c>
      <c r="AT129" s="742"/>
      <c r="AU129" s="150"/>
      <c r="AV129" s="742"/>
      <c r="AW129" s="740"/>
      <c r="AX129" s="740"/>
      <c r="AY129" s="740"/>
      <c r="AZ129" s="740"/>
      <c r="BA129" s="740"/>
      <c r="BB129" s="742"/>
      <c r="BC129" s="739"/>
      <c r="BD129" s="743" t="s">
        <v>87</v>
      </c>
    </row>
    <row r="130" spans="1:56" s="744" customFormat="1" outlineLevel="1">
      <c r="A130" s="183">
        <v>12</v>
      </c>
      <c r="B130" s="197" t="s">
        <v>226</v>
      </c>
      <c r="C130" s="192" t="s">
        <v>86</v>
      </c>
      <c r="D130" s="183" t="s">
        <v>94</v>
      </c>
      <c r="E130" s="186"/>
      <c r="F130" s="100"/>
      <c r="G130" s="735"/>
      <c r="H130" s="735"/>
      <c r="I130" s="736"/>
      <c r="J130" s="736"/>
      <c r="K130" s="737"/>
      <c r="L130" s="736"/>
      <c r="M130" s="736"/>
      <c r="N130" s="738" t="s">
        <v>227</v>
      </c>
      <c r="O130" s="275"/>
      <c r="P130" s="188"/>
      <c r="Q130" s="149">
        <v>2.34112E-2</v>
      </c>
      <c r="R130" s="149"/>
      <c r="S130" s="149"/>
      <c r="T130" s="57">
        <f t="shared" si="18"/>
        <v>2.34112E-2</v>
      </c>
      <c r="U130" s="740"/>
      <c r="V130" s="740"/>
      <c r="W130" s="740"/>
      <c r="X130" s="740"/>
      <c r="Y130" s="740"/>
      <c r="Z130" s="740"/>
      <c r="AA130" s="740"/>
      <c r="AB130" s="740"/>
      <c r="AC130" s="101"/>
      <c r="AD130" s="102"/>
      <c r="AE130" s="102"/>
      <c r="AF130" s="102"/>
      <c r="AG130" s="102"/>
      <c r="AH130" s="102"/>
      <c r="AI130" s="102"/>
      <c r="AJ130" s="101"/>
      <c r="AK130" s="101"/>
      <c r="AL130" s="101"/>
      <c r="AM130" s="101"/>
      <c r="AN130" s="101"/>
      <c r="AO130" s="188"/>
      <c r="AP130" s="150">
        <v>2.34112E-2</v>
      </c>
      <c r="AQ130" s="150"/>
      <c r="AR130" s="150"/>
      <c r="AS130" s="57">
        <f t="shared" si="19"/>
        <v>2.34112E-2</v>
      </c>
      <c r="AT130" s="742"/>
      <c r="AU130" s="150"/>
      <c r="AV130" s="742"/>
      <c r="AW130" s="740"/>
      <c r="AX130" s="740"/>
      <c r="AY130" s="740"/>
      <c r="AZ130" s="740"/>
      <c r="BA130" s="740"/>
      <c r="BB130" s="742"/>
      <c r="BC130" s="739"/>
      <c r="BD130" s="743" t="s">
        <v>87</v>
      </c>
    </row>
    <row r="131" spans="1:56" s="744" customFormat="1" outlineLevel="1">
      <c r="A131" s="183">
        <v>13</v>
      </c>
      <c r="B131" s="197" t="s">
        <v>228</v>
      </c>
      <c r="C131" s="192" t="s">
        <v>86</v>
      </c>
      <c r="D131" s="183" t="s">
        <v>94</v>
      </c>
      <c r="E131" s="186"/>
      <c r="F131" s="100"/>
      <c r="G131" s="735"/>
      <c r="H131" s="735"/>
      <c r="I131" s="736"/>
      <c r="J131" s="736"/>
      <c r="K131" s="737"/>
      <c r="L131" s="736"/>
      <c r="M131" s="736"/>
      <c r="N131" s="738" t="s">
        <v>233</v>
      </c>
      <c r="O131" s="275"/>
      <c r="P131" s="188"/>
      <c r="Q131" s="149"/>
      <c r="R131" s="149"/>
      <c r="S131" s="149"/>
      <c r="T131" s="57">
        <f t="shared" si="18"/>
        <v>0</v>
      </c>
      <c r="U131" s="740"/>
      <c r="V131" s="740"/>
      <c r="W131" s="740"/>
      <c r="X131" s="740"/>
      <c r="Y131" s="740"/>
      <c r="Z131" s="740"/>
      <c r="AA131" s="740"/>
      <c r="AB131" s="740"/>
      <c r="AC131" s="101"/>
      <c r="AD131" s="102"/>
      <c r="AE131" s="102"/>
      <c r="AF131" s="102"/>
      <c r="AG131" s="102"/>
      <c r="AH131" s="102"/>
      <c r="AI131" s="102"/>
      <c r="AJ131" s="101"/>
      <c r="AK131" s="101"/>
      <c r="AL131" s="101"/>
      <c r="AM131" s="101"/>
      <c r="AN131" s="101"/>
      <c r="AO131" s="188"/>
      <c r="AP131" s="150"/>
      <c r="AQ131" s="150"/>
      <c r="AR131" s="150"/>
      <c r="AS131" s="57">
        <f t="shared" si="19"/>
        <v>0</v>
      </c>
      <c r="AT131" s="742"/>
      <c r="AU131" s="150"/>
      <c r="AV131" s="742"/>
      <c r="AW131" s="740"/>
      <c r="AX131" s="740"/>
      <c r="AY131" s="740"/>
      <c r="AZ131" s="740"/>
      <c r="BA131" s="740"/>
      <c r="BB131" s="745">
        <v>9.2817800000000006E-2</v>
      </c>
      <c r="BC131" s="746" t="s">
        <v>235</v>
      </c>
      <c r="BD131" s="743" t="s">
        <v>94</v>
      </c>
    </row>
    <row r="132" spans="1:56" s="744" customFormat="1" outlineLevel="1">
      <c r="A132" s="183">
        <v>14</v>
      </c>
      <c r="B132" s="197" t="s">
        <v>229</v>
      </c>
      <c r="C132" s="192" t="s">
        <v>86</v>
      </c>
      <c r="D132" s="183" t="s">
        <v>94</v>
      </c>
      <c r="E132" s="186"/>
      <c r="F132" s="100"/>
      <c r="G132" s="735"/>
      <c r="H132" s="735"/>
      <c r="I132" s="736"/>
      <c r="J132" s="736"/>
      <c r="K132" s="737"/>
      <c r="L132" s="736"/>
      <c r="M132" s="736"/>
      <c r="N132" s="738" t="s">
        <v>233</v>
      </c>
      <c r="O132" s="275"/>
      <c r="P132" s="188"/>
      <c r="Q132" s="149"/>
      <c r="R132" s="149"/>
      <c r="S132" s="149"/>
      <c r="T132" s="57">
        <f t="shared" si="18"/>
        <v>0</v>
      </c>
      <c r="U132" s="740"/>
      <c r="V132" s="740"/>
      <c r="W132" s="740"/>
      <c r="X132" s="740"/>
      <c r="Y132" s="740"/>
      <c r="Z132" s="740"/>
      <c r="AA132" s="740"/>
      <c r="AB132" s="740"/>
      <c r="AC132" s="101"/>
      <c r="AD132" s="102"/>
      <c r="AE132" s="102"/>
      <c r="AF132" s="102"/>
      <c r="AG132" s="102"/>
      <c r="AH132" s="102"/>
      <c r="AI132" s="102"/>
      <c r="AJ132" s="101"/>
      <c r="AK132" s="101"/>
      <c r="AL132" s="101"/>
      <c r="AM132" s="101"/>
      <c r="AN132" s="101"/>
      <c r="AO132" s="188"/>
      <c r="AP132" s="150"/>
      <c r="AQ132" s="150"/>
      <c r="AR132" s="150"/>
      <c r="AS132" s="57">
        <f t="shared" si="19"/>
        <v>0</v>
      </c>
      <c r="AT132" s="742"/>
      <c r="AU132" s="150"/>
      <c r="AV132" s="742"/>
      <c r="AW132" s="740"/>
      <c r="AX132" s="740"/>
      <c r="AY132" s="740"/>
      <c r="AZ132" s="740"/>
      <c r="BA132" s="740"/>
      <c r="BB132" s="745">
        <v>9.28176E-2</v>
      </c>
      <c r="BC132" s="746" t="s">
        <v>235</v>
      </c>
      <c r="BD132" s="743" t="s">
        <v>94</v>
      </c>
    </row>
    <row r="133" spans="1:56" s="744" customFormat="1" outlineLevel="1">
      <c r="A133" s="183">
        <v>15</v>
      </c>
      <c r="B133" s="197" t="s">
        <v>230</v>
      </c>
      <c r="C133" s="192" t="s">
        <v>86</v>
      </c>
      <c r="D133" s="183" t="s">
        <v>94</v>
      </c>
      <c r="E133" s="186"/>
      <c r="F133" s="100"/>
      <c r="G133" s="735"/>
      <c r="H133" s="735"/>
      <c r="I133" s="736"/>
      <c r="J133" s="736"/>
      <c r="K133" s="737"/>
      <c r="L133" s="736"/>
      <c r="M133" s="736"/>
      <c r="N133" s="738" t="s">
        <v>233</v>
      </c>
      <c r="O133" s="275"/>
      <c r="P133" s="188"/>
      <c r="Q133" s="149"/>
      <c r="R133" s="149"/>
      <c r="S133" s="149"/>
      <c r="T133" s="57">
        <f t="shared" si="18"/>
        <v>0</v>
      </c>
      <c r="U133" s="740"/>
      <c r="V133" s="740"/>
      <c r="W133" s="740"/>
      <c r="X133" s="740"/>
      <c r="Y133" s="740"/>
      <c r="Z133" s="740"/>
      <c r="AA133" s="740"/>
      <c r="AB133" s="740"/>
      <c r="AC133" s="101"/>
      <c r="AD133" s="102"/>
      <c r="AE133" s="102"/>
      <c r="AF133" s="102"/>
      <c r="AG133" s="102"/>
      <c r="AH133" s="102"/>
      <c r="AI133" s="102"/>
      <c r="AJ133" s="101"/>
      <c r="AK133" s="101"/>
      <c r="AL133" s="101"/>
      <c r="AM133" s="101"/>
      <c r="AN133" s="101"/>
      <c r="AO133" s="188"/>
      <c r="AP133" s="150"/>
      <c r="AQ133" s="150"/>
      <c r="AR133" s="150"/>
      <c r="AS133" s="57">
        <f t="shared" si="19"/>
        <v>0</v>
      </c>
      <c r="AT133" s="742"/>
      <c r="AU133" s="150"/>
      <c r="AV133" s="742"/>
      <c r="AW133" s="740"/>
      <c r="AX133" s="740"/>
      <c r="AY133" s="740"/>
      <c r="AZ133" s="740"/>
      <c r="BA133" s="740"/>
      <c r="BB133" s="745">
        <v>9.1857599999999998E-2</v>
      </c>
      <c r="BC133" s="746" t="s">
        <v>235</v>
      </c>
      <c r="BD133" s="743" t="s">
        <v>94</v>
      </c>
    </row>
    <row r="134" spans="1:56" s="744" customFormat="1" outlineLevel="1">
      <c r="A134" s="183">
        <v>16</v>
      </c>
      <c r="B134" s="197" t="s">
        <v>231</v>
      </c>
      <c r="C134" s="192" t="s">
        <v>86</v>
      </c>
      <c r="D134" s="183" t="s">
        <v>94</v>
      </c>
      <c r="E134" s="186"/>
      <c r="F134" s="100"/>
      <c r="G134" s="735"/>
      <c r="H134" s="735"/>
      <c r="I134" s="736"/>
      <c r="J134" s="736"/>
      <c r="K134" s="737"/>
      <c r="L134" s="736"/>
      <c r="M134" s="736"/>
      <c r="N134" s="738" t="s">
        <v>234</v>
      </c>
      <c r="O134" s="275"/>
      <c r="P134" s="188"/>
      <c r="Q134" s="149"/>
      <c r="R134" s="149"/>
      <c r="S134" s="149"/>
      <c r="T134" s="57">
        <f t="shared" si="18"/>
        <v>0</v>
      </c>
      <c r="U134" s="740"/>
      <c r="V134" s="740"/>
      <c r="W134" s="740"/>
      <c r="X134" s="740"/>
      <c r="Y134" s="740"/>
      <c r="Z134" s="740"/>
      <c r="AA134" s="740"/>
      <c r="AB134" s="740"/>
      <c r="AC134" s="101"/>
      <c r="AD134" s="102"/>
      <c r="AE134" s="102"/>
      <c r="AF134" s="102"/>
      <c r="AG134" s="102"/>
      <c r="AH134" s="102"/>
      <c r="AI134" s="102"/>
      <c r="AJ134" s="101"/>
      <c r="AK134" s="101"/>
      <c r="AL134" s="101"/>
      <c r="AM134" s="101"/>
      <c r="AN134" s="101"/>
      <c r="AO134" s="188"/>
      <c r="AP134" s="150"/>
      <c r="AQ134" s="150"/>
      <c r="AR134" s="150"/>
      <c r="AS134" s="57">
        <f t="shared" si="19"/>
        <v>0</v>
      </c>
      <c r="AT134" s="742"/>
      <c r="AU134" s="150"/>
      <c r="AV134" s="742"/>
      <c r="AW134" s="740"/>
      <c r="AX134" s="740"/>
      <c r="AY134" s="740"/>
      <c r="AZ134" s="740"/>
      <c r="BA134" s="740"/>
      <c r="BB134" s="745">
        <v>0.10005310000000001</v>
      </c>
      <c r="BC134" s="746" t="s">
        <v>235</v>
      </c>
      <c r="BD134" s="743" t="s">
        <v>94</v>
      </c>
    </row>
    <row r="135" spans="1:56" s="744" customFormat="1" outlineLevel="1">
      <c r="A135" s="183">
        <v>17</v>
      </c>
      <c r="B135" s="197" t="s">
        <v>232</v>
      </c>
      <c r="C135" s="192" t="s">
        <v>86</v>
      </c>
      <c r="D135" s="183" t="s">
        <v>94</v>
      </c>
      <c r="E135" s="186"/>
      <c r="F135" s="100"/>
      <c r="G135" s="735"/>
      <c r="H135" s="735"/>
      <c r="I135" s="736"/>
      <c r="J135" s="736"/>
      <c r="K135" s="737"/>
      <c r="L135" s="736"/>
      <c r="M135" s="736"/>
      <c r="N135" s="738" t="s">
        <v>234</v>
      </c>
      <c r="O135" s="275"/>
      <c r="P135" s="188"/>
      <c r="Q135" s="149"/>
      <c r="R135" s="149"/>
      <c r="S135" s="149"/>
      <c r="T135" s="57">
        <f t="shared" si="18"/>
        <v>0</v>
      </c>
      <c r="U135" s="740"/>
      <c r="V135" s="740"/>
      <c r="W135" s="740"/>
      <c r="X135" s="740"/>
      <c r="Y135" s="740"/>
      <c r="Z135" s="740"/>
      <c r="AA135" s="740"/>
      <c r="AB135" s="740"/>
      <c r="AC135" s="101"/>
      <c r="AD135" s="102"/>
      <c r="AE135" s="102"/>
      <c r="AF135" s="102"/>
      <c r="AG135" s="102"/>
      <c r="AH135" s="102"/>
      <c r="AI135" s="102"/>
      <c r="AJ135" s="101"/>
      <c r="AK135" s="101"/>
      <c r="AL135" s="101"/>
      <c r="AM135" s="101"/>
      <c r="AN135" s="101"/>
      <c r="AO135" s="188"/>
      <c r="AP135" s="150"/>
      <c r="AQ135" s="150"/>
      <c r="AR135" s="150"/>
      <c r="AS135" s="57">
        <f t="shared" si="19"/>
        <v>0</v>
      </c>
      <c r="AT135" s="742"/>
      <c r="AU135" s="150"/>
      <c r="AV135" s="742"/>
      <c r="AW135" s="740"/>
      <c r="AX135" s="740"/>
      <c r="AY135" s="740"/>
      <c r="AZ135" s="740"/>
      <c r="BA135" s="740"/>
      <c r="BB135" s="745">
        <v>5.0026599999999997E-2</v>
      </c>
      <c r="BC135" s="746" t="s">
        <v>235</v>
      </c>
      <c r="BD135" s="743" t="s">
        <v>94</v>
      </c>
    </row>
    <row r="136" spans="1:56" s="744" customFormat="1" ht="30" outlineLevel="1">
      <c r="A136" s="183">
        <v>18</v>
      </c>
      <c r="B136" s="197" t="s">
        <v>237</v>
      </c>
      <c r="C136" s="192" t="s">
        <v>86</v>
      </c>
      <c r="D136" s="183" t="s">
        <v>94</v>
      </c>
      <c r="E136" s="186"/>
      <c r="F136" s="100"/>
      <c r="G136" s="735"/>
      <c r="H136" s="735"/>
      <c r="I136" s="736"/>
      <c r="J136" s="736"/>
      <c r="K136" s="737"/>
      <c r="L136" s="736"/>
      <c r="M136" s="736"/>
      <c r="N136" s="738" t="s">
        <v>238</v>
      </c>
      <c r="O136" s="275"/>
      <c r="P136" s="188"/>
      <c r="Q136" s="149"/>
      <c r="R136" s="149">
        <v>2.8927700000000001E-2</v>
      </c>
      <c r="S136" s="149"/>
      <c r="T136" s="57">
        <f t="shared" si="18"/>
        <v>2.8927700000000001E-2</v>
      </c>
      <c r="U136" s="740"/>
      <c r="V136" s="740"/>
      <c r="W136" s="740"/>
      <c r="X136" s="740"/>
      <c r="Y136" s="740"/>
      <c r="Z136" s="740"/>
      <c r="AA136" s="740"/>
      <c r="AB136" s="740"/>
      <c r="AC136" s="101"/>
      <c r="AD136" s="102"/>
      <c r="AE136" s="102"/>
      <c r="AF136" s="102"/>
      <c r="AG136" s="102"/>
      <c r="AH136" s="102"/>
      <c r="AI136" s="102"/>
      <c r="AJ136" s="101"/>
      <c r="AK136" s="101"/>
      <c r="AL136" s="101"/>
      <c r="AM136" s="101"/>
      <c r="AN136" s="101"/>
      <c r="AO136" s="188"/>
      <c r="AP136" s="150"/>
      <c r="AQ136" s="150">
        <v>2.8927700000000001E-2</v>
      </c>
      <c r="AR136" s="150"/>
      <c r="AS136" s="57">
        <f t="shared" si="19"/>
        <v>2.8927700000000001E-2</v>
      </c>
      <c r="AT136" s="742"/>
      <c r="AU136" s="150"/>
      <c r="AV136" s="742"/>
      <c r="AW136" s="740"/>
      <c r="AX136" s="740"/>
      <c r="AY136" s="740"/>
      <c r="AZ136" s="740"/>
      <c r="BA136" s="740"/>
      <c r="BB136" s="742"/>
      <c r="BC136" s="739"/>
      <c r="BD136" s="743" t="s">
        <v>87</v>
      </c>
    </row>
    <row r="137" spans="1:56" s="744" customFormat="1" ht="30" outlineLevel="1">
      <c r="A137" s="183">
        <v>19</v>
      </c>
      <c r="B137" s="197" t="s">
        <v>239</v>
      </c>
      <c r="C137" s="192" t="s">
        <v>86</v>
      </c>
      <c r="D137" s="183" t="s">
        <v>94</v>
      </c>
      <c r="E137" s="186"/>
      <c r="F137" s="100"/>
      <c r="G137" s="735"/>
      <c r="H137" s="735"/>
      <c r="I137" s="736"/>
      <c r="J137" s="736"/>
      <c r="K137" s="737"/>
      <c r="L137" s="736"/>
      <c r="M137" s="736"/>
      <c r="N137" s="738" t="s">
        <v>240</v>
      </c>
      <c r="O137" s="275"/>
      <c r="P137" s="188"/>
      <c r="Q137" s="149"/>
      <c r="R137" s="149">
        <v>2.4337500000000001E-2</v>
      </c>
      <c r="S137" s="149"/>
      <c r="T137" s="57">
        <f t="shared" si="18"/>
        <v>2.4337500000000001E-2</v>
      </c>
      <c r="U137" s="740"/>
      <c r="V137" s="740"/>
      <c r="W137" s="740"/>
      <c r="X137" s="740"/>
      <c r="Y137" s="740"/>
      <c r="Z137" s="740"/>
      <c r="AA137" s="740"/>
      <c r="AB137" s="740"/>
      <c r="AC137" s="101"/>
      <c r="AD137" s="102"/>
      <c r="AE137" s="102"/>
      <c r="AF137" s="102"/>
      <c r="AG137" s="102"/>
      <c r="AH137" s="102"/>
      <c r="AI137" s="102"/>
      <c r="AJ137" s="101"/>
      <c r="AK137" s="101"/>
      <c r="AL137" s="101"/>
      <c r="AM137" s="101"/>
      <c r="AN137" s="101"/>
      <c r="AO137" s="188"/>
      <c r="AP137" s="150"/>
      <c r="AQ137" s="150">
        <v>2.4337500000000001E-2</v>
      </c>
      <c r="AR137" s="150"/>
      <c r="AS137" s="57">
        <f t="shared" si="19"/>
        <v>2.4337500000000001E-2</v>
      </c>
      <c r="AT137" s="742"/>
      <c r="AU137" s="150"/>
      <c r="AV137" s="742"/>
      <c r="AW137" s="740"/>
      <c r="AX137" s="740"/>
      <c r="AY137" s="740"/>
      <c r="AZ137" s="740"/>
      <c r="BA137" s="740"/>
      <c r="BB137" s="742"/>
      <c r="BC137" s="739"/>
      <c r="BD137" s="743" t="s">
        <v>87</v>
      </c>
    </row>
    <row r="138" spans="1:56" s="744" customFormat="1" ht="30" outlineLevel="1">
      <c r="A138" s="183">
        <v>20</v>
      </c>
      <c r="B138" s="197" t="s">
        <v>241</v>
      </c>
      <c r="C138" s="192" t="s">
        <v>86</v>
      </c>
      <c r="D138" s="183" t="s">
        <v>94</v>
      </c>
      <c r="E138" s="186"/>
      <c r="F138" s="100"/>
      <c r="G138" s="735"/>
      <c r="H138" s="735"/>
      <c r="I138" s="736"/>
      <c r="J138" s="736"/>
      <c r="K138" s="737"/>
      <c r="L138" s="736"/>
      <c r="M138" s="736"/>
      <c r="N138" s="738" t="s">
        <v>242</v>
      </c>
      <c r="O138" s="275"/>
      <c r="P138" s="188"/>
      <c r="Q138" s="149"/>
      <c r="R138" s="149">
        <v>3.2520800000000002E-2</v>
      </c>
      <c r="S138" s="149"/>
      <c r="T138" s="57">
        <f t="shared" si="18"/>
        <v>3.2520800000000002E-2</v>
      </c>
      <c r="U138" s="740"/>
      <c r="V138" s="740"/>
      <c r="W138" s="740"/>
      <c r="X138" s="740"/>
      <c r="Y138" s="740"/>
      <c r="Z138" s="740"/>
      <c r="AA138" s="740"/>
      <c r="AB138" s="740"/>
      <c r="AC138" s="101"/>
      <c r="AD138" s="102"/>
      <c r="AE138" s="102"/>
      <c r="AF138" s="102"/>
      <c r="AG138" s="102"/>
      <c r="AH138" s="102"/>
      <c r="AI138" s="102"/>
      <c r="AJ138" s="101"/>
      <c r="AK138" s="101"/>
      <c r="AL138" s="101"/>
      <c r="AM138" s="101"/>
      <c r="AN138" s="101"/>
      <c r="AO138" s="188"/>
      <c r="AP138" s="150"/>
      <c r="AQ138" s="150">
        <v>3.2520800000000002E-2</v>
      </c>
      <c r="AR138" s="150"/>
      <c r="AS138" s="57">
        <f t="shared" si="19"/>
        <v>3.2520800000000002E-2</v>
      </c>
      <c r="AT138" s="742"/>
      <c r="AU138" s="150"/>
      <c r="AV138" s="742"/>
      <c r="AW138" s="740"/>
      <c r="AX138" s="740"/>
      <c r="AY138" s="740"/>
      <c r="AZ138" s="740"/>
      <c r="BA138" s="740"/>
      <c r="BB138" s="742"/>
      <c r="BC138" s="739"/>
      <c r="BD138" s="743" t="s">
        <v>87</v>
      </c>
    </row>
    <row r="139" spans="1:56" s="744" customFormat="1" outlineLevel="1">
      <c r="A139" s="183">
        <v>21</v>
      </c>
      <c r="B139" s="197" t="s">
        <v>243</v>
      </c>
      <c r="C139" s="192" t="s">
        <v>86</v>
      </c>
      <c r="D139" s="183" t="s">
        <v>94</v>
      </c>
      <c r="E139" s="186"/>
      <c r="F139" s="100"/>
      <c r="G139" s="735"/>
      <c r="H139" s="735"/>
      <c r="I139" s="736"/>
      <c r="J139" s="736"/>
      <c r="K139" s="737"/>
      <c r="L139" s="736"/>
      <c r="M139" s="736"/>
      <c r="N139" s="738" t="s">
        <v>244</v>
      </c>
      <c r="O139" s="275"/>
      <c r="P139" s="188"/>
      <c r="Q139" s="149"/>
      <c r="R139" s="149">
        <v>1.2272E-2</v>
      </c>
      <c r="S139" s="149"/>
      <c r="T139" s="57">
        <f t="shared" ref="T139:T202" si="20">SUM(P139:S139)</f>
        <v>1.2272E-2</v>
      </c>
      <c r="U139" s="740"/>
      <c r="V139" s="740"/>
      <c r="W139" s="740"/>
      <c r="X139" s="740"/>
      <c r="Y139" s="740"/>
      <c r="Z139" s="740"/>
      <c r="AA139" s="740"/>
      <c r="AB139" s="740"/>
      <c r="AC139" s="101"/>
      <c r="AD139" s="102"/>
      <c r="AE139" s="102"/>
      <c r="AF139" s="102"/>
      <c r="AG139" s="102"/>
      <c r="AH139" s="102"/>
      <c r="AI139" s="102"/>
      <c r="AJ139" s="101"/>
      <c r="AK139" s="101"/>
      <c r="AL139" s="101"/>
      <c r="AM139" s="101"/>
      <c r="AN139" s="101"/>
      <c r="AO139" s="188"/>
      <c r="AP139" s="150"/>
      <c r="AQ139" s="150">
        <v>1.2272E-2</v>
      </c>
      <c r="AR139" s="150"/>
      <c r="AS139" s="57">
        <f t="shared" ref="AS139:AS202" si="21">SUM(AO139:AR139)</f>
        <v>1.2272E-2</v>
      </c>
      <c r="AT139" s="742"/>
      <c r="AU139" s="150"/>
      <c r="AV139" s="742"/>
      <c r="AW139" s="740"/>
      <c r="AX139" s="740"/>
      <c r="AY139" s="740"/>
      <c r="AZ139" s="740"/>
      <c r="BA139" s="740"/>
      <c r="BB139" s="742"/>
      <c r="BC139" s="739"/>
      <c r="BD139" s="743" t="s">
        <v>87</v>
      </c>
    </row>
    <row r="140" spans="1:56" s="744" customFormat="1" ht="30" outlineLevel="1">
      <c r="A140" s="183">
        <v>22</v>
      </c>
      <c r="B140" s="197" t="s">
        <v>245</v>
      </c>
      <c r="C140" s="192" t="s">
        <v>86</v>
      </c>
      <c r="D140" s="183" t="s">
        <v>94</v>
      </c>
      <c r="E140" s="186"/>
      <c r="F140" s="100"/>
      <c r="G140" s="735"/>
      <c r="H140" s="735"/>
      <c r="I140" s="736"/>
      <c r="J140" s="736"/>
      <c r="K140" s="737"/>
      <c r="L140" s="736"/>
      <c r="M140" s="736"/>
      <c r="N140" s="738" t="s">
        <v>246</v>
      </c>
      <c r="O140" s="275"/>
      <c r="P140" s="188"/>
      <c r="Q140" s="149"/>
      <c r="R140" s="149">
        <v>7.7924499999999994E-2</v>
      </c>
      <c r="S140" s="149"/>
      <c r="T140" s="57">
        <f t="shared" si="20"/>
        <v>7.7924499999999994E-2</v>
      </c>
      <c r="U140" s="740"/>
      <c r="V140" s="740"/>
      <c r="W140" s="740"/>
      <c r="X140" s="740"/>
      <c r="Y140" s="740"/>
      <c r="Z140" s="740"/>
      <c r="AA140" s="740"/>
      <c r="AB140" s="740"/>
      <c r="AC140" s="101"/>
      <c r="AD140" s="102"/>
      <c r="AE140" s="102"/>
      <c r="AF140" s="102"/>
      <c r="AG140" s="102"/>
      <c r="AH140" s="102"/>
      <c r="AI140" s="102"/>
      <c r="AJ140" s="101"/>
      <c r="AK140" s="101"/>
      <c r="AL140" s="101"/>
      <c r="AM140" s="101"/>
      <c r="AN140" s="101"/>
      <c r="AO140" s="188"/>
      <c r="AP140" s="150"/>
      <c r="AQ140" s="150">
        <v>7.7924499999999994E-2</v>
      </c>
      <c r="AR140" s="150"/>
      <c r="AS140" s="57">
        <f t="shared" si="21"/>
        <v>7.7924499999999994E-2</v>
      </c>
      <c r="AT140" s="742"/>
      <c r="AU140" s="150"/>
      <c r="AV140" s="742"/>
      <c r="AW140" s="740"/>
      <c r="AX140" s="740"/>
      <c r="AY140" s="740"/>
      <c r="AZ140" s="740"/>
      <c r="BA140" s="740"/>
      <c r="BB140" s="742"/>
      <c r="BC140" s="739"/>
      <c r="BD140" s="743" t="s">
        <v>87</v>
      </c>
    </row>
    <row r="141" spans="1:56" s="744" customFormat="1" outlineLevel="1">
      <c r="A141" s="183">
        <v>23</v>
      </c>
      <c r="B141" s="197" t="s">
        <v>247</v>
      </c>
      <c r="C141" s="192" t="s">
        <v>86</v>
      </c>
      <c r="D141" s="183" t="s">
        <v>94</v>
      </c>
      <c r="E141" s="186"/>
      <c r="F141" s="100"/>
      <c r="G141" s="735"/>
      <c r="H141" s="735"/>
      <c r="I141" s="736"/>
      <c r="J141" s="736"/>
      <c r="K141" s="737"/>
      <c r="L141" s="736"/>
      <c r="M141" s="736"/>
      <c r="N141" s="738" t="s">
        <v>248</v>
      </c>
      <c r="O141" s="275"/>
      <c r="P141" s="188"/>
      <c r="Q141" s="149"/>
      <c r="R141" s="149">
        <v>8.0000000000000002E-3</v>
      </c>
      <c r="S141" s="149"/>
      <c r="T141" s="57">
        <f t="shared" si="20"/>
        <v>8.0000000000000002E-3</v>
      </c>
      <c r="U141" s="740"/>
      <c r="V141" s="740"/>
      <c r="W141" s="740"/>
      <c r="X141" s="740"/>
      <c r="Y141" s="740"/>
      <c r="Z141" s="740"/>
      <c r="AA141" s="740"/>
      <c r="AB141" s="740"/>
      <c r="AC141" s="101"/>
      <c r="AD141" s="102"/>
      <c r="AE141" s="102"/>
      <c r="AF141" s="102"/>
      <c r="AG141" s="102"/>
      <c r="AH141" s="102"/>
      <c r="AI141" s="102"/>
      <c r="AJ141" s="101"/>
      <c r="AK141" s="101"/>
      <c r="AL141" s="101"/>
      <c r="AM141" s="101"/>
      <c r="AN141" s="101"/>
      <c r="AO141" s="188"/>
      <c r="AP141" s="150"/>
      <c r="AQ141" s="150">
        <v>8.0000000000000002E-3</v>
      </c>
      <c r="AR141" s="150"/>
      <c r="AS141" s="57">
        <f t="shared" si="21"/>
        <v>8.0000000000000002E-3</v>
      </c>
      <c r="AT141" s="742"/>
      <c r="AU141" s="150"/>
      <c r="AV141" s="742"/>
      <c r="AW141" s="740"/>
      <c r="AX141" s="740"/>
      <c r="AY141" s="740"/>
      <c r="AZ141" s="740"/>
      <c r="BA141" s="740"/>
      <c r="BB141" s="742"/>
      <c r="BC141" s="739"/>
      <c r="BD141" s="743" t="s">
        <v>87</v>
      </c>
    </row>
    <row r="142" spans="1:56" s="744" customFormat="1" ht="30" outlineLevel="1">
      <c r="A142" s="183">
        <v>24</v>
      </c>
      <c r="B142" s="197" t="s">
        <v>249</v>
      </c>
      <c r="C142" s="192" t="s">
        <v>86</v>
      </c>
      <c r="D142" s="183" t="s">
        <v>94</v>
      </c>
      <c r="E142" s="186"/>
      <c r="F142" s="100"/>
      <c r="G142" s="735"/>
      <c r="H142" s="735"/>
      <c r="I142" s="736"/>
      <c r="J142" s="736"/>
      <c r="K142" s="737"/>
      <c r="L142" s="736"/>
      <c r="M142" s="736"/>
      <c r="N142" s="738" t="s">
        <v>250</v>
      </c>
      <c r="O142" s="275"/>
      <c r="P142" s="188"/>
      <c r="Q142" s="149"/>
      <c r="R142" s="149">
        <v>7.0799000000000001E-3</v>
      </c>
      <c r="S142" s="149"/>
      <c r="T142" s="57">
        <f t="shared" si="20"/>
        <v>7.0799000000000001E-3</v>
      </c>
      <c r="U142" s="740"/>
      <c r="V142" s="740"/>
      <c r="W142" s="740"/>
      <c r="X142" s="740"/>
      <c r="Y142" s="740"/>
      <c r="Z142" s="740"/>
      <c r="AA142" s="740"/>
      <c r="AB142" s="740"/>
      <c r="AC142" s="101"/>
      <c r="AD142" s="102"/>
      <c r="AE142" s="102"/>
      <c r="AF142" s="102"/>
      <c r="AG142" s="102"/>
      <c r="AH142" s="102"/>
      <c r="AI142" s="102"/>
      <c r="AJ142" s="101"/>
      <c r="AK142" s="101"/>
      <c r="AL142" s="101"/>
      <c r="AM142" s="101"/>
      <c r="AN142" s="101"/>
      <c r="AO142" s="188"/>
      <c r="AP142" s="150"/>
      <c r="AQ142" s="150">
        <v>7.0799000000000001E-3</v>
      </c>
      <c r="AR142" s="150"/>
      <c r="AS142" s="57">
        <f t="shared" si="21"/>
        <v>7.0799000000000001E-3</v>
      </c>
      <c r="AT142" s="742"/>
      <c r="AU142" s="150"/>
      <c r="AV142" s="742"/>
      <c r="AW142" s="740"/>
      <c r="AX142" s="740"/>
      <c r="AY142" s="740"/>
      <c r="AZ142" s="740"/>
      <c r="BA142" s="740"/>
      <c r="BB142" s="742"/>
      <c r="BC142" s="739"/>
      <c r="BD142" s="743" t="s">
        <v>87</v>
      </c>
    </row>
    <row r="143" spans="1:56" s="744" customFormat="1" ht="45" outlineLevel="1">
      <c r="A143" s="183">
        <v>25</v>
      </c>
      <c r="B143" s="197" t="s">
        <v>251</v>
      </c>
      <c r="C143" s="192" t="s">
        <v>86</v>
      </c>
      <c r="D143" s="183" t="s">
        <v>94</v>
      </c>
      <c r="E143" s="186"/>
      <c r="F143" s="100"/>
      <c r="G143" s="735"/>
      <c r="H143" s="735"/>
      <c r="I143" s="736"/>
      <c r="J143" s="736"/>
      <c r="K143" s="737"/>
      <c r="L143" s="736"/>
      <c r="M143" s="736"/>
      <c r="N143" s="738" t="s">
        <v>250</v>
      </c>
      <c r="O143" s="275"/>
      <c r="P143" s="188"/>
      <c r="Q143" s="149"/>
      <c r="R143" s="149">
        <v>2.9644799999999999E-2</v>
      </c>
      <c r="S143" s="149"/>
      <c r="T143" s="57">
        <f t="shared" si="20"/>
        <v>2.9644799999999999E-2</v>
      </c>
      <c r="U143" s="740"/>
      <c r="V143" s="740"/>
      <c r="W143" s="740"/>
      <c r="X143" s="740"/>
      <c r="Y143" s="740"/>
      <c r="Z143" s="740"/>
      <c r="AA143" s="740"/>
      <c r="AB143" s="740"/>
      <c r="AC143" s="101"/>
      <c r="AD143" s="102"/>
      <c r="AE143" s="102"/>
      <c r="AF143" s="102"/>
      <c r="AG143" s="102"/>
      <c r="AH143" s="102"/>
      <c r="AI143" s="102"/>
      <c r="AJ143" s="101"/>
      <c r="AK143" s="101"/>
      <c r="AL143" s="101"/>
      <c r="AM143" s="101"/>
      <c r="AN143" s="101"/>
      <c r="AO143" s="188"/>
      <c r="AP143" s="150"/>
      <c r="AQ143" s="150">
        <v>2.9644799999999999E-2</v>
      </c>
      <c r="AR143" s="150"/>
      <c r="AS143" s="57">
        <f t="shared" si="21"/>
        <v>2.9644799999999999E-2</v>
      </c>
      <c r="AT143" s="742"/>
      <c r="AU143" s="150"/>
      <c r="AV143" s="742"/>
      <c r="AW143" s="740"/>
      <c r="AX143" s="740"/>
      <c r="AY143" s="740"/>
      <c r="AZ143" s="740"/>
      <c r="BA143" s="740"/>
      <c r="BB143" s="742"/>
      <c r="BC143" s="739"/>
      <c r="BD143" s="743" t="s">
        <v>87</v>
      </c>
    </row>
    <row r="144" spans="1:56" s="744" customFormat="1" outlineLevel="1">
      <c r="A144" s="183">
        <v>26</v>
      </c>
      <c r="B144" s="197" t="s">
        <v>252</v>
      </c>
      <c r="C144" s="192" t="s">
        <v>86</v>
      </c>
      <c r="D144" s="183" t="s">
        <v>94</v>
      </c>
      <c r="E144" s="186"/>
      <c r="F144" s="100"/>
      <c r="G144" s="735"/>
      <c r="H144" s="735"/>
      <c r="I144" s="736"/>
      <c r="J144" s="736"/>
      <c r="K144" s="737"/>
      <c r="L144" s="736"/>
      <c r="M144" s="736"/>
      <c r="N144" s="738" t="s">
        <v>279</v>
      </c>
      <c r="O144" s="275"/>
      <c r="P144" s="188"/>
      <c r="Q144" s="149"/>
      <c r="R144" s="149">
        <v>4.1196799999999999E-2</v>
      </c>
      <c r="S144" s="149"/>
      <c r="T144" s="57">
        <f t="shared" si="20"/>
        <v>4.1196799999999999E-2</v>
      </c>
      <c r="U144" s="740"/>
      <c r="V144" s="740"/>
      <c r="W144" s="740"/>
      <c r="X144" s="740"/>
      <c r="Y144" s="740"/>
      <c r="Z144" s="740"/>
      <c r="AA144" s="740"/>
      <c r="AB144" s="740"/>
      <c r="AC144" s="101"/>
      <c r="AD144" s="102"/>
      <c r="AE144" s="102"/>
      <c r="AF144" s="102"/>
      <c r="AG144" s="102"/>
      <c r="AH144" s="102"/>
      <c r="AI144" s="102"/>
      <c r="AJ144" s="101"/>
      <c r="AK144" s="101"/>
      <c r="AL144" s="101"/>
      <c r="AM144" s="101"/>
      <c r="AN144" s="101"/>
      <c r="AO144" s="188"/>
      <c r="AP144" s="150"/>
      <c r="AQ144" s="150">
        <v>4.1196799999999999E-2</v>
      </c>
      <c r="AR144" s="150"/>
      <c r="AS144" s="57">
        <f t="shared" si="21"/>
        <v>4.1196799999999999E-2</v>
      </c>
      <c r="AT144" s="742"/>
      <c r="AU144" s="150"/>
      <c r="AV144" s="742"/>
      <c r="AW144" s="740"/>
      <c r="AX144" s="740"/>
      <c r="AY144" s="740"/>
      <c r="AZ144" s="740"/>
      <c r="BA144" s="740"/>
      <c r="BB144" s="742"/>
      <c r="BC144" s="746" t="s">
        <v>281</v>
      </c>
      <c r="BD144" s="743" t="s">
        <v>94</v>
      </c>
    </row>
    <row r="145" spans="1:56" s="744" customFormat="1" outlineLevel="1">
      <c r="A145" s="183">
        <v>27</v>
      </c>
      <c r="B145" s="197" t="s">
        <v>253</v>
      </c>
      <c r="C145" s="192" t="s">
        <v>86</v>
      </c>
      <c r="D145" s="183" t="s">
        <v>94</v>
      </c>
      <c r="E145" s="186"/>
      <c r="F145" s="100"/>
      <c r="G145" s="735"/>
      <c r="H145" s="735"/>
      <c r="I145" s="736"/>
      <c r="J145" s="736"/>
      <c r="K145" s="737"/>
      <c r="L145" s="736"/>
      <c r="M145" s="736"/>
      <c r="N145" s="738" t="s">
        <v>280</v>
      </c>
      <c r="O145" s="275"/>
      <c r="P145" s="188"/>
      <c r="Q145" s="149"/>
      <c r="R145" s="149">
        <v>3.6143000000000002E-2</v>
      </c>
      <c r="S145" s="149"/>
      <c r="T145" s="57">
        <f t="shared" si="20"/>
        <v>3.6143000000000002E-2</v>
      </c>
      <c r="U145" s="740"/>
      <c r="V145" s="740"/>
      <c r="W145" s="740"/>
      <c r="X145" s="740"/>
      <c r="Y145" s="740"/>
      <c r="Z145" s="740"/>
      <c r="AA145" s="740"/>
      <c r="AB145" s="740"/>
      <c r="AC145" s="101"/>
      <c r="AD145" s="102"/>
      <c r="AE145" s="102"/>
      <c r="AF145" s="102"/>
      <c r="AG145" s="102"/>
      <c r="AH145" s="102"/>
      <c r="AI145" s="102"/>
      <c r="AJ145" s="101"/>
      <c r="AK145" s="101"/>
      <c r="AL145" s="101"/>
      <c r="AM145" s="101"/>
      <c r="AN145" s="101"/>
      <c r="AO145" s="188"/>
      <c r="AP145" s="150"/>
      <c r="AQ145" s="150">
        <v>3.6143000000000002E-2</v>
      </c>
      <c r="AR145" s="150"/>
      <c r="AS145" s="57">
        <f t="shared" si="21"/>
        <v>3.6143000000000002E-2</v>
      </c>
      <c r="AT145" s="742"/>
      <c r="AU145" s="150"/>
      <c r="AV145" s="742"/>
      <c r="AW145" s="740"/>
      <c r="AX145" s="740"/>
      <c r="AY145" s="740"/>
      <c r="AZ145" s="740"/>
      <c r="BA145" s="740"/>
      <c r="BB145" s="742"/>
      <c r="BC145" s="746" t="s">
        <v>281</v>
      </c>
      <c r="BD145" s="743" t="s">
        <v>94</v>
      </c>
    </row>
    <row r="146" spans="1:56" s="744" customFormat="1" outlineLevel="1">
      <c r="A146" s="183">
        <v>28</v>
      </c>
      <c r="B146" s="197" t="s">
        <v>254</v>
      </c>
      <c r="C146" s="192" t="s">
        <v>86</v>
      </c>
      <c r="D146" s="183" t="s">
        <v>94</v>
      </c>
      <c r="E146" s="186"/>
      <c r="F146" s="100"/>
      <c r="G146" s="735"/>
      <c r="H146" s="735"/>
      <c r="I146" s="736"/>
      <c r="J146" s="736"/>
      <c r="K146" s="737"/>
      <c r="L146" s="736"/>
      <c r="M146" s="736"/>
      <c r="N146" s="738" t="s">
        <v>255</v>
      </c>
      <c r="O146" s="275"/>
      <c r="P146" s="188"/>
      <c r="Q146" s="149"/>
      <c r="R146" s="149">
        <v>0.14882899999999999</v>
      </c>
      <c r="S146" s="149"/>
      <c r="T146" s="57">
        <f t="shared" si="20"/>
        <v>0.14882899999999999</v>
      </c>
      <c r="U146" s="740"/>
      <c r="V146" s="740"/>
      <c r="W146" s="740"/>
      <c r="X146" s="740"/>
      <c r="Y146" s="740"/>
      <c r="Z146" s="740"/>
      <c r="AA146" s="740"/>
      <c r="AB146" s="740"/>
      <c r="AC146" s="101"/>
      <c r="AD146" s="102"/>
      <c r="AE146" s="102"/>
      <c r="AF146" s="102"/>
      <c r="AG146" s="102"/>
      <c r="AH146" s="102"/>
      <c r="AI146" s="102"/>
      <c r="AJ146" s="101"/>
      <c r="AK146" s="101"/>
      <c r="AL146" s="101"/>
      <c r="AM146" s="101"/>
      <c r="AN146" s="101"/>
      <c r="AO146" s="188"/>
      <c r="AP146" s="150"/>
      <c r="AQ146" s="150">
        <v>0.14882899999999999</v>
      </c>
      <c r="AR146" s="150"/>
      <c r="AS146" s="57">
        <f t="shared" si="21"/>
        <v>0.14882899999999999</v>
      </c>
      <c r="AT146" s="742"/>
      <c r="AU146" s="150"/>
      <c r="AV146" s="742"/>
      <c r="AW146" s="740"/>
      <c r="AX146" s="740"/>
      <c r="AY146" s="740"/>
      <c r="AZ146" s="740"/>
      <c r="BA146" s="740"/>
      <c r="BB146" s="742"/>
      <c r="BC146" s="739"/>
      <c r="BD146" s="743" t="s">
        <v>87</v>
      </c>
    </row>
    <row r="147" spans="1:56" s="744" customFormat="1" outlineLevel="1">
      <c r="A147" s="183">
        <v>29</v>
      </c>
      <c r="B147" s="197" t="s">
        <v>254</v>
      </c>
      <c r="C147" s="192" t="s">
        <v>86</v>
      </c>
      <c r="D147" s="183" t="s">
        <v>94</v>
      </c>
      <c r="E147" s="186"/>
      <c r="F147" s="100"/>
      <c r="G147" s="735"/>
      <c r="H147" s="735"/>
      <c r="I147" s="736"/>
      <c r="J147" s="736"/>
      <c r="K147" s="737"/>
      <c r="L147" s="736"/>
      <c r="M147" s="736"/>
      <c r="N147" s="738" t="s">
        <v>255</v>
      </c>
      <c r="O147" s="275"/>
      <c r="P147" s="188"/>
      <c r="Q147" s="149"/>
      <c r="R147" s="149">
        <v>0.14882899999999999</v>
      </c>
      <c r="S147" s="149"/>
      <c r="T147" s="57">
        <f t="shared" si="20"/>
        <v>0.14882899999999999</v>
      </c>
      <c r="U147" s="740"/>
      <c r="V147" s="740"/>
      <c r="W147" s="740"/>
      <c r="X147" s="740"/>
      <c r="Y147" s="740"/>
      <c r="Z147" s="740"/>
      <c r="AA147" s="740"/>
      <c r="AB147" s="740"/>
      <c r="AC147" s="101"/>
      <c r="AD147" s="102"/>
      <c r="AE147" s="102"/>
      <c r="AF147" s="102"/>
      <c r="AG147" s="102"/>
      <c r="AH147" s="102"/>
      <c r="AI147" s="102"/>
      <c r="AJ147" s="101"/>
      <c r="AK147" s="101"/>
      <c r="AL147" s="101"/>
      <c r="AM147" s="101"/>
      <c r="AN147" s="101"/>
      <c r="AO147" s="188"/>
      <c r="AP147" s="150"/>
      <c r="AQ147" s="150">
        <v>0.14882899999999999</v>
      </c>
      <c r="AR147" s="150"/>
      <c r="AS147" s="57">
        <f t="shared" si="21"/>
        <v>0.14882899999999999</v>
      </c>
      <c r="AT147" s="742"/>
      <c r="AU147" s="150"/>
      <c r="AV147" s="742"/>
      <c r="AW147" s="740"/>
      <c r="AX147" s="740"/>
      <c r="AY147" s="740"/>
      <c r="AZ147" s="740"/>
      <c r="BA147" s="740"/>
      <c r="BB147" s="742"/>
      <c r="BC147" s="739"/>
      <c r="BD147" s="743" t="s">
        <v>87</v>
      </c>
    </row>
    <row r="148" spans="1:56" s="744" customFormat="1" outlineLevel="1">
      <c r="A148" s="183">
        <v>30</v>
      </c>
      <c r="B148" s="197" t="s">
        <v>256</v>
      </c>
      <c r="C148" s="192" t="s">
        <v>86</v>
      </c>
      <c r="D148" s="183" t="s">
        <v>94</v>
      </c>
      <c r="E148" s="186"/>
      <c r="F148" s="100"/>
      <c r="G148" s="735"/>
      <c r="H148" s="735"/>
      <c r="I148" s="736"/>
      <c r="J148" s="736"/>
      <c r="K148" s="737"/>
      <c r="L148" s="736"/>
      <c r="M148" s="736"/>
      <c r="N148" s="738" t="s">
        <v>257</v>
      </c>
      <c r="O148" s="275"/>
      <c r="P148" s="188"/>
      <c r="Q148" s="149"/>
      <c r="R148" s="149"/>
      <c r="S148" s="149">
        <v>0.16739329999999999</v>
      </c>
      <c r="T148" s="57">
        <f t="shared" si="20"/>
        <v>0.16739329999999999</v>
      </c>
      <c r="U148" s="740"/>
      <c r="V148" s="740"/>
      <c r="W148" s="740"/>
      <c r="X148" s="740"/>
      <c r="Y148" s="740"/>
      <c r="Z148" s="740"/>
      <c r="AA148" s="740"/>
      <c r="AB148" s="740"/>
      <c r="AC148" s="101"/>
      <c r="AD148" s="102"/>
      <c r="AE148" s="102"/>
      <c r="AF148" s="102"/>
      <c r="AG148" s="102"/>
      <c r="AH148" s="102"/>
      <c r="AI148" s="102"/>
      <c r="AJ148" s="101"/>
      <c r="AK148" s="101"/>
      <c r="AL148" s="101"/>
      <c r="AM148" s="101"/>
      <c r="AN148" s="101"/>
      <c r="AO148" s="188"/>
      <c r="AP148" s="150"/>
      <c r="AQ148" s="150"/>
      <c r="AR148" s="150">
        <v>0.16739329999999999</v>
      </c>
      <c r="AS148" s="57">
        <f t="shared" si="21"/>
        <v>0.16739329999999999</v>
      </c>
      <c r="AT148" s="742"/>
      <c r="AU148" s="150"/>
      <c r="AV148" s="742"/>
      <c r="AW148" s="740"/>
      <c r="AX148" s="740"/>
      <c r="AY148" s="740"/>
      <c r="AZ148" s="740"/>
      <c r="BA148" s="740"/>
      <c r="BB148" s="742"/>
      <c r="BC148" s="739"/>
      <c r="BD148" s="743" t="s">
        <v>87</v>
      </c>
    </row>
    <row r="149" spans="1:56" s="744" customFormat="1" ht="13.5" customHeight="1" outlineLevel="1">
      <c r="A149" s="183">
        <v>31</v>
      </c>
      <c r="B149" s="197" t="s">
        <v>258</v>
      </c>
      <c r="C149" s="192" t="s">
        <v>86</v>
      </c>
      <c r="D149" s="183" t="s">
        <v>94</v>
      </c>
      <c r="E149" s="186"/>
      <c r="F149" s="100"/>
      <c r="G149" s="735"/>
      <c r="H149" s="735"/>
      <c r="I149" s="736"/>
      <c r="J149" s="736"/>
      <c r="K149" s="737"/>
      <c r="L149" s="736"/>
      <c r="M149" s="736"/>
      <c r="N149" s="738" t="s">
        <v>259</v>
      </c>
      <c r="O149" s="275"/>
      <c r="P149" s="188"/>
      <c r="Q149" s="149"/>
      <c r="R149" s="149"/>
      <c r="S149" s="149">
        <v>0.192222</v>
      </c>
      <c r="T149" s="57">
        <f t="shared" si="20"/>
        <v>0.192222</v>
      </c>
      <c r="U149" s="740"/>
      <c r="V149" s="740"/>
      <c r="W149" s="740"/>
      <c r="X149" s="740"/>
      <c r="Y149" s="740"/>
      <c r="Z149" s="740"/>
      <c r="AA149" s="740"/>
      <c r="AB149" s="740"/>
      <c r="AC149" s="101"/>
      <c r="AD149" s="102"/>
      <c r="AE149" s="102"/>
      <c r="AF149" s="102"/>
      <c r="AG149" s="102"/>
      <c r="AH149" s="102"/>
      <c r="AI149" s="102"/>
      <c r="AJ149" s="101"/>
      <c r="AK149" s="101"/>
      <c r="AL149" s="101"/>
      <c r="AM149" s="101"/>
      <c r="AN149" s="101"/>
      <c r="AO149" s="188"/>
      <c r="AP149" s="150"/>
      <c r="AQ149" s="150"/>
      <c r="AR149" s="150">
        <v>0.192222</v>
      </c>
      <c r="AS149" s="57">
        <f t="shared" si="21"/>
        <v>0.192222</v>
      </c>
      <c r="AT149" s="742"/>
      <c r="AU149" s="150"/>
      <c r="AV149" s="742"/>
      <c r="AW149" s="740"/>
      <c r="AX149" s="740"/>
      <c r="AY149" s="740"/>
      <c r="AZ149" s="740"/>
      <c r="BA149" s="740"/>
      <c r="BB149" s="742"/>
      <c r="BC149" s="739"/>
      <c r="BD149" s="743" t="s">
        <v>87</v>
      </c>
    </row>
    <row r="150" spans="1:56" s="744" customFormat="1" outlineLevel="1">
      <c r="A150" s="183">
        <v>32</v>
      </c>
      <c r="B150" s="197" t="s">
        <v>260</v>
      </c>
      <c r="C150" s="192" t="s">
        <v>86</v>
      </c>
      <c r="D150" s="183" t="s">
        <v>94</v>
      </c>
      <c r="E150" s="186"/>
      <c r="F150" s="100"/>
      <c r="G150" s="735"/>
      <c r="H150" s="735"/>
      <c r="I150" s="736"/>
      <c r="J150" s="736"/>
      <c r="K150" s="737"/>
      <c r="L150" s="736"/>
      <c r="M150" s="736"/>
      <c r="N150" s="738" t="s">
        <v>261</v>
      </c>
      <c r="O150" s="275"/>
      <c r="P150" s="188"/>
      <c r="Q150" s="149"/>
      <c r="R150" s="149"/>
      <c r="S150" s="149">
        <v>1.5599999999999999E-2</v>
      </c>
      <c r="T150" s="57">
        <f t="shared" si="20"/>
        <v>1.5599999999999999E-2</v>
      </c>
      <c r="U150" s="740"/>
      <c r="V150" s="740"/>
      <c r="W150" s="740"/>
      <c r="X150" s="740"/>
      <c r="Y150" s="740"/>
      <c r="Z150" s="740"/>
      <c r="AA150" s="740"/>
      <c r="AB150" s="740"/>
      <c r="AC150" s="101"/>
      <c r="AD150" s="102"/>
      <c r="AE150" s="102"/>
      <c r="AF150" s="102"/>
      <c r="AG150" s="102"/>
      <c r="AH150" s="102"/>
      <c r="AI150" s="102"/>
      <c r="AJ150" s="101"/>
      <c r="AK150" s="101"/>
      <c r="AL150" s="101"/>
      <c r="AM150" s="101"/>
      <c r="AN150" s="101"/>
      <c r="AO150" s="188"/>
      <c r="AP150" s="150"/>
      <c r="AQ150" s="150"/>
      <c r="AR150" s="150">
        <v>1.5599999999999999E-2</v>
      </c>
      <c r="AS150" s="57">
        <f t="shared" si="21"/>
        <v>1.5599999999999999E-2</v>
      </c>
      <c r="AT150" s="742"/>
      <c r="AU150" s="150"/>
      <c r="AV150" s="742"/>
      <c r="AW150" s="740"/>
      <c r="AX150" s="740"/>
      <c r="AY150" s="740"/>
      <c r="AZ150" s="740"/>
      <c r="BA150" s="740"/>
      <c r="BB150" s="742"/>
      <c r="BC150" s="739"/>
      <c r="BD150" s="743" t="s">
        <v>87</v>
      </c>
    </row>
    <row r="151" spans="1:56" s="744" customFormat="1" outlineLevel="1">
      <c r="A151" s="183">
        <v>33</v>
      </c>
      <c r="B151" s="197" t="s">
        <v>262</v>
      </c>
      <c r="C151" s="192" t="s">
        <v>86</v>
      </c>
      <c r="D151" s="183" t="s">
        <v>94</v>
      </c>
      <c r="E151" s="186"/>
      <c r="F151" s="100"/>
      <c r="G151" s="735"/>
      <c r="H151" s="735"/>
      <c r="I151" s="736"/>
      <c r="J151" s="736"/>
      <c r="K151" s="737"/>
      <c r="L151" s="736"/>
      <c r="M151" s="736"/>
      <c r="N151" s="738" t="s">
        <v>263</v>
      </c>
      <c r="O151" s="275"/>
      <c r="P151" s="188"/>
      <c r="Q151" s="149"/>
      <c r="R151" s="149"/>
      <c r="S151" s="149">
        <v>2.1143972</v>
      </c>
      <c r="T151" s="57">
        <f t="shared" si="20"/>
        <v>2.1143972</v>
      </c>
      <c r="U151" s="740"/>
      <c r="V151" s="740"/>
      <c r="W151" s="740"/>
      <c r="X151" s="740"/>
      <c r="Y151" s="740"/>
      <c r="Z151" s="740"/>
      <c r="AA151" s="740"/>
      <c r="AB151" s="740"/>
      <c r="AC151" s="101"/>
      <c r="AD151" s="102"/>
      <c r="AE151" s="102"/>
      <c r="AF151" s="102"/>
      <c r="AG151" s="102"/>
      <c r="AH151" s="102"/>
      <c r="AI151" s="102"/>
      <c r="AJ151" s="101"/>
      <c r="AK151" s="101"/>
      <c r="AL151" s="101"/>
      <c r="AM151" s="101"/>
      <c r="AN151" s="101"/>
      <c r="AO151" s="188"/>
      <c r="AP151" s="150"/>
      <c r="AQ151" s="150"/>
      <c r="AR151" s="150">
        <v>2.1143972</v>
      </c>
      <c r="AS151" s="57">
        <f t="shared" si="21"/>
        <v>2.1143972</v>
      </c>
      <c r="AT151" s="742"/>
      <c r="AU151" s="150"/>
      <c r="AV151" s="742"/>
      <c r="AW151" s="740"/>
      <c r="AX151" s="740"/>
      <c r="AY151" s="740"/>
      <c r="AZ151" s="740"/>
      <c r="BA151" s="740"/>
      <c r="BB151" s="742"/>
      <c r="BC151" s="739"/>
      <c r="BD151" s="743" t="s">
        <v>87</v>
      </c>
    </row>
    <row r="152" spans="1:56" s="744" customFormat="1" outlineLevel="1">
      <c r="A152" s="183">
        <v>34</v>
      </c>
      <c r="B152" s="197" t="s">
        <v>267</v>
      </c>
      <c r="C152" s="192" t="s">
        <v>86</v>
      </c>
      <c r="D152" s="183" t="s">
        <v>94</v>
      </c>
      <c r="E152" s="186"/>
      <c r="F152" s="100"/>
      <c r="G152" s="735"/>
      <c r="H152" s="735"/>
      <c r="I152" s="736"/>
      <c r="J152" s="736"/>
      <c r="K152" s="737"/>
      <c r="L152" s="736"/>
      <c r="M152" s="736"/>
      <c r="N152" s="738" t="s">
        <v>264</v>
      </c>
      <c r="O152" s="275"/>
      <c r="P152" s="188"/>
      <c r="Q152" s="149"/>
      <c r="R152" s="149"/>
      <c r="S152" s="149">
        <v>0.43134899999999998</v>
      </c>
      <c r="T152" s="57">
        <f t="shared" si="20"/>
        <v>0.43134899999999998</v>
      </c>
      <c r="U152" s="740"/>
      <c r="V152" s="740"/>
      <c r="W152" s="740"/>
      <c r="X152" s="740"/>
      <c r="Y152" s="740"/>
      <c r="Z152" s="740"/>
      <c r="AA152" s="740"/>
      <c r="AB152" s="740"/>
      <c r="AC152" s="101"/>
      <c r="AD152" s="102"/>
      <c r="AE152" s="102"/>
      <c r="AF152" s="102"/>
      <c r="AG152" s="102"/>
      <c r="AH152" s="102"/>
      <c r="AI152" s="102"/>
      <c r="AJ152" s="101"/>
      <c r="AK152" s="101"/>
      <c r="AL152" s="101"/>
      <c r="AM152" s="101"/>
      <c r="AN152" s="101"/>
      <c r="AO152" s="188"/>
      <c r="AP152" s="150"/>
      <c r="AQ152" s="150"/>
      <c r="AR152" s="150">
        <v>0.43134899999999998</v>
      </c>
      <c r="AS152" s="57">
        <f t="shared" si="21"/>
        <v>0.43134899999999998</v>
      </c>
      <c r="AT152" s="742"/>
      <c r="AU152" s="150"/>
      <c r="AV152" s="742"/>
      <c r="AW152" s="740"/>
      <c r="AX152" s="740"/>
      <c r="AY152" s="740"/>
      <c r="AZ152" s="740"/>
      <c r="BA152" s="740"/>
      <c r="BB152" s="742"/>
      <c r="BC152" s="739"/>
      <c r="BD152" s="743" t="s">
        <v>87</v>
      </c>
    </row>
    <row r="153" spans="1:56" s="744" customFormat="1" outlineLevel="1">
      <c r="A153" s="183">
        <v>35</v>
      </c>
      <c r="B153" s="197" t="s">
        <v>268</v>
      </c>
      <c r="C153" s="192" t="s">
        <v>86</v>
      </c>
      <c r="D153" s="183" t="s">
        <v>94</v>
      </c>
      <c r="E153" s="186"/>
      <c r="F153" s="100"/>
      <c r="G153" s="735"/>
      <c r="H153" s="735"/>
      <c r="I153" s="736"/>
      <c r="J153" s="736"/>
      <c r="K153" s="737"/>
      <c r="L153" s="736"/>
      <c r="M153" s="736"/>
      <c r="N153" s="738" t="s">
        <v>265</v>
      </c>
      <c r="O153" s="275"/>
      <c r="P153" s="188"/>
      <c r="Q153" s="149"/>
      <c r="R153" s="149"/>
      <c r="S153" s="149">
        <v>1.039E-3</v>
      </c>
      <c r="T153" s="57">
        <f t="shared" si="20"/>
        <v>1.039E-3</v>
      </c>
      <c r="U153" s="740"/>
      <c r="V153" s="740"/>
      <c r="W153" s="740"/>
      <c r="X153" s="740"/>
      <c r="Y153" s="740"/>
      <c r="Z153" s="740"/>
      <c r="AA153" s="740"/>
      <c r="AB153" s="740"/>
      <c r="AC153" s="101"/>
      <c r="AD153" s="102"/>
      <c r="AE153" s="102"/>
      <c r="AF153" s="102"/>
      <c r="AG153" s="102"/>
      <c r="AH153" s="102"/>
      <c r="AI153" s="102"/>
      <c r="AJ153" s="101"/>
      <c r="AK153" s="101"/>
      <c r="AL153" s="101"/>
      <c r="AM153" s="101"/>
      <c r="AN153" s="101"/>
      <c r="AO153" s="188"/>
      <c r="AP153" s="150"/>
      <c r="AQ153" s="150"/>
      <c r="AR153" s="150">
        <v>1.039E-3</v>
      </c>
      <c r="AS153" s="57">
        <f t="shared" si="21"/>
        <v>1.039E-3</v>
      </c>
      <c r="AT153" s="742"/>
      <c r="AU153" s="150"/>
      <c r="AV153" s="742"/>
      <c r="AW153" s="740"/>
      <c r="AX153" s="740"/>
      <c r="AY153" s="740"/>
      <c r="AZ153" s="740"/>
      <c r="BA153" s="740"/>
      <c r="BB153" s="742"/>
      <c r="BC153" s="739"/>
      <c r="BD153" s="743" t="s">
        <v>87</v>
      </c>
    </row>
    <row r="154" spans="1:56" s="744" customFormat="1" outlineLevel="1">
      <c r="A154" s="183">
        <v>36</v>
      </c>
      <c r="B154" s="197" t="s">
        <v>266</v>
      </c>
      <c r="C154" s="192" t="s">
        <v>86</v>
      </c>
      <c r="D154" s="183" t="s">
        <v>94</v>
      </c>
      <c r="E154" s="186"/>
      <c r="F154" s="100"/>
      <c r="G154" s="735"/>
      <c r="H154" s="735"/>
      <c r="I154" s="736"/>
      <c r="J154" s="736"/>
      <c r="K154" s="737"/>
      <c r="L154" s="736"/>
      <c r="M154" s="736"/>
      <c r="N154" s="738" t="s">
        <v>270</v>
      </c>
      <c r="O154" s="275"/>
      <c r="P154" s="188"/>
      <c r="Q154" s="149"/>
      <c r="R154" s="149"/>
      <c r="S154" s="149">
        <v>1.4197999999999999E-3</v>
      </c>
      <c r="T154" s="57">
        <f t="shared" si="20"/>
        <v>1.4197999999999999E-3</v>
      </c>
      <c r="U154" s="740"/>
      <c r="V154" s="740"/>
      <c r="W154" s="740"/>
      <c r="X154" s="740"/>
      <c r="Y154" s="740"/>
      <c r="Z154" s="740"/>
      <c r="AA154" s="740"/>
      <c r="AB154" s="740"/>
      <c r="AC154" s="101"/>
      <c r="AD154" s="102"/>
      <c r="AE154" s="102"/>
      <c r="AF154" s="102"/>
      <c r="AG154" s="102"/>
      <c r="AH154" s="102"/>
      <c r="AI154" s="102"/>
      <c r="AJ154" s="101"/>
      <c r="AK154" s="101"/>
      <c r="AL154" s="101"/>
      <c r="AM154" s="101"/>
      <c r="AN154" s="101"/>
      <c r="AO154" s="188"/>
      <c r="AP154" s="150"/>
      <c r="AQ154" s="150"/>
      <c r="AR154" s="150">
        <v>1.4197999999999999E-3</v>
      </c>
      <c r="AS154" s="57">
        <f t="shared" si="21"/>
        <v>1.4197999999999999E-3</v>
      </c>
      <c r="AT154" s="742"/>
      <c r="AU154" s="150"/>
      <c r="AV154" s="742"/>
      <c r="AW154" s="740"/>
      <c r="AX154" s="740"/>
      <c r="AY154" s="740"/>
      <c r="AZ154" s="740"/>
      <c r="BA154" s="740"/>
      <c r="BB154" s="742"/>
      <c r="BC154" s="739"/>
      <c r="BD154" s="743" t="s">
        <v>87</v>
      </c>
    </row>
    <row r="155" spans="1:56" s="744" customFormat="1" outlineLevel="1">
      <c r="A155" s="183">
        <v>37</v>
      </c>
      <c r="B155" s="197" t="s">
        <v>269</v>
      </c>
      <c r="C155" s="192" t="s">
        <v>86</v>
      </c>
      <c r="D155" s="183" t="s">
        <v>94</v>
      </c>
      <c r="E155" s="186"/>
      <c r="F155" s="100"/>
      <c r="G155" s="735"/>
      <c r="H155" s="735"/>
      <c r="I155" s="736"/>
      <c r="J155" s="736"/>
      <c r="K155" s="737"/>
      <c r="L155" s="736"/>
      <c r="M155" s="736"/>
      <c r="N155" s="738" t="s">
        <v>271</v>
      </c>
      <c r="O155" s="275"/>
      <c r="P155" s="188"/>
      <c r="Q155" s="149"/>
      <c r="R155" s="149"/>
      <c r="S155" s="149">
        <v>4.8000000000000001E-4</v>
      </c>
      <c r="T155" s="57">
        <f t="shared" si="20"/>
        <v>4.8000000000000001E-4</v>
      </c>
      <c r="U155" s="740"/>
      <c r="V155" s="740"/>
      <c r="W155" s="740"/>
      <c r="X155" s="740"/>
      <c r="Y155" s="740"/>
      <c r="Z155" s="740"/>
      <c r="AA155" s="740"/>
      <c r="AB155" s="740"/>
      <c r="AC155" s="101"/>
      <c r="AD155" s="102"/>
      <c r="AE155" s="102"/>
      <c r="AF155" s="102"/>
      <c r="AG155" s="102"/>
      <c r="AH155" s="102"/>
      <c r="AI155" s="102"/>
      <c r="AJ155" s="101"/>
      <c r="AK155" s="101"/>
      <c r="AL155" s="101"/>
      <c r="AM155" s="101"/>
      <c r="AN155" s="101"/>
      <c r="AO155" s="188"/>
      <c r="AP155" s="150"/>
      <c r="AQ155" s="150"/>
      <c r="AR155" s="150">
        <v>4.8000000000000001E-4</v>
      </c>
      <c r="AS155" s="57">
        <f t="shared" si="21"/>
        <v>4.8000000000000001E-4</v>
      </c>
      <c r="AT155" s="742"/>
      <c r="AU155" s="150"/>
      <c r="AV155" s="742"/>
      <c r="AW155" s="740"/>
      <c r="AX155" s="740"/>
      <c r="AY155" s="740"/>
      <c r="AZ155" s="740"/>
      <c r="BA155" s="740"/>
      <c r="BB155" s="742"/>
      <c r="BC155" s="739"/>
      <c r="BD155" s="743" t="s">
        <v>87</v>
      </c>
    </row>
    <row r="156" spans="1:56" s="744" customFormat="1" outlineLevel="1">
      <c r="A156" s="183">
        <v>38</v>
      </c>
      <c r="B156" s="197" t="s">
        <v>273</v>
      </c>
      <c r="C156" s="192" t="s">
        <v>86</v>
      </c>
      <c r="D156" s="183" t="s">
        <v>94</v>
      </c>
      <c r="E156" s="186"/>
      <c r="F156" s="100"/>
      <c r="G156" s="735"/>
      <c r="H156" s="735"/>
      <c r="I156" s="736"/>
      <c r="J156" s="736"/>
      <c r="K156" s="737"/>
      <c r="L156" s="736"/>
      <c r="M156" s="736"/>
      <c r="N156" s="738" t="s">
        <v>274</v>
      </c>
      <c r="O156" s="275"/>
      <c r="P156" s="188"/>
      <c r="Q156" s="149"/>
      <c r="R156" s="149"/>
      <c r="S156" s="149">
        <v>1.50002E-2</v>
      </c>
      <c r="T156" s="57">
        <f t="shared" si="20"/>
        <v>1.50002E-2</v>
      </c>
      <c r="U156" s="740"/>
      <c r="V156" s="740"/>
      <c r="W156" s="740"/>
      <c r="X156" s="740"/>
      <c r="Y156" s="740"/>
      <c r="Z156" s="740"/>
      <c r="AA156" s="740"/>
      <c r="AB156" s="740"/>
      <c r="AC156" s="101"/>
      <c r="AD156" s="102"/>
      <c r="AE156" s="102"/>
      <c r="AF156" s="102"/>
      <c r="AG156" s="102"/>
      <c r="AH156" s="102"/>
      <c r="AI156" s="102"/>
      <c r="AJ156" s="101"/>
      <c r="AK156" s="101"/>
      <c r="AL156" s="101"/>
      <c r="AM156" s="101"/>
      <c r="AN156" s="101"/>
      <c r="AO156" s="188"/>
      <c r="AP156" s="150"/>
      <c r="AQ156" s="150"/>
      <c r="AR156" s="150">
        <v>1.50002E-2</v>
      </c>
      <c r="AS156" s="57">
        <f t="shared" si="21"/>
        <v>1.50002E-2</v>
      </c>
      <c r="AT156" s="742"/>
      <c r="AU156" s="150"/>
      <c r="AV156" s="742"/>
      <c r="AW156" s="740"/>
      <c r="AX156" s="740"/>
      <c r="AY156" s="740"/>
      <c r="AZ156" s="740"/>
      <c r="BA156" s="740"/>
      <c r="BB156" s="742"/>
      <c r="BC156" s="739"/>
      <c r="BD156" s="743" t="s">
        <v>87</v>
      </c>
    </row>
    <row r="157" spans="1:56" s="744" customFormat="1" outlineLevel="1">
      <c r="A157" s="183">
        <v>39</v>
      </c>
      <c r="B157" s="197" t="s">
        <v>275</v>
      </c>
      <c r="C157" s="192" t="s">
        <v>86</v>
      </c>
      <c r="D157" s="183" t="s">
        <v>94</v>
      </c>
      <c r="E157" s="186"/>
      <c r="F157" s="100"/>
      <c r="G157" s="735"/>
      <c r="H157" s="735"/>
      <c r="I157" s="736"/>
      <c r="J157" s="736"/>
      <c r="K157" s="737"/>
      <c r="L157" s="736"/>
      <c r="M157" s="736"/>
      <c r="N157" s="738" t="s">
        <v>274</v>
      </c>
      <c r="O157" s="275"/>
      <c r="P157" s="188"/>
      <c r="Q157" s="149"/>
      <c r="R157" s="149"/>
      <c r="S157" s="149">
        <v>2.2000000000000001E-3</v>
      </c>
      <c r="T157" s="57">
        <f t="shared" si="20"/>
        <v>2.2000000000000001E-3</v>
      </c>
      <c r="U157" s="740"/>
      <c r="V157" s="740"/>
      <c r="W157" s="740"/>
      <c r="X157" s="740"/>
      <c r="Y157" s="740"/>
      <c r="Z157" s="740"/>
      <c r="AA157" s="740"/>
      <c r="AB157" s="740"/>
      <c r="AC157" s="101"/>
      <c r="AD157" s="102"/>
      <c r="AE157" s="102"/>
      <c r="AF157" s="102"/>
      <c r="AG157" s="102"/>
      <c r="AH157" s="102"/>
      <c r="AI157" s="102"/>
      <c r="AJ157" s="101"/>
      <c r="AK157" s="101"/>
      <c r="AL157" s="101"/>
      <c r="AM157" s="101"/>
      <c r="AN157" s="101"/>
      <c r="AO157" s="188"/>
      <c r="AP157" s="150"/>
      <c r="AQ157" s="150"/>
      <c r="AR157" s="150">
        <v>2.2000000000000001E-3</v>
      </c>
      <c r="AS157" s="57">
        <f t="shared" si="21"/>
        <v>2.2000000000000001E-3</v>
      </c>
      <c r="AT157" s="742"/>
      <c r="AU157" s="150"/>
      <c r="AV157" s="742"/>
      <c r="AW157" s="740"/>
      <c r="AX157" s="740"/>
      <c r="AY157" s="740"/>
      <c r="AZ157" s="740"/>
      <c r="BA157" s="740"/>
      <c r="BB157" s="742"/>
      <c r="BC157" s="739"/>
      <c r="BD157" s="743" t="s">
        <v>87</v>
      </c>
    </row>
    <row r="158" spans="1:56" s="744" customFormat="1" outlineLevel="1">
      <c r="A158" s="183">
        <v>40</v>
      </c>
      <c r="B158" s="197" t="s">
        <v>275</v>
      </c>
      <c r="C158" s="192" t="s">
        <v>86</v>
      </c>
      <c r="D158" s="183" t="s">
        <v>94</v>
      </c>
      <c r="E158" s="186"/>
      <c r="F158" s="100"/>
      <c r="G158" s="735"/>
      <c r="H158" s="735"/>
      <c r="I158" s="736"/>
      <c r="J158" s="736"/>
      <c r="K158" s="737"/>
      <c r="L158" s="736"/>
      <c r="M158" s="736"/>
      <c r="N158" s="738" t="s">
        <v>274</v>
      </c>
      <c r="O158" s="275"/>
      <c r="P158" s="188"/>
      <c r="Q158" s="149"/>
      <c r="R158" s="149"/>
      <c r="S158" s="149">
        <v>2.2000000000000001E-3</v>
      </c>
      <c r="T158" s="57">
        <f t="shared" si="20"/>
        <v>2.2000000000000001E-3</v>
      </c>
      <c r="U158" s="740"/>
      <c r="V158" s="740"/>
      <c r="W158" s="740"/>
      <c r="X158" s="740"/>
      <c r="Y158" s="740"/>
      <c r="Z158" s="740"/>
      <c r="AA158" s="740"/>
      <c r="AB158" s="740"/>
      <c r="AC158" s="101"/>
      <c r="AD158" s="102"/>
      <c r="AE158" s="102"/>
      <c r="AF158" s="102"/>
      <c r="AG158" s="102"/>
      <c r="AH158" s="102"/>
      <c r="AI158" s="102"/>
      <c r="AJ158" s="101"/>
      <c r="AK158" s="101"/>
      <c r="AL158" s="101"/>
      <c r="AM158" s="101"/>
      <c r="AN158" s="101"/>
      <c r="AO158" s="188"/>
      <c r="AP158" s="150"/>
      <c r="AQ158" s="150"/>
      <c r="AR158" s="150">
        <v>2.2000000000000001E-3</v>
      </c>
      <c r="AS158" s="57">
        <f t="shared" si="21"/>
        <v>2.2000000000000001E-3</v>
      </c>
      <c r="AT158" s="742"/>
      <c r="AU158" s="150"/>
      <c r="AV158" s="742"/>
      <c r="AW158" s="740"/>
      <c r="AX158" s="740"/>
      <c r="AY158" s="740"/>
      <c r="AZ158" s="740"/>
      <c r="BA158" s="740"/>
      <c r="BB158" s="742"/>
      <c r="BC158" s="739"/>
      <c r="BD158" s="743" t="s">
        <v>87</v>
      </c>
    </row>
    <row r="159" spans="1:56" s="744" customFormat="1" outlineLevel="1">
      <c r="A159" s="183">
        <v>41</v>
      </c>
      <c r="B159" s="197" t="s">
        <v>272</v>
      </c>
      <c r="C159" s="192" t="s">
        <v>86</v>
      </c>
      <c r="D159" s="183" t="s">
        <v>94</v>
      </c>
      <c r="E159" s="186"/>
      <c r="F159" s="100"/>
      <c r="G159" s="735"/>
      <c r="H159" s="735"/>
      <c r="I159" s="736"/>
      <c r="J159" s="736"/>
      <c r="K159" s="737"/>
      <c r="L159" s="736"/>
      <c r="M159" s="736"/>
      <c r="N159" s="738" t="s">
        <v>276</v>
      </c>
      <c r="O159" s="275"/>
      <c r="P159" s="188"/>
      <c r="Q159" s="149"/>
      <c r="R159" s="149"/>
      <c r="S159" s="149">
        <v>7.0000000000000001E-3</v>
      </c>
      <c r="T159" s="57">
        <f t="shared" si="20"/>
        <v>7.0000000000000001E-3</v>
      </c>
      <c r="U159" s="740"/>
      <c r="V159" s="740"/>
      <c r="W159" s="740"/>
      <c r="X159" s="740"/>
      <c r="Y159" s="740"/>
      <c r="Z159" s="740"/>
      <c r="AA159" s="740"/>
      <c r="AB159" s="740"/>
      <c r="AC159" s="101"/>
      <c r="AD159" s="102"/>
      <c r="AE159" s="102"/>
      <c r="AF159" s="102"/>
      <c r="AG159" s="102"/>
      <c r="AH159" s="102"/>
      <c r="AI159" s="102"/>
      <c r="AJ159" s="101"/>
      <c r="AK159" s="101"/>
      <c r="AL159" s="101"/>
      <c r="AM159" s="101"/>
      <c r="AN159" s="101"/>
      <c r="AO159" s="188"/>
      <c r="AP159" s="150"/>
      <c r="AQ159" s="150"/>
      <c r="AR159" s="150">
        <v>7.0000000000000001E-3</v>
      </c>
      <c r="AS159" s="57">
        <f t="shared" si="21"/>
        <v>7.0000000000000001E-3</v>
      </c>
      <c r="AT159" s="742"/>
      <c r="AU159" s="150"/>
      <c r="AV159" s="742"/>
      <c r="AW159" s="740"/>
      <c r="AX159" s="740"/>
      <c r="AY159" s="740"/>
      <c r="AZ159" s="740"/>
      <c r="BA159" s="740"/>
      <c r="BB159" s="742"/>
      <c r="BC159" s="739"/>
      <c r="BD159" s="743" t="s">
        <v>87</v>
      </c>
    </row>
    <row r="160" spans="1:56" s="744" customFormat="1" outlineLevel="1">
      <c r="A160" s="183">
        <v>42</v>
      </c>
      <c r="B160" s="197" t="s">
        <v>272</v>
      </c>
      <c r="C160" s="192" t="s">
        <v>86</v>
      </c>
      <c r="D160" s="183" t="s">
        <v>94</v>
      </c>
      <c r="E160" s="186"/>
      <c r="F160" s="100"/>
      <c r="G160" s="735"/>
      <c r="H160" s="735"/>
      <c r="I160" s="736"/>
      <c r="J160" s="736"/>
      <c r="K160" s="737"/>
      <c r="L160" s="736"/>
      <c r="M160" s="736"/>
      <c r="N160" s="738" t="s">
        <v>276</v>
      </c>
      <c r="O160" s="275"/>
      <c r="P160" s="188"/>
      <c r="Q160" s="149"/>
      <c r="R160" s="149"/>
      <c r="S160" s="149">
        <v>3.5000000000000001E-3</v>
      </c>
      <c r="T160" s="57">
        <f t="shared" si="20"/>
        <v>3.5000000000000001E-3</v>
      </c>
      <c r="U160" s="740"/>
      <c r="V160" s="740"/>
      <c r="W160" s="740"/>
      <c r="X160" s="740"/>
      <c r="Y160" s="740"/>
      <c r="Z160" s="740"/>
      <c r="AA160" s="740"/>
      <c r="AB160" s="740"/>
      <c r="AC160" s="101"/>
      <c r="AD160" s="102"/>
      <c r="AE160" s="102"/>
      <c r="AF160" s="102"/>
      <c r="AG160" s="102"/>
      <c r="AH160" s="102"/>
      <c r="AI160" s="102"/>
      <c r="AJ160" s="101"/>
      <c r="AK160" s="101"/>
      <c r="AL160" s="101"/>
      <c r="AM160" s="101"/>
      <c r="AN160" s="101"/>
      <c r="AO160" s="188"/>
      <c r="AP160" s="150"/>
      <c r="AQ160" s="150"/>
      <c r="AR160" s="150">
        <v>3.5000000000000001E-3</v>
      </c>
      <c r="AS160" s="57">
        <f t="shared" si="21"/>
        <v>3.5000000000000001E-3</v>
      </c>
      <c r="AT160" s="742"/>
      <c r="AU160" s="150"/>
      <c r="AV160" s="742"/>
      <c r="AW160" s="740"/>
      <c r="AX160" s="740"/>
      <c r="AY160" s="740"/>
      <c r="AZ160" s="740"/>
      <c r="BA160" s="740"/>
      <c r="BB160" s="742"/>
      <c r="BC160" s="739"/>
      <c r="BD160" s="743" t="s">
        <v>87</v>
      </c>
    </row>
    <row r="161" spans="1:69" s="744" customFormat="1" outlineLevel="1">
      <c r="A161" s="183">
        <v>43</v>
      </c>
      <c r="B161" s="197" t="s">
        <v>272</v>
      </c>
      <c r="C161" s="192" t="s">
        <v>86</v>
      </c>
      <c r="D161" s="183" t="s">
        <v>94</v>
      </c>
      <c r="E161" s="186"/>
      <c r="F161" s="100"/>
      <c r="G161" s="735"/>
      <c r="H161" s="735"/>
      <c r="I161" s="736"/>
      <c r="J161" s="736"/>
      <c r="K161" s="737"/>
      <c r="L161" s="736"/>
      <c r="M161" s="736"/>
      <c r="N161" s="738" t="s">
        <v>276</v>
      </c>
      <c r="O161" s="275"/>
      <c r="P161" s="188"/>
      <c r="Q161" s="149"/>
      <c r="R161" s="149"/>
      <c r="S161" s="149">
        <v>3.5000000000000001E-3</v>
      </c>
      <c r="T161" s="57">
        <f t="shared" si="20"/>
        <v>3.5000000000000001E-3</v>
      </c>
      <c r="U161" s="740"/>
      <c r="V161" s="740"/>
      <c r="W161" s="740"/>
      <c r="X161" s="740"/>
      <c r="Y161" s="740"/>
      <c r="Z161" s="740"/>
      <c r="AA161" s="740"/>
      <c r="AB161" s="740"/>
      <c r="AC161" s="101"/>
      <c r="AD161" s="102"/>
      <c r="AE161" s="102"/>
      <c r="AF161" s="102"/>
      <c r="AG161" s="102"/>
      <c r="AH161" s="102"/>
      <c r="AI161" s="102"/>
      <c r="AJ161" s="101"/>
      <c r="AK161" s="101"/>
      <c r="AL161" s="101"/>
      <c r="AM161" s="101"/>
      <c r="AN161" s="101"/>
      <c r="AO161" s="188"/>
      <c r="AP161" s="150"/>
      <c r="AQ161" s="150"/>
      <c r="AR161" s="150">
        <v>3.5000000000000001E-3</v>
      </c>
      <c r="AS161" s="57">
        <f t="shared" si="21"/>
        <v>3.5000000000000001E-3</v>
      </c>
      <c r="AT161" s="742"/>
      <c r="AU161" s="150"/>
      <c r="AV161" s="742"/>
      <c r="AW161" s="740"/>
      <c r="AX161" s="740"/>
      <c r="AY161" s="740"/>
      <c r="AZ161" s="740"/>
      <c r="BA161" s="740"/>
      <c r="BB161" s="742"/>
      <c r="BC161" s="739"/>
      <c r="BD161" s="743" t="s">
        <v>87</v>
      </c>
    </row>
    <row r="162" spans="1:69" s="744" customFormat="1" outlineLevel="1">
      <c r="A162" s="183">
        <v>44</v>
      </c>
      <c r="B162" s="197" t="s">
        <v>272</v>
      </c>
      <c r="C162" s="192" t="s">
        <v>86</v>
      </c>
      <c r="D162" s="183" t="s">
        <v>94</v>
      </c>
      <c r="E162" s="186"/>
      <c r="F162" s="100"/>
      <c r="G162" s="735"/>
      <c r="H162" s="735"/>
      <c r="I162" s="736"/>
      <c r="J162" s="736"/>
      <c r="K162" s="737"/>
      <c r="L162" s="736"/>
      <c r="M162" s="736"/>
      <c r="N162" s="738" t="s">
        <v>276</v>
      </c>
      <c r="O162" s="275"/>
      <c r="P162" s="188"/>
      <c r="Q162" s="149"/>
      <c r="R162" s="149"/>
      <c r="S162" s="149">
        <v>3.5000000000000001E-3</v>
      </c>
      <c r="T162" s="57">
        <f t="shared" si="20"/>
        <v>3.5000000000000001E-3</v>
      </c>
      <c r="U162" s="740"/>
      <c r="V162" s="740"/>
      <c r="W162" s="740"/>
      <c r="X162" s="740"/>
      <c r="Y162" s="740"/>
      <c r="Z162" s="740"/>
      <c r="AA162" s="740"/>
      <c r="AB162" s="740"/>
      <c r="AC162" s="101"/>
      <c r="AD162" s="102"/>
      <c r="AE162" s="102"/>
      <c r="AF162" s="102"/>
      <c r="AG162" s="102"/>
      <c r="AH162" s="102"/>
      <c r="AI162" s="102"/>
      <c r="AJ162" s="101"/>
      <c r="AK162" s="101"/>
      <c r="AL162" s="101"/>
      <c r="AM162" s="101"/>
      <c r="AN162" s="101"/>
      <c r="AO162" s="188"/>
      <c r="AP162" s="150"/>
      <c r="AQ162" s="150"/>
      <c r="AR162" s="150">
        <v>3.5000000000000001E-3</v>
      </c>
      <c r="AS162" s="57">
        <f t="shared" si="21"/>
        <v>3.5000000000000001E-3</v>
      </c>
      <c r="AT162" s="742"/>
      <c r="AU162" s="150"/>
      <c r="AV162" s="742"/>
      <c r="AW162" s="740"/>
      <c r="AX162" s="740"/>
      <c r="AY162" s="740"/>
      <c r="AZ162" s="740"/>
      <c r="BA162" s="740"/>
      <c r="BB162" s="742"/>
      <c r="BC162" s="739"/>
      <c r="BD162" s="743" t="s">
        <v>87</v>
      </c>
    </row>
    <row r="163" spans="1:69" s="744" customFormat="1" outlineLevel="1">
      <c r="A163" s="183">
        <v>45</v>
      </c>
      <c r="B163" s="197" t="s">
        <v>277</v>
      </c>
      <c r="C163" s="192" t="s">
        <v>86</v>
      </c>
      <c r="D163" s="183" t="s">
        <v>94</v>
      </c>
      <c r="E163" s="186"/>
      <c r="F163" s="100"/>
      <c r="G163" s="735"/>
      <c r="H163" s="735"/>
      <c r="I163" s="736"/>
      <c r="J163" s="736"/>
      <c r="K163" s="737"/>
      <c r="L163" s="736"/>
      <c r="M163" s="736"/>
      <c r="N163" s="738" t="s">
        <v>278</v>
      </c>
      <c r="O163" s="275"/>
      <c r="P163" s="188"/>
      <c r="Q163" s="149"/>
      <c r="R163" s="149"/>
      <c r="S163" s="149">
        <v>1.5E-3</v>
      </c>
      <c r="T163" s="57">
        <f t="shared" si="20"/>
        <v>1.5E-3</v>
      </c>
      <c r="U163" s="740"/>
      <c r="V163" s="740"/>
      <c r="W163" s="740"/>
      <c r="X163" s="740"/>
      <c r="Y163" s="740"/>
      <c r="Z163" s="740"/>
      <c r="AA163" s="740"/>
      <c r="AB163" s="740"/>
      <c r="AC163" s="101"/>
      <c r="AD163" s="102"/>
      <c r="AE163" s="102"/>
      <c r="AF163" s="102"/>
      <c r="AG163" s="102"/>
      <c r="AH163" s="102"/>
      <c r="AI163" s="102"/>
      <c r="AJ163" s="101"/>
      <c r="AK163" s="101"/>
      <c r="AL163" s="101"/>
      <c r="AM163" s="101"/>
      <c r="AN163" s="101"/>
      <c r="AO163" s="188"/>
      <c r="AP163" s="150"/>
      <c r="AQ163" s="150"/>
      <c r="AR163" s="150">
        <v>1.5E-3</v>
      </c>
      <c r="AS163" s="57">
        <f t="shared" si="21"/>
        <v>1.5E-3</v>
      </c>
      <c r="AT163" s="742"/>
      <c r="AU163" s="150"/>
      <c r="AV163" s="742"/>
      <c r="AW163" s="740"/>
      <c r="AX163" s="740"/>
      <c r="AY163" s="740"/>
      <c r="AZ163" s="740"/>
      <c r="BA163" s="740"/>
      <c r="BB163" s="742"/>
      <c r="BC163" s="739"/>
      <c r="BD163" s="743" t="s">
        <v>87</v>
      </c>
    </row>
    <row r="164" spans="1:69" s="744" customFormat="1" outlineLevel="1">
      <c r="A164" s="183">
        <v>46</v>
      </c>
      <c r="B164" s="197" t="s">
        <v>252</v>
      </c>
      <c r="C164" s="192" t="s">
        <v>86</v>
      </c>
      <c r="D164" s="183" t="s">
        <v>94</v>
      </c>
      <c r="E164" s="186"/>
      <c r="F164" s="100"/>
      <c r="G164" s="735"/>
      <c r="H164" s="735"/>
      <c r="I164" s="736"/>
      <c r="J164" s="736"/>
      <c r="K164" s="737"/>
      <c r="L164" s="736"/>
      <c r="M164" s="736"/>
      <c r="N164" s="738" t="s">
        <v>279</v>
      </c>
      <c r="O164" s="275"/>
      <c r="P164" s="188"/>
      <c r="Q164" s="149"/>
      <c r="R164" s="149"/>
      <c r="S164" s="149"/>
      <c r="T164" s="57">
        <f t="shared" si="20"/>
        <v>0</v>
      </c>
      <c r="U164" s="740"/>
      <c r="V164" s="740"/>
      <c r="W164" s="740"/>
      <c r="X164" s="740"/>
      <c r="Y164" s="740"/>
      <c r="Z164" s="740"/>
      <c r="AA164" s="740"/>
      <c r="AB164" s="740"/>
      <c r="AC164" s="101"/>
      <c r="AD164" s="102"/>
      <c r="AE164" s="102"/>
      <c r="AF164" s="102"/>
      <c r="AG164" s="102"/>
      <c r="AH164" s="102"/>
      <c r="AI164" s="102"/>
      <c r="AJ164" s="101"/>
      <c r="AK164" s="101"/>
      <c r="AL164" s="101"/>
      <c r="AM164" s="101"/>
      <c r="AN164" s="101"/>
      <c r="AO164" s="188"/>
      <c r="AP164" s="150"/>
      <c r="AQ164" s="150"/>
      <c r="AR164" s="150"/>
      <c r="AS164" s="57">
        <f t="shared" si="21"/>
        <v>0</v>
      </c>
      <c r="AT164" s="742"/>
      <c r="AU164" s="150"/>
      <c r="AV164" s="742"/>
      <c r="AW164" s="740"/>
      <c r="AX164" s="740"/>
      <c r="AY164" s="740"/>
      <c r="AZ164" s="740"/>
      <c r="BA164" s="740"/>
      <c r="BB164" s="742">
        <v>4.1196799999999999E-2</v>
      </c>
      <c r="BC164" s="739" t="s">
        <v>281</v>
      </c>
      <c r="BD164" s="743" t="s">
        <v>94</v>
      </c>
    </row>
    <row r="165" spans="1:69" s="744" customFormat="1" outlineLevel="1">
      <c r="A165" s="183">
        <v>47</v>
      </c>
      <c r="B165" s="197" t="s">
        <v>253</v>
      </c>
      <c r="C165" s="192" t="s">
        <v>86</v>
      </c>
      <c r="D165" s="183" t="s">
        <v>94</v>
      </c>
      <c r="E165" s="186"/>
      <c r="F165" s="100"/>
      <c r="G165" s="735"/>
      <c r="H165" s="735"/>
      <c r="I165" s="736"/>
      <c r="J165" s="736"/>
      <c r="K165" s="737"/>
      <c r="L165" s="736"/>
      <c r="M165" s="736"/>
      <c r="N165" s="738" t="s">
        <v>280</v>
      </c>
      <c r="O165" s="275"/>
      <c r="P165" s="188"/>
      <c r="Q165" s="149"/>
      <c r="R165" s="149"/>
      <c r="S165" s="149"/>
      <c r="T165" s="57">
        <f t="shared" si="20"/>
        <v>0</v>
      </c>
      <c r="U165" s="740"/>
      <c r="V165" s="740"/>
      <c r="W165" s="740"/>
      <c r="X165" s="740"/>
      <c r="Y165" s="740"/>
      <c r="Z165" s="740"/>
      <c r="AA165" s="740"/>
      <c r="AB165" s="740"/>
      <c r="AC165" s="101"/>
      <c r="AD165" s="102"/>
      <c r="AE165" s="102"/>
      <c r="AF165" s="102"/>
      <c r="AG165" s="102"/>
      <c r="AH165" s="102"/>
      <c r="AI165" s="102"/>
      <c r="AJ165" s="101"/>
      <c r="AK165" s="101"/>
      <c r="AL165" s="101"/>
      <c r="AM165" s="101"/>
      <c r="AN165" s="101"/>
      <c r="AO165" s="188"/>
      <c r="AP165" s="150"/>
      <c r="AQ165" s="150"/>
      <c r="AR165" s="150"/>
      <c r="AS165" s="57">
        <f t="shared" si="21"/>
        <v>0</v>
      </c>
      <c r="AT165" s="742"/>
      <c r="AU165" s="150"/>
      <c r="AV165" s="742"/>
      <c r="AW165" s="740"/>
      <c r="AX165" s="740"/>
      <c r="AY165" s="740"/>
      <c r="AZ165" s="740"/>
      <c r="BA165" s="740"/>
      <c r="BB165" s="742">
        <v>3.6143000000000002E-2</v>
      </c>
      <c r="BC165" s="739" t="s">
        <v>281</v>
      </c>
      <c r="BD165" s="743" t="s">
        <v>94</v>
      </c>
    </row>
    <row r="166" spans="1:69" s="208" customFormat="1" ht="30" outlineLevel="1">
      <c r="A166" s="180">
        <v>48</v>
      </c>
      <c r="B166" s="221" t="s">
        <v>325</v>
      </c>
      <c r="C166" s="195" t="s">
        <v>86</v>
      </c>
      <c r="D166" s="180" t="s">
        <v>94</v>
      </c>
      <c r="E166" s="181"/>
      <c r="F166" s="182"/>
      <c r="G166" s="116"/>
      <c r="H166" s="116"/>
      <c r="I166" s="248"/>
      <c r="J166" s="248"/>
      <c r="K166" s="254"/>
      <c r="L166" s="248"/>
      <c r="M166" s="248"/>
      <c r="N166" s="256">
        <v>44826</v>
      </c>
      <c r="O166" s="242"/>
      <c r="P166" s="91"/>
      <c r="Q166" s="92"/>
      <c r="R166" s="92"/>
      <c r="S166" s="92"/>
      <c r="T166" s="57">
        <f t="shared" si="20"/>
        <v>0</v>
      </c>
      <c r="U166" s="266">
        <v>1.4396000000000001E-2</v>
      </c>
      <c r="V166" s="263"/>
      <c r="W166" s="263"/>
      <c r="X166" s="263"/>
      <c r="Y166" s="263"/>
      <c r="Z166" s="263"/>
      <c r="AA166" s="263"/>
      <c r="AB166" s="263"/>
      <c r="AC166" s="92"/>
      <c r="AD166" s="92"/>
      <c r="AE166" s="92"/>
      <c r="AF166" s="92"/>
      <c r="AG166" s="92"/>
      <c r="AH166" s="93"/>
      <c r="AI166" s="94"/>
      <c r="AJ166" s="93"/>
      <c r="AK166" s="93"/>
      <c r="AL166" s="93"/>
      <c r="AM166" s="93"/>
      <c r="AN166" s="93"/>
      <c r="AO166" s="94"/>
      <c r="AP166" s="94"/>
      <c r="AQ166" s="94"/>
      <c r="AR166" s="94"/>
      <c r="AS166" s="57">
        <f t="shared" si="21"/>
        <v>0</v>
      </c>
      <c r="AT166" s="266">
        <v>1.4396000000000001E-2</v>
      </c>
      <c r="AU166" s="95"/>
      <c r="AV166" s="262"/>
      <c r="AW166" s="263"/>
      <c r="AX166" s="263"/>
      <c r="AY166" s="263"/>
      <c r="AZ166" s="263"/>
      <c r="BA166" s="263"/>
      <c r="BB166" s="262"/>
      <c r="BC166" s="242"/>
      <c r="BD166" s="271" t="s">
        <v>87</v>
      </c>
      <c r="BE166" s="95"/>
      <c r="BF166" s="95"/>
      <c r="BG166" s="222">
        <v>1.4396000000000001E-2</v>
      </c>
      <c r="BH166" s="95"/>
      <c r="BI166" s="95"/>
      <c r="BJ166" s="92"/>
      <c r="BK166" s="92"/>
      <c r="BL166" s="92"/>
      <c r="BM166" s="92"/>
      <c r="BN166" s="92"/>
      <c r="BO166" s="95"/>
      <c r="BP166" s="169"/>
      <c r="BQ166" s="170" t="s">
        <v>87</v>
      </c>
    </row>
    <row r="167" spans="1:69" s="208" customFormat="1" ht="41.25" customHeight="1" outlineLevel="1">
      <c r="A167" s="180">
        <v>49</v>
      </c>
      <c r="B167" s="223" t="s">
        <v>326</v>
      </c>
      <c r="C167" s="195" t="s">
        <v>86</v>
      </c>
      <c r="D167" s="180" t="s">
        <v>94</v>
      </c>
      <c r="E167" s="181"/>
      <c r="F167" s="182"/>
      <c r="G167" s="116"/>
      <c r="H167" s="116"/>
      <c r="I167" s="248"/>
      <c r="J167" s="248"/>
      <c r="K167" s="254"/>
      <c r="L167" s="248"/>
      <c r="M167" s="248"/>
      <c r="N167" s="256">
        <v>44953</v>
      </c>
      <c r="O167" s="242"/>
      <c r="P167" s="91"/>
      <c r="Q167" s="92"/>
      <c r="R167" s="92"/>
      <c r="S167" s="92"/>
      <c r="T167" s="57">
        <f t="shared" si="20"/>
        <v>0</v>
      </c>
      <c r="U167" s="266">
        <v>9.9499900000000002E-2</v>
      </c>
      <c r="V167" s="263"/>
      <c r="W167" s="263"/>
      <c r="X167" s="263"/>
      <c r="Y167" s="263"/>
      <c r="Z167" s="263"/>
      <c r="AA167" s="263"/>
      <c r="AB167" s="263"/>
      <c r="AC167" s="92"/>
      <c r="AD167" s="92"/>
      <c r="AE167" s="92"/>
      <c r="AF167" s="92"/>
      <c r="AG167" s="92"/>
      <c r="AH167" s="93"/>
      <c r="AI167" s="94"/>
      <c r="AJ167" s="93"/>
      <c r="AK167" s="93"/>
      <c r="AL167" s="93"/>
      <c r="AM167" s="93"/>
      <c r="AN167" s="93"/>
      <c r="AO167" s="94"/>
      <c r="AP167" s="94"/>
      <c r="AQ167" s="94"/>
      <c r="AR167" s="94"/>
      <c r="AS167" s="57">
        <f t="shared" si="21"/>
        <v>0</v>
      </c>
      <c r="AT167" s="266">
        <v>9.9499900000000002E-2</v>
      </c>
      <c r="AU167" s="95"/>
      <c r="AV167" s="262"/>
      <c r="AW167" s="263"/>
      <c r="AX167" s="263"/>
      <c r="AY167" s="263"/>
      <c r="AZ167" s="263"/>
      <c r="BA167" s="263"/>
      <c r="BB167" s="262"/>
      <c r="BC167" s="242"/>
      <c r="BD167" s="271" t="s">
        <v>87</v>
      </c>
      <c r="BE167" s="95"/>
      <c r="BF167" s="95"/>
      <c r="BG167" s="222">
        <v>9.9499900000000002E-2</v>
      </c>
      <c r="BH167" s="95"/>
      <c r="BI167" s="95"/>
      <c r="BJ167" s="92"/>
      <c r="BK167" s="92"/>
      <c r="BL167" s="92"/>
      <c r="BM167" s="92"/>
      <c r="BN167" s="92"/>
      <c r="BO167" s="95"/>
      <c r="BP167" s="169"/>
      <c r="BQ167" s="170" t="s">
        <v>87</v>
      </c>
    </row>
    <row r="168" spans="1:69" s="208" customFormat="1" ht="37.5" customHeight="1" outlineLevel="1">
      <c r="A168" s="180">
        <v>50</v>
      </c>
      <c r="B168" s="223" t="s">
        <v>327</v>
      </c>
      <c r="C168" s="195" t="s">
        <v>86</v>
      </c>
      <c r="D168" s="180" t="s">
        <v>94</v>
      </c>
      <c r="E168" s="181"/>
      <c r="F168" s="182"/>
      <c r="G168" s="116"/>
      <c r="H168" s="116"/>
      <c r="I168" s="248"/>
      <c r="J168" s="248"/>
      <c r="K168" s="254"/>
      <c r="L168" s="248"/>
      <c r="M168" s="248"/>
      <c r="N168" s="256">
        <v>44782</v>
      </c>
      <c r="O168" s="242"/>
      <c r="P168" s="91"/>
      <c r="Q168" s="92"/>
      <c r="R168" s="92"/>
      <c r="S168" s="92"/>
      <c r="T168" s="57">
        <f t="shared" si="20"/>
        <v>0</v>
      </c>
      <c r="U168" s="266">
        <v>0.21577479999999999</v>
      </c>
      <c r="V168" s="263"/>
      <c r="W168" s="263"/>
      <c r="X168" s="263"/>
      <c r="Y168" s="263"/>
      <c r="Z168" s="263"/>
      <c r="AA168" s="263"/>
      <c r="AB168" s="263"/>
      <c r="AC168" s="92"/>
      <c r="AD168" s="92"/>
      <c r="AE168" s="92"/>
      <c r="AF168" s="92"/>
      <c r="AG168" s="92"/>
      <c r="AH168" s="93"/>
      <c r="AI168" s="94"/>
      <c r="AJ168" s="93"/>
      <c r="AK168" s="93"/>
      <c r="AL168" s="93"/>
      <c r="AM168" s="93"/>
      <c r="AN168" s="93"/>
      <c r="AO168" s="94"/>
      <c r="AP168" s="94"/>
      <c r="AQ168" s="94"/>
      <c r="AR168" s="94"/>
      <c r="AS168" s="57">
        <f t="shared" si="21"/>
        <v>0</v>
      </c>
      <c r="AT168" s="266">
        <v>0.21577479999999999</v>
      </c>
      <c r="AU168" s="95"/>
      <c r="AV168" s="262"/>
      <c r="AW168" s="263"/>
      <c r="AX168" s="263"/>
      <c r="AY168" s="263"/>
      <c r="AZ168" s="263"/>
      <c r="BA168" s="263"/>
      <c r="BB168" s="262"/>
      <c r="BC168" s="242"/>
      <c r="BD168" s="271" t="s">
        <v>87</v>
      </c>
      <c r="BE168" s="95"/>
      <c r="BF168" s="95"/>
      <c r="BG168" s="222">
        <v>0.21577479999999999</v>
      </c>
      <c r="BH168" s="95"/>
      <c r="BI168" s="95"/>
      <c r="BJ168" s="92"/>
      <c r="BK168" s="92"/>
      <c r="BL168" s="92"/>
      <c r="BM168" s="92"/>
      <c r="BN168" s="92"/>
      <c r="BO168" s="95"/>
      <c r="BP168" s="169"/>
      <c r="BQ168" s="170" t="s">
        <v>87</v>
      </c>
    </row>
    <row r="169" spans="1:69" s="208" customFormat="1" ht="30" customHeight="1" outlineLevel="1">
      <c r="A169" s="180">
        <v>51</v>
      </c>
      <c r="B169" s="223" t="s">
        <v>328</v>
      </c>
      <c r="C169" s="195" t="s">
        <v>86</v>
      </c>
      <c r="D169" s="180" t="s">
        <v>94</v>
      </c>
      <c r="E169" s="181"/>
      <c r="F169" s="182"/>
      <c r="G169" s="116"/>
      <c r="H169" s="116"/>
      <c r="I169" s="248"/>
      <c r="J169" s="248"/>
      <c r="K169" s="254"/>
      <c r="L169" s="248"/>
      <c r="M169" s="248"/>
      <c r="N169" s="256">
        <v>44791</v>
      </c>
      <c r="O169" s="242"/>
      <c r="P169" s="91"/>
      <c r="Q169" s="92"/>
      <c r="R169" s="92"/>
      <c r="S169" s="92"/>
      <c r="T169" s="57">
        <f t="shared" si="20"/>
        <v>0</v>
      </c>
      <c r="U169" s="266">
        <v>5.2399999999999999E-3</v>
      </c>
      <c r="V169" s="263"/>
      <c r="W169" s="263"/>
      <c r="X169" s="263"/>
      <c r="Y169" s="263"/>
      <c r="Z169" s="263"/>
      <c r="AA169" s="263"/>
      <c r="AB169" s="263"/>
      <c r="AC169" s="92"/>
      <c r="AD169" s="92"/>
      <c r="AE169" s="92"/>
      <c r="AF169" s="92"/>
      <c r="AG169" s="92"/>
      <c r="AH169" s="93"/>
      <c r="AI169" s="94"/>
      <c r="AJ169" s="93"/>
      <c r="AK169" s="93"/>
      <c r="AL169" s="93"/>
      <c r="AM169" s="93"/>
      <c r="AN169" s="93"/>
      <c r="AO169" s="94"/>
      <c r="AP169" s="94"/>
      <c r="AQ169" s="94"/>
      <c r="AR169" s="94"/>
      <c r="AS169" s="57">
        <f t="shared" si="21"/>
        <v>0</v>
      </c>
      <c r="AT169" s="266">
        <v>5.2399999999999999E-3</v>
      </c>
      <c r="AU169" s="95"/>
      <c r="AV169" s="262"/>
      <c r="AW169" s="263"/>
      <c r="AX169" s="263"/>
      <c r="AY169" s="263"/>
      <c r="AZ169" s="263"/>
      <c r="BA169" s="263"/>
      <c r="BB169" s="262"/>
      <c r="BC169" s="242"/>
      <c r="BD169" s="271" t="s">
        <v>87</v>
      </c>
      <c r="BE169" s="95"/>
      <c r="BF169" s="95"/>
      <c r="BG169" s="222">
        <v>5.2399999999999999E-3</v>
      </c>
      <c r="BH169" s="95"/>
      <c r="BI169" s="95"/>
      <c r="BJ169" s="92"/>
      <c r="BK169" s="92"/>
      <c r="BL169" s="92"/>
      <c r="BM169" s="92"/>
      <c r="BN169" s="92"/>
      <c r="BO169" s="95"/>
      <c r="BP169" s="169"/>
      <c r="BQ169" s="170" t="s">
        <v>87</v>
      </c>
    </row>
    <row r="170" spans="1:69" s="208" customFormat="1" ht="30" outlineLevel="1">
      <c r="A170" s="180">
        <v>52</v>
      </c>
      <c r="B170" s="224" t="s">
        <v>329</v>
      </c>
      <c r="C170" s="195" t="s">
        <v>86</v>
      </c>
      <c r="D170" s="180" t="s">
        <v>94</v>
      </c>
      <c r="E170" s="181"/>
      <c r="F170" s="182"/>
      <c r="G170" s="116"/>
      <c r="H170" s="116"/>
      <c r="I170" s="248"/>
      <c r="J170" s="248"/>
      <c r="K170" s="254"/>
      <c r="L170" s="248"/>
      <c r="M170" s="248"/>
      <c r="N170" s="256">
        <v>45009</v>
      </c>
      <c r="O170" s="242"/>
      <c r="P170" s="91"/>
      <c r="Q170" s="92"/>
      <c r="R170" s="92"/>
      <c r="S170" s="92"/>
      <c r="T170" s="57">
        <f t="shared" si="20"/>
        <v>0</v>
      </c>
      <c r="U170" s="266">
        <v>1.1505E-2</v>
      </c>
      <c r="V170" s="263"/>
      <c r="W170" s="263"/>
      <c r="X170" s="263"/>
      <c r="Y170" s="263"/>
      <c r="Z170" s="263"/>
      <c r="AA170" s="263"/>
      <c r="AB170" s="263"/>
      <c r="AC170" s="92"/>
      <c r="AD170" s="92"/>
      <c r="AE170" s="92"/>
      <c r="AF170" s="92"/>
      <c r="AG170" s="92"/>
      <c r="AH170" s="93"/>
      <c r="AI170" s="94"/>
      <c r="AJ170" s="93"/>
      <c r="AK170" s="93"/>
      <c r="AL170" s="93"/>
      <c r="AM170" s="93"/>
      <c r="AN170" s="93"/>
      <c r="AO170" s="94"/>
      <c r="AP170" s="94"/>
      <c r="AQ170" s="94"/>
      <c r="AR170" s="94"/>
      <c r="AS170" s="57">
        <f t="shared" si="21"/>
        <v>0</v>
      </c>
      <c r="AT170" s="266">
        <v>1.1505E-2</v>
      </c>
      <c r="AU170" s="95"/>
      <c r="AV170" s="262"/>
      <c r="AW170" s="263"/>
      <c r="AX170" s="263"/>
      <c r="AY170" s="263"/>
      <c r="AZ170" s="263"/>
      <c r="BA170" s="263"/>
      <c r="BB170" s="262"/>
      <c r="BC170" s="242"/>
      <c r="BD170" s="271" t="s">
        <v>87</v>
      </c>
      <c r="BE170" s="95"/>
      <c r="BF170" s="95"/>
      <c r="BG170" s="222">
        <v>1.1505E-2</v>
      </c>
      <c r="BH170" s="95"/>
      <c r="BI170" s="95"/>
      <c r="BJ170" s="92"/>
      <c r="BK170" s="92"/>
      <c r="BL170" s="92"/>
      <c r="BM170" s="92"/>
      <c r="BN170" s="92"/>
      <c r="BO170" s="95"/>
      <c r="BP170" s="169"/>
      <c r="BQ170" s="170" t="s">
        <v>87</v>
      </c>
    </row>
    <row r="171" spans="1:69" s="208" customFormat="1" ht="30" outlineLevel="1">
      <c r="A171" s="180">
        <v>53</v>
      </c>
      <c r="B171" s="224" t="s">
        <v>330</v>
      </c>
      <c r="C171" s="195" t="s">
        <v>86</v>
      </c>
      <c r="D171" s="180" t="s">
        <v>94</v>
      </c>
      <c r="E171" s="181"/>
      <c r="F171" s="182"/>
      <c r="G171" s="116"/>
      <c r="H171" s="116"/>
      <c r="I171" s="248"/>
      <c r="J171" s="248"/>
      <c r="K171" s="254"/>
      <c r="L171" s="248"/>
      <c r="M171" s="248"/>
      <c r="N171" s="256">
        <v>44739</v>
      </c>
      <c r="O171" s="242"/>
      <c r="P171" s="91"/>
      <c r="Q171" s="92"/>
      <c r="R171" s="92"/>
      <c r="S171" s="92"/>
      <c r="T171" s="57">
        <f t="shared" si="20"/>
        <v>0</v>
      </c>
      <c r="U171" s="266">
        <v>1.8457500000000002E-2</v>
      </c>
      <c r="V171" s="263"/>
      <c r="W171" s="263"/>
      <c r="X171" s="263"/>
      <c r="Y171" s="263"/>
      <c r="Z171" s="263"/>
      <c r="AA171" s="263"/>
      <c r="AB171" s="263"/>
      <c r="AC171" s="92"/>
      <c r="AD171" s="92"/>
      <c r="AE171" s="92"/>
      <c r="AF171" s="92"/>
      <c r="AG171" s="92"/>
      <c r="AH171" s="93"/>
      <c r="AI171" s="94"/>
      <c r="AJ171" s="93"/>
      <c r="AK171" s="93"/>
      <c r="AL171" s="93"/>
      <c r="AM171" s="93"/>
      <c r="AN171" s="93"/>
      <c r="AO171" s="94"/>
      <c r="AP171" s="94"/>
      <c r="AQ171" s="94"/>
      <c r="AR171" s="94"/>
      <c r="AS171" s="57">
        <f t="shared" si="21"/>
        <v>0</v>
      </c>
      <c r="AT171" s="266">
        <v>1.8457500000000002E-2</v>
      </c>
      <c r="AU171" s="95"/>
      <c r="AV171" s="262"/>
      <c r="AW171" s="263"/>
      <c r="AX171" s="263"/>
      <c r="AY171" s="263"/>
      <c r="AZ171" s="263"/>
      <c r="BA171" s="263"/>
      <c r="BB171" s="262"/>
      <c r="BC171" s="242"/>
      <c r="BD171" s="271" t="s">
        <v>87</v>
      </c>
      <c r="BE171" s="95"/>
      <c r="BF171" s="95"/>
      <c r="BG171" s="222">
        <v>1.8457500000000002E-2</v>
      </c>
      <c r="BH171" s="95"/>
      <c r="BI171" s="95"/>
      <c r="BJ171" s="92"/>
      <c r="BK171" s="92"/>
      <c r="BL171" s="92"/>
      <c r="BM171" s="92"/>
      <c r="BN171" s="92"/>
      <c r="BO171" s="95"/>
      <c r="BP171" s="169"/>
      <c r="BQ171" s="170" t="s">
        <v>87</v>
      </c>
    </row>
    <row r="172" spans="1:69" s="208" customFormat="1" ht="30" outlineLevel="1">
      <c r="A172" s="180">
        <v>54</v>
      </c>
      <c r="B172" s="224" t="s">
        <v>331</v>
      </c>
      <c r="C172" s="195" t="s">
        <v>86</v>
      </c>
      <c r="D172" s="180" t="s">
        <v>94</v>
      </c>
      <c r="E172" s="181"/>
      <c r="F172" s="182"/>
      <c r="G172" s="116"/>
      <c r="H172" s="116"/>
      <c r="I172" s="248"/>
      <c r="J172" s="248"/>
      <c r="K172" s="254"/>
      <c r="L172" s="248"/>
      <c r="M172" s="248"/>
      <c r="N172" s="256">
        <v>44926</v>
      </c>
      <c r="O172" s="242"/>
      <c r="P172" s="91"/>
      <c r="Q172" s="92"/>
      <c r="R172" s="92"/>
      <c r="S172" s="92"/>
      <c r="T172" s="57">
        <f t="shared" si="20"/>
        <v>0</v>
      </c>
      <c r="U172" s="267">
        <v>3.96E-3</v>
      </c>
      <c r="V172" s="263"/>
      <c r="W172" s="263"/>
      <c r="X172" s="263"/>
      <c r="Y172" s="263"/>
      <c r="Z172" s="263"/>
      <c r="AA172" s="263"/>
      <c r="AB172" s="263"/>
      <c r="AC172" s="92"/>
      <c r="AD172" s="92"/>
      <c r="AE172" s="92"/>
      <c r="AF172" s="92"/>
      <c r="AG172" s="92"/>
      <c r="AH172" s="93"/>
      <c r="AI172" s="94"/>
      <c r="AJ172" s="93"/>
      <c r="AK172" s="93"/>
      <c r="AL172" s="93"/>
      <c r="AM172" s="93"/>
      <c r="AN172" s="93"/>
      <c r="AO172" s="94"/>
      <c r="AP172" s="94"/>
      <c r="AQ172" s="94"/>
      <c r="AR172" s="94"/>
      <c r="AS172" s="57">
        <f t="shared" si="21"/>
        <v>0</v>
      </c>
      <c r="AT172" s="267">
        <v>3.96E-3</v>
      </c>
      <c r="AU172" s="95"/>
      <c r="AV172" s="262"/>
      <c r="AW172" s="263"/>
      <c r="AX172" s="263"/>
      <c r="AY172" s="263"/>
      <c r="AZ172" s="263"/>
      <c r="BA172" s="263"/>
      <c r="BB172" s="262"/>
      <c r="BC172" s="242"/>
      <c r="BD172" s="271" t="s">
        <v>87</v>
      </c>
      <c r="BE172" s="95"/>
      <c r="BF172" s="95"/>
      <c r="BG172" s="225">
        <v>3.96E-3</v>
      </c>
      <c r="BH172" s="95"/>
      <c r="BI172" s="95"/>
      <c r="BJ172" s="92"/>
      <c r="BK172" s="92"/>
      <c r="BL172" s="92"/>
      <c r="BM172" s="92"/>
      <c r="BN172" s="92"/>
      <c r="BO172" s="95"/>
      <c r="BP172" s="169"/>
      <c r="BQ172" s="170" t="s">
        <v>87</v>
      </c>
    </row>
    <row r="173" spans="1:69" s="208" customFormat="1" ht="30" outlineLevel="1">
      <c r="A173" s="180">
        <v>55</v>
      </c>
      <c r="B173" s="224" t="s">
        <v>332</v>
      </c>
      <c r="C173" s="195" t="s">
        <v>86</v>
      </c>
      <c r="D173" s="180" t="s">
        <v>94</v>
      </c>
      <c r="E173" s="181"/>
      <c r="F173" s="182"/>
      <c r="G173" s="116"/>
      <c r="H173" s="116"/>
      <c r="I173" s="248"/>
      <c r="J173" s="248"/>
      <c r="K173" s="254"/>
      <c r="L173" s="248"/>
      <c r="M173" s="248"/>
      <c r="N173" s="241">
        <v>44677</v>
      </c>
      <c r="O173" s="242"/>
      <c r="P173" s="91"/>
      <c r="Q173" s="92"/>
      <c r="R173" s="92"/>
      <c r="S173" s="92"/>
      <c r="T173" s="57">
        <f t="shared" si="20"/>
        <v>0</v>
      </c>
      <c r="U173" s="266">
        <v>2.0038809999999998</v>
      </c>
      <c r="V173" s="263"/>
      <c r="W173" s="263"/>
      <c r="X173" s="263"/>
      <c r="Y173" s="263"/>
      <c r="Z173" s="263"/>
      <c r="AA173" s="263"/>
      <c r="AB173" s="263"/>
      <c r="AC173" s="92"/>
      <c r="AD173" s="92"/>
      <c r="AE173" s="92"/>
      <c r="AF173" s="92"/>
      <c r="AG173" s="92"/>
      <c r="AH173" s="93"/>
      <c r="AI173" s="94"/>
      <c r="AJ173" s="93"/>
      <c r="AK173" s="93"/>
      <c r="AL173" s="93"/>
      <c r="AM173" s="93"/>
      <c r="AN173" s="93"/>
      <c r="AO173" s="94"/>
      <c r="AP173" s="94"/>
      <c r="AQ173" s="94"/>
      <c r="AR173" s="94"/>
      <c r="AS173" s="57">
        <f t="shared" si="21"/>
        <v>0</v>
      </c>
      <c r="AT173" s="266">
        <v>2.0038809999999998</v>
      </c>
      <c r="AU173" s="95"/>
      <c r="AV173" s="262"/>
      <c r="AW173" s="263"/>
      <c r="AX173" s="263"/>
      <c r="AY173" s="263"/>
      <c r="AZ173" s="263"/>
      <c r="BA173" s="263"/>
      <c r="BB173" s="262"/>
      <c r="BC173" s="242"/>
      <c r="BD173" s="271" t="s">
        <v>87</v>
      </c>
      <c r="BE173" s="95"/>
      <c r="BF173" s="95"/>
      <c r="BG173" s="222">
        <v>2.0038809999999998</v>
      </c>
      <c r="BH173" s="95"/>
      <c r="BI173" s="95"/>
      <c r="BJ173" s="92"/>
      <c r="BK173" s="92"/>
      <c r="BL173" s="92"/>
      <c r="BM173" s="92"/>
      <c r="BN173" s="92"/>
      <c r="BO173" s="95"/>
      <c r="BP173" s="169"/>
      <c r="BQ173" s="170" t="s">
        <v>87</v>
      </c>
    </row>
    <row r="174" spans="1:69" s="208" customFormat="1" ht="30" outlineLevel="1">
      <c r="A174" s="180">
        <v>56</v>
      </c>
      <c r="B174" s="224" t="s">
        <v>333</v>
      </c>
      <c r="C174" s="195" t="s">
        <v>86</v>
      </c>
      <c r="D174" s="180" t="s">
        <v>94</v>
      </c>
      <c r="E174" s="181"/>
      <c r="F174" s="182"/>
      <c r="G174" s="116"/>
      <c r="H174" s="116"/>
      <c r="I174" s="248"/>
      <c r="J174" s="248"/>
      <c r="K174" s="254"/>
      <c r="L174" s="248"/>
      <c r="M174" s="248"/>
      <c r="N174" s="256">
        <v>44884</v>
      </c>
      <c r="O174" s="242"/>
      <c r="P174" s="91"/>
      <c r="Q174" s="92"/>
      <c r="R174" s="92"/>
      <c r="S174" s="92"/>
      <c r="T174" s="57">
        <f t="shared" si="20"/>
        <v>0</v>
      </c>
      <c r="U174" s="266">
        <v>1.308E-2</v>
      </c>
      <c r="V174" s="263"/>
      <c r="W174" s="263"/>
      <c r="X174" s="263"/>
      <c r="Y174" s="263"/>
      <c r="Z174" s="263"/>
      <c r="AA174" s="263"/>
      <c r="AB174" s="263"/>
      <c r="AC174" s="92"/>
      <c r="AD174" s="92"/>
      <c r="AE174" s="92"/>
      <c r="AF174" s="92"/>
      <c r="AG174" s="92"/>
      <c r="AH174" s="93"/>
      <c r="AI174" s="94"/>
      <c r="AJ174" s="93"/>
      <c r="AK174" s="93"/>
      <c r="AL174" s="93"/>
      <c r="AM174" s="93"/>
      <c r="AN174" s="93"/>
      <c r="AO174" s="94"/>
      <c r="AP174" s="94"/>
      <c r="AQ174" s="94"/>
      <c r="AR174" s="94"/>
      <c r="AS174" s="57">
        <f t="shared" si="21"/>
        <v>0</v>
      </c>
      <c r="AT174" s="266">
        <v>1.308E-2</v>
      </c>
      <c r="AU174" s="95"/>
      <c r="AV174" s="262"/>
      <c r="AW174" s="263"/>
      <c r="AX174" s="263"/>
      <c r="AY174" s="263"/>
      <c r="AZ174" s="263"/>
      <c r="BA174" s="263"/>
      <c r="BB174" s="262"/>
      <c r="BC174" s="242"/>
      <c r="BD174" s="271" t="s">
        <v>87</v>
      </c>
      <c r="BE174" s="95"/>
      <c r="BF174" s="95"/>
      <c r="BG174" s="222">
        <v>1.308E-2</v>
      </c>
      <c r="BH174" s="95"/>
      <c r="BI174" s="95"/>
      <c r="BJ174" s="92"/>
      <c r="BK174" s="92"/>
      <c r="BL174" s="92"/>
      <c r="BM174" s="92"/>
      <c r="BN174" s="92"/>
      <c r="BO174" s="95"/>
      <c r="BP174" s="169"/>
      <c r="BQ174" s="170" t="s">
        <v>87</v>
      </c>
    </row>
    <row r="175" spans="1:69" s="208" customFormat="1" ht="30" outlineLevel="1">
      <c r="A175" s="180">
        <v>57</v>
      </c>
      <c r="B175" s="224" t="s">
        <v>334</v>
      </c>
      <c r="C175" s="195" t="s">
        <v>86</v>
      </c>
      <c r="D175" s="180" t="s">
        <v>94</v>
      </c>
      <c r="E175" s="181"/>
      <c r="F175" s="182"/>
      <c r="G175" s="116"/>
      <c r="H175" s="116"/>
      <c r="I175" s="248"/>
      <c r="J175" s="248"/>
      <c r="K175" s="254"/>
      <c r="L175" s="248"/>
      <c r="M175" s="248"/>
      <c r="N175" s="256">
        <v>44855</v>
      </c>
      <c r="O175" s="242"/>
      <c r="P175" s="91"/>
      <c r="Q175" s="92"/>
      <c r="R175" s="92"/>
      <c r="S175" s="92"/>
      <c r="T175" s="57">
        <f t="shared" si="20"/>
        <v>0</v>
      </c>
      <c r="U175" s="267">
        <v>3.3449E-3</v>
      </c>
      <c r="V175" s="263"/>
      <c r="W175" s="263"/>
      <c r="X175" s="263"/>
      <c r="Y175" s="263"/>
      <c r="Z175" s="263"/>
      <c r="AA175" s="263"/>
      <c r="AB175" s="263"/>
      <c r="AC175" s="92"/>
      <c r="AD175" s="92"/>
      <c r="AE175" s="92"/>
      <c r="AF175" s="92"/>
      <c r="AG175" s="92"/>
      <c r="AH175" s="93"/>
      <c r="AI175" s="94"/>
      <c r="AJ175" s="93"/>
      <c r="AK175" s="93"/>
      <c r="AL175" s="93"/>
      <c r="AM175" s="93"/>
      <c r="AN175" s="93"/>
      <c r="AO175" s="94"/>
      <c r="AP175" s="94"/>
      <c r="AQ175" s="94"/>
      <c r="AR175" s="94"/>
      <c r="AS175" s="57">
        <f t="shared" si="21"/>
        <v>0</v>
      </c>
      <c r="AT175" s="267">
        <v>3.3449E-3</v>
      </c>
      <c r="AU175" s="95"/>
      <c r="AV175" s="262"/>
      <c r="AW175" s="263"/>
      <c r="AX175" s="263"/>
      <c r="AY175" s="263"/>
      <c r="AZ175" s="263"/>
      <c r="BA175" s="263"/>
      <c r="BB175" s="262"/>
      <c r="BC175" s="242"/>
      <c r="BD175" s="271" t="s">
        <v>87</v>
      </c>
      <c r="BE175" s="95"/>
      <c r="BF175" s="95"/>
      <c r="BG175" s="225">
        <v>3.3449E-3</v>
      </c>
      <c r="BH175" s="95"/>
      <c r="BI175" s="95"/>
      <c r="BJ175" s="92"/>
      <c r="BK175" s="92"/>
      <c r="BL175" s="92"/>
      <c r="BM175" s="92"/>
      <c r="BN175" s="92"/>
      <c r="BO175" s="95"/>
      <c r="BP175" s="169"/>
      <c r="BQ175" s="170" t="s">
        <v>87</v>
      </c>
    </row>
    <row r="176" spans="1:69" s="208" customFormat="1" ht="30" outlineLevel="1">
      <c r="A176" s="180">
        <v>58</v>
      </c>
      <c r="B176" s="224" t="s">
        <v>335</v>
      </c>
      <c r="C176" s="195" t="s">
        <v>86</v>
      </c>
      <c r="D176" s="180" t="s">
        <v>94</v>
      </c>
      <c r="E176" s="181"/>
      <c r="F176" s="182"/>
      <c r="G176" s="116"/>
      <c r="H176" s="116"/>
      <c r="I176" s="248"/>
      <c r="J176" s="248"/>
      <c r="K176" s="254"/>
      <c r="L176" s="248"/>
      <c r="M176" s="248"/>
      <c r="N176" s="256">
        <v>44985</v>
      </c>
      <c r="O176" s="242"/>
      <c r="P176" s="91"/>
      <c r="Q176" s="92"/>
      <c r="R176" s="92"/>
      <c r="S176" s="92"/>
      <c r="T176" s="57">
        <f t="shared" si="20"/>
        <v>0</v>
      </c>
      <c r="U176" s="267">
        <v>4.4013999999999998E-3</v>
      </c>
      <c r="V176" s="263"/>
      <c r="W176" s="263"/>
      <c r="X176" s="263"/>
      <c r="Y176" s="263"/>
      <c r="Z176" s="263"/>
      <c r="AA176" s="263"/>
      <c r="AB176" s="263"/>
      <c r="AC176" s="92"/>
      <c r="AD176" s="92"/>
      <c r="AE176" s="92"/>
      <c r="AF176" s="92"/>
      <c r="AG176" s="92"/>
      <c r="AH176" s="93"/>
      <c r="AI176" s="94"/>
      <c r="AJ176" s="93"/>
      <c r="AK176" s="93"/>
      <c r="AL176" s="93"/>
      <c r="AM176" s="93"/>
      <c r="AN176" s="93"/>
      <c r="AO176" s="94"/>
      <c r="AP176" s="94"/>
      <c r="AQ176" s="94"/>
      <c r="AR176" s="94"/>
      <c r="AS176" s="57">
        <f t="shared" si="21"/>
        <v>0</v>
      </c>
      <c r="AT176" s="267">
        <v>4.4013999999999998E-3</v>
      </c>
      <c r="AU176" s="95"/>
      <c r="AV176" s="262"/>
      <c r="AW176" s="263"/>
      <c r="AX176" s="263"/>
      <c r="AY176" s="263"/>
      <c r="AZ176" s="263"/>
      <c r="BA176" s="263"/>
      <c r="BB176" s="262"/>
      <c r="BC176" s="242"/>
      <c r="BD176" s="271" t="s">
        <v>87</v>
      </c>
      <c r="BE176" s="95"/>
      <c r="BF176" s="95"/>
      <c r="BG176" s="225">
        <v>4.4013999999999998E-3</v>
      </c>
      <c r="BH176" s="95"/>
      <c r="BI176" s="95"/>
      <c r="BJ176" s="92"/>
      <c r="BK176" s="92"/>
      <c r="BL176" s="92"/>
      <c r="BM176" s="92"/>
      <c r="BN176" s="92"/>
      <c r="BO176" s="95"/>
      <c r="BP176" s="169"/>
      <c r="BQ176" s="170" t="s">
        <v>87</v>
      </c>
    </row>
    <row r="177" spans="1:69" s="208" customFormat="1" ht="30" outlineLevel="1">
      <c r="A177" s="180">
        <v>59</v>
      </c>
      <c r="B177" s="224" t="s">
        <v>336</v>
      </c>
      <c r="C177" s="195" t="s">
        <v>86</v>
      </c>
      <c r="D177" s="180" t="s">
        <v>94</v>
      </c>
      <c r="E177" s="181"/>
      <c r="F177" s="182"/>
      <c r="G177" s="116"/>
      <c r="H177" s="116"/>
      <c r="I177" s="248"/>
      <c r="J177" s="248"/>
      <c r="K177" s="254"/>
      <c r="L177" s="248"/>
      <c r="M177" s="248"/>
      <c r="N177" s="256">
        <v>44848</v>
      </c>
      <c r="O177" s="242"/>
      <c r="P177" s="91"/>
      <c r="Q177" s="92"/>
      <c r="R177" s="92"/>
      <c r="S177" s="92"/>
      <c r="T177" s="57">
        <f t="shared" si="20"/>
        <v>0</v>
      </c>
      <c r="U177" s="266">
        <v>5.0000000000000001E-3</v>
      </c>
      <c r="V177" s="263"/>
      <c r="W177" s="263"/>
      <c r="X177" s="263"/>
      <c r="Y177" s="263"/>
      <c r="Z177" s="263"/>
      <c r="AA177" s="263"/>
      <c r="AB177" s="263"/>
      <c r="AC177" s="92"/>
      <c r="AD177" s="92"/>
      <c r="AE177" s="92"/>
      <c r="AF177" s="92"/>
      <c r="AG177" s="92"/>
      <c r="AH177" s="93"/>
      <c r="AI177" s="94"/>
      <c r="AJ177" s="93"/>
      <c r="AK177" s="93"/>
      <c r="AL177" s="93"/>
      <c r="AM177" s="93"/>
      <c r="AN177" s="93"/>
      <c r="AO177" s="94"/>
      <c r="AP177" s="94"/>
      <c r="AQ177" s="94"/>
      <c r="AR177" s="94"/>
      <c r="AS177" s="57">
        <f t="shared" si="21"/>
        <v>0</v>
      </c>
      <c r="AT177" s="266">
        <v>5.0000000000000001E-3</v>
      </c>
      <c r="AU177" s="95"/>
      <c r="AV177" s="262"/>
      <c r="AW177" s="263"/>
      <c r="AX177" s="263"/>
      <c r="AY177" s="263"/>
      <c r="AZ177" s="263"/>
      <c r="BA177" s="263"/>
      <c r="BB177" s="262"/>
      <c r="BC177" s="242"/>
      <c r="BD177" s="271" t="s">
        <v>87</v>
      </c>
      <c r="BE177" s="95"/>
      <c r="BF177" s="95"/>
      <c r="BG177" s="222">
        <v>5.0000000000000001E-3</v>
      </c>
      <c r="BH177" s="95"/>
      <c r="BI177" s="95"/>
      <c r="BJ177" s="92"/>
      <c r="BK177" s="92"/>
      <c r="BL177" s="92"/>
      <c r="BM177" s="92"/>
      <c r="BN177" s="92"/>
      <c r="BO177" s="95"/>
      <c r="BP177" s="169"/>
      <c r="BQ177" s="170" t="s">
        <v>87</v>
      </c>
    </row>
    <row r="178" spans="1:69" s="208" customFormat="1" ht="30" outlineLevel="1">
      <c r="A178" s="180">
        <v>60</v>
      </c>
      <c r="B178" s="224" t="s">
        <v>337</v>
      </c>
      <c r="C178" s="195" t="s">
        <v>86</v>
      </c>
      <c r="D178" s="180" t="s">
        <v>94</v>
      </c>
      <c r="E178" s="181"/>
      <c r="F178" s="182"/>
      <c r="G178" s="116"/>
      <c r="H178" s="116"/>
      <c r="I178" s="248"/>
      <c r="J178" s="248"/>
      <c r="K178" s="254"/>
      <c r="L178" s="248"/>
      <c r="M178" s="248"/>
      <c r="N178" s="256">
        <v>44917</v>
      </c>
      <c r="O178" s="242"/>
      <c r="P178" s="91"/>
      <c r="Q178" s="92"/>
      <c r="R178" s="92"/>
      <c r="S178" s="92"/>
      <c r="T178" s="57">
        <f t="shared" si="20"/>
        <v>0</v>
      </c>
      <c r="U178" s="266">
        <v>1.295E-2</v>
      </c>
      <c r="V178" s="263"/>
      <c r="W178" s="263"/>
      <c r="X178" s="263"/>
      <c r="Y178" s="263"/>
      <c r="Z178" s="263"/>
      <c r="AA178" s="263"/>
      <c r="AB178" s="263"/>
      <c r="AC178" s="92"/>
      <c r="AD178" s="92"/>
      <c r="AE178" s="92"/>
      <c r="AF178" s="92"/>
      <c r="AG178" s="92"/>
      <c r="AH178" s="93"/>
      <c r="AI178" s="94"/>
      <c r="AJ178" s="93"/>
      <c r="AK178" s="93"/>
      <c r="AL178" s="93"/>
      <c r="AM178" s="93"/>
      <c r="AN178" s="93"/>
      <c r="AO178" s="94"/>
      <c r="AP178" s="94"/>
      <c r="AQ178" s="94"/>
      <c r="AR178" s="94"/>
      <c r="AS178" s="57">
        <f t="shared" si="21"/>
        <v>0</v>
      </c>
      <c r="AT178" s="266">
        <v>1.295E-2</v>
      </c>
      <c r="AU178" s="95"/>
      <c r="AV178" s="262"/>
      <c r="AW178" s="263"/>
      <c r="AX178" s="263"/>
      <c r="AY178" s="263"/>
      <c r="AZ178" s="263"/>
      <c r="BA178" s="263"/>
      <c r="BB178" s="262"/>
      <c r="BC178" s="242"/>
      <c r="BD178" s="271" t="s">
        <v>87</v>
      </c>
      <c r="BE178" s="95"/>
      <c r="BF178" s="95"/>
      <c r="BG178" s="222">
        <v>1.295E-2</v>
      </c>
      <c r="BH178" s="95"/>
      <c r="BI178" s="95"/>
      <c r="BJ178" s="92"/>
      <c r="BK178" s="92"/>
      <c r="BL178" s="92"/>
      <c r="BM178" s="92"/>
      <c r="BN178" s="92"/>
      <c r="BO178" s="95"/>
      <c r="BP178" s="169"/>
      <c r="BQ178" s="170" t="s">
        <v>87</v>
      </c>
    </row>
    <row r="179" spans="1:69" s="208" customFormat="1" ht="30" outlineLevel="1">
      <c r="A179" s="180">
        <v>61</v>
      </c>
      <c r="B179" s="224" t="s">
        <v>338</v>
      </c>
      <c r="C179" s="195" t="s">
        <v>86</v>
      </c>
      <c r="D179" s="180" t="s">
        <v>94</v>
      </c>
      <c r="E179" s="181"/>
      <c r="F179" s="182"/>
      <c r="G179" s="116"/>
      <c r="H179" s="116"/>
      <c r="I179" s="248"/>
      <c r="J179" s="248"/>
      <c r="K179" s="254"/>
      <c r="L179" s="248"/>
      <c r="M179" s="248"/>
      <c r="N179" s="256">
        <v>44882</v>
      </c>
      <c r="O179" s="242"/>
      <c r="P179" s="91"/>
      <c r="Q179" s="92"/>
      <c r="R179" s="92"/>
      <c r="S179" s="92"/>
      <c r="T179" s="57">
        <f t="shared" si="20"/>
        <v>0</v>
      </c>
      <c r="U179" s="266">
        <v>2.3333199999999998E-2</v>
      </c>
      <c r="V179" s="263"/>
      <c r="W179" s="263"/>
      <c r="X179" s="263"/>
      <c r="Y179" s="263"/>
      <c r="Z179" s="263"/>
      <c r="AA179" s="263"/>
      <c r="AB179" s="263"/>
      <c r="AC179" s="92"/>
      <c r="AD179" s="92"/>
      <c r="AE179" s="92"/>
      <c r="AF179" s="92"/>
      <c r="AG179" s="92"/>
      <c r="AH179" s="93"/>
      <c r="AI179" s="94"/>
      <c r="AJ179" s="93"/>
      <c r="AK179" s="93"/>
      <c r="AL179" s="93"/>
      <c r="AM179" s="93"/>
      <c r="AN179" s="93"/>
      <c r="AO179" s="94"/>
      <c r="AP179" s="94"/>
      <c r="AQ179" s="94"/>
      <c r="AR179" s="94"/>
      <c r="AS179" s="57">
        <f t="shared" si="21"/>
        <v>0</v>
      </c>
      <c r="AT179" s="266">
        <v>2.3333199999999998E-2</v>
      </c>
      <c r="AU179" s="95"/>
      <c r="AV179" s="262"/>
      <c r="AW179" s="263"/>
      <c r="AX179" s="263"/>
      <c r="AY179" s="263"/>
      <c r="AZ179" s="263"/>
      <c r="BA179" s="263"/>
      <c r="BB179" s="262"/>
      <c r="BC179" s="242"/>
      <c r="BD179" s="271" t="s">
        <v>87</v>
      </c>
      <c r="BE179" s="95"/>
      <c r="BF179" s="95"/>
      <c r="BG179" s="222">
        <v>2.3333199999999998E-2</v>
      </c>
      <c r="BH179" s="95"/>
      <c r="BI179" s="95"/>
      <c r="BJ179" s="92"/>
      <c r="BK179" s="92"/>
      <c r="BL179" s="92"/>
      <c r="BM179" s="92"/>
      <c r="BN179" s="92"/>
      <c r="BO179" s="95"/>
      <c r="BP179" s="169"/>
      <c r="BQ179" s="170" t="s">
        <v>87</v>
      </c>
    </row>
    <row r="180" spans="1:69" s="208" customFormat="1" ht="30" outlineLevel="1">
      <c r="A180" s="180">
        <v>62</v>
      </c>
      <c r="B180" s="224" t="s">
        <v>339</v>
      </c>
      <c r="C180" s="195" t="s">
        <v>86</v>
      </c>
      <c r="D180" s="180" t="s">
        <v>94</v>
      </c>
      <c r="E180" s="181"/>
      <c r="F180" s="182"/>
      <c r="G180" s="116"/>
      <c r="H180" s="116"/>
      <c r="I180" s="248"/>
      <c r="J180" s="248"/>
      <c r="K180" s="254"/>
      <c r="L180" s="248"/>
      <c r="M180" s="248"/>
      <c r="N180" s="256">
        <v>44840</v>
      </c>
      <c r="O180" s="242"/>
      <c r="P180" s="91"/>
      <c r="Q180" s="92"/>
      <c r="R180" s="92"/>
      <c r="S180" s="92"/>
      <c r="T180" s="57">
        <f t="shared" si="20"/>
        <v>0</v>
      </c>
      <c r="U180" s="266">
        <v>9.9994999999999997E-3</v>
      </c>
      <c r="V180" s="263"/>
      <c r="W180" s="263"/>
      <c r="X180" s="263"/>
      <c r="Y180" s="263"/>
      <c r="Z180" s="263"/>
      <c r="AA180" s="263"/>
      <c r="AB180" s="263"/>
      <c r="AC180" s="92"/>
      <c r="AD180" s="92"/>
      <c r="AE180" s="92"/>
      <c r="AF180" s="92"/>
      <c r="AG180" s="92"/>
      <c r="AH180" s="93"/>
      <c r="AI180" s="94"/>
      <c r="AJ180" s="93"/>
      <c r="AK180" s="93"/>
      <c r="AL180" s="93"/>
      <c r="AM180" s="93"/>
      <c r="AN180" s="93"/>
      <c r="AO180" s="94"/>
      <c r="AP180" s="94"/>
      <c r="AQ180" s="94"/>
      <c r="AR180" s="94"/>
      <c r="AS180" s="57">
        <f t="shared" si="21"/>
        <v>0</v>
      </c>
      <c r="AT180" s="266">
        <v>9.9994999999999997E-3</v>
      </c>
      <c r="AU180" s="95"/>
      <c r="AV180" s="262"/>
      <c r="AW180" s="263"/>
      <c r="AX180" s="263"/>
      <c r="AY180" s="263"/>
      <c r="AZ180" s="263"/>
      <c r="BA180" s="263"/>
      <c r="BB180" s="262"/>
      <c r="BC180" s="242"/>
      <c r="BD180" s="271" t="s">
        <v>87</v>
      </c>
      <c r="BE180" s="95"/>
      <c r="BF180" s="95"/>
      <c r="BG180" s="222">
        <v>9.9994999999999997E-3</v>
      </c>
      <c r="BH180" s="95"/>
      <c r="BI180" s="95"/>
      <c r="BJ180" s="92"/>
      <c r="BK180" s="92"/>
      <c r="BL180" s="92"/>
      <c r="BM180" s="92"/>
      <c r="BN180" s="92"/>
      <c r="BO180" s="95"/>
      <c r="BP180" s="169"/>
      <c r="BQ180" s="170" t="s">
        <v>87</v>
      </c>
    </row>
    <row r="181" spans="1:69" s="208" customFormat="1" ht="30" outlineLevel="1">
      <c r="A181" s="180">
        <v>63</v>
      </c>
      <c r="B181" s="224" t="s">
        <v>340</v>
      </c>
      <c r="C181" s="195" t="s">
        <v>86</v>
      </c>
      <c r="D181" s="180" t="s">
        <v>94</v>
      </c>
      <c r="E181" s="181"/>
      <c r="F181" s="182"/>
      <c r="G181" s="116"/>
      <c r="H181" s="116"/>
      <c r="I181" s="248"/>
      <c r="J181" s="248"/>
      <c r="K181" s="254"/>
      <c r="L181" s="248"/>
      <c r="M181" s="248"/>
      <c r="N181" s="256">
        <v>44875</v>
      </c>
      <c r="O181" s="242"/>
      <c r="P181" s="91"/>
      <c r="Q181" s="92"/>
      <c r="R181" s="92"/>
      <c r="S181" s="92"/>
      <c r="T181" s="57">
        <f t="shared" si="20"/>
        <v>0</v>
      </c>
      <c r="U181" s="266">
        <v>5.8599999999999999E-2</v>
      </c>
      <c r="V181" s="263"/>
      <c r="W181" s="263"/>
      <c r="X181" s="263"/>
      <c r="Y181" s="263"/>
      <c r="Z181" s="263"/>
      <c r="AA181" s="263"/>
      <c r="AB181" s="263"/>
      <c r="AC181" s="92"/>
      <c r="AD181" s="92"/>
      <c r="AE181" s="92"/>
      <c r="AF181" s="92"/>
      <c r="AG181" s="92"/>
      <c r="AH181" s="93"/>
      <c r="AI181" s="94"/>
      <c r="AJ181" s="93"/>
      <c r="AK181" s="93"/>
      <c r="AL181" s="93"/>
      <c r="AM181" s="93"/>
      <c r="AN181" s="93"/>
      <c r="AO181" s="94"/>
      <c r="AP181" s="94"/>
      <c r="AQ181" s="94"/>
      <c r="AR181" s="94"/>
      <c r="AS181" s="57">
        <f t="shared" si="21"/>
        <v>0</v>
      </c>
      <c r="AT181" s="266">
        <v>5.8599999999999999E-2</v>
      </c>
      <c r="AU181" s="95"/>
      <c r="AV181" s="262"/>
      <c r="AW181" s="263"/>
      <c r="AX181" s="263"/>
      <c r="AY181" s="263"/>
      <c r="AZ181" s="263"/>
      <c r="BA181" s="263"/>
      <c r="BB181" s="262"/>
      <c r="BC181" s="242"/>
      <c r="BD181" s="271" t="s">
        <v>87</v>
      </c>
      <c r="BE181" s="95"/>
      <c r="BF181" s="95"/>
      <c r="BG181" s="222">
        <v>5.8599999999999999E-2</v>
      </c>
      <c r="BH181" s="95"/>
      <c r="BI181" s="95"/>
      <c r="BJ181" s="92"/>
      <c r="BK181" s="92"/>
      <c r="BL181" s="92"/>
      <c r="BM181" s="92"/>
      <c r="BN181" s="92"/>
      <c r="BO181" s="95"/>
      <c r="BP181" s="169"/>
      <c r="BQ181" s="170" t="s">
        <v>87</v>
      </c>
    </row>
    <row r="182" spans="1:69" s="208" customFormat="1" ht="30" outlineLevel="1">
      <c r="A182" s="180">
        <v>64</v>
      </c>
      <c r="B182" s="224" t="s">
        <v>341</v>
      </c>
      <c r="C182" s="195" t="s">
        <v>86</v>
      </c>
      <c r="D182" s="180" t="s">
        <v>94</v>
      </c>
      <c r="E182" s="181"/>
      <c r="F182" s="182"/>
      <c r="G182" s="116"/>
      <c r="H182" s="116"/>
      <c r="I182" s="248"/>
      <c r="J182" s="248"/>
      <c r="K182" s="254"/>
      <c r="L182" s="248"/>
      <c r="M182" s="248"/>
      <c r="N182" s="256">
        <v>44937</v>
      </c>
      <c r="O182" s="242"/>
      <c r="P182" s="91"/>
      <c r="Q182" s="92"/>
      <c r="R182" s="92"/>
      <c r="S182" s="92"/>
      <c r="T182" s="57">
        <f t="shared" si="20"/>
        <v>0</v>
      </c>
      <c r="U182" s="266">
        <v>2.18064E-2</v>
      </c>
      <c r="V182" s="263"/>
      <c r="W182" s="263"/>
      <c r="X182" s="263"/>
      <c r="Y182" s="263"/>
      <c r="Z182" s="263"/>
      <c r="AA182" s="263"/>
      <c r="AB182" s="263"/>
      <c r="AC182" s="92"/>
      <c r="AD182" s="92"/>
      <c r="AE182" s="92"/>
      <c r="AF182" s="92"/>
      <c r="AG182" s="92"/>
      <c r="AH182" s="93"/>
      <c r="AI182" s="94"/>
      <c r="AJ182" s="93"/>
      <c r="AK182" s="93"/>
      <c r="AL182" s="93"/>
      <c r="AM182" s="93"/>
      <c r="AN182" s="93"/>
      <c r="AO182" s="94"/>
      <c r="AP182" s="94"/>
      <c r="AQ182" s="94"/>
      <c r="AR182" s="94"/>
      <c r="AS182" s="57">
        <f t="shared" si="21"/>
        <v>0</v>
      </c>
      <c r="AT182" s="266">
        <v>2.18064E-2</v>
      </c>
      <c r="AU182" s="95"/>
      <c r="AV182" s="262"/>
      <c r="AW182" s="263"/>
      <c r="AX182" s="263"/>
      <c r="AY182" s="263"/>
      <c r="AZ182" s="263"/>
      <c r="BA182" s="263"/>
      <c r="BB182" s="262"/>
      <c r="BC182" s="242"/>
      <c r="BD182" s="271" t="s">
        <v>87</v>
      </c>
      <c r="BE182" s="95"/>
      <c r="BF182" s="95"/>
      <c r="BG182" s="222">
        <v>2.18064E-2</v>
      </c>
      <c r="BH182" s="95"/>
      <c r="BI182" s="95"/>
      <c r="BJ182" s="92"/>
      <c r="BK182" s="92"/>
      <c r="BL182" s="92"/>
      <c r="BM182" s="92"/>
      <c r="BN182" s="92"/>
      <c r="BO182" s="95"/>
      <c r="BP182" s="169"/>
      <c r="BQ182" s="170" t="s">
        <v>87</v>
      </c>
    </row>
    <row r="183" spans="1:69" s="208" customFormat="1" ht="30" outlineLevel="1">
      <c r="A183" s="180">
        <v>65</v>
      </c>
      <c r="B183" s="224" t="s">
        <v>342</v>
      </c>
      <c r="C183" s="195" t="s">
        <v>86</v>
      </c>
      <c r="D183" s="180" t="s">
        <v>94</v>
      </c>
      <c r="E183" s="181"/>
      <c r="F183" s="182"/>
      <c r="G183" s="116"/>
      <c r="H183" s="116"/>
      <c r="I183" s="248"/>
      <c r="J183" s="248"/>
      <c r="K183" s="254"/>
      <c r="L183" s="248"/>
      <c r="M183" s="248"/>
      <c r="N183" s="256">
        <v>44795</v>
      </c>
      <c r="O183" s="242"/>
      <c r="P183" s="91"/>
      <c r="Q183" s="92"/>
      <c r="R183" s="92"/>
      <c r="S183" s="92"/>
      <c r="T183" s="57">
        <f t="shared" si="20"/>
        <v>0</v>
      </c>
      <c r="U183" s="267">
        <v>2.1511999999999998E-3</v>
      </c>
      <c r="V183" s="263"/>
      <c r="W183" s="263"/>
      <c r="X183" s="263"/>
      <c r="Y183" s="263"/>
      <c r="Z183" s="263"/>
      <c r="AA183" s="263"/>
      <c r="AB183" s="263"/>
      <c r="AC183" s="92"/>
      <c r="AD183" s="92"/>
      <c r="AE183" s="92"/>
      <c r="AF183" s="92"/>
      <c r="AG183" s="92"/>
      <c r="AH183" s="93"/>
      <c r="AI183" s="94"/>
      <c r="AJ183" s="93"/>
      <c r="AK183" s="93"/>
      <c r="AL183" s="93"/>
      <c r="AM183" s="93"/>
      <c r="AN183" s="93"/>
      <c r="AO183" s="94"/>
      <c r="AP183" s="94"/>
      <c r="AQ183" s="94"/>
      <c r="AR183" s="94"/>
      <c r="AS183" s="57">
        <f t="shared" si="21"/>
        <v>0</v>
      </c>
      <c r="AT183" s="266">
        <v>2.1511999999999998E-3</v>
      </c>
      <c r="AU183" s="95"/>
      <c r="AV183" s="262"/>
      <c r="AW183" s="263"/>
      <c r="AX183" s="263"/>
      <c r="AY183" s="263"/>
      <c r="AZ183" s="263"/>
      <c r="BA183" s="263"/>
      <c r="BB183" s="262"/>
      <c r="BC183" s="242"/>
      <c r="BD183" s="271" t="s">
        <v>87</v>
      </c>
      <c r="BE183" s="95"/>
      <c r="BF183" s="95"/>
      <c r="BG183" s="222">
        <v>2.1511999999999998E-3</v>
      </c>
      <c r="BH183" s="95"/>
      <c r="BI183" s="95"/>
      <c r="BJ183" s="92"/>
      <c r="BK183" s="92"/>
      <c r="BL183" s="92"/>
      <c r="BM183" s="92"/>
      <c r="BN183" s="92"/>
      <c r="BO183" s="95"/>
      <c r="BP183" s="169"/>
      <c r="BQ183" s="170" t="s">
        <v>87</v>
      </c>
    </row>
    <row r="184" spans="1:69" s="208" customFormat="1" ht="30" outlineLevel="1">
      <c r="A184" s="180">
        <v>66</v>
      </c>
      <c r="B184" s="224" t="s">
        <v>343</v>
      </c>
      <c r="C184" s="195" t="s">
        <v>86</v>
      </c>
      <c r="D184" s="180" t="s">
        <v>94</v>
      </c>
      <c r="E184" s="181"/>
      <c r="F184" s="182"/>
      <c r="G184" s="116"/>
      <c r="H184" s="116"/>
      <c r="I184" s="248"/>
      <c r="J184" s="248"/>
      <c r="K184" s="254"/>
      <c r="L184" s="248"/>
      <c r="M184" s="248"/>
      <c r="N184" s="256">
        <v>44965</v>
      </c>
      <c r="O184" s="242"/>
      <c r="P184" s="91"/>
      <c r="Q184" s="92"/>
      <c r="R184" s="92"/>
      <c r="S184" s="92"/>
      <c r="T184" s="57">
        <f t="shared" si="20"/>
        <v>0</v>
      </c>
      <c r="U184" s="266">
        <v>0.02</v>
      </c>
      <c r="V184" s="263"/>
      <c r="W184" s="263"/>
      <c r="X184" s="263"/>
      <c r="Y184" s="263"/>
      <c r="Z184" s="263"/>
      <c r="AA184" s="263"/>
      <c r="AB184" s="263"/>
      <c r="AC184" s="92"/>
      <c r="AD184" s="92"/>
      <c r="AE184" s="92"/>
      <c r="AF184" s="92"/>
      <c r="AG184" s="92"/>
      <c r="AH184" s="93"/>
      <c r="AI184" s="94"/>
      <c r="AJ184" s="93"/>
      <c r="AK184" s="93"/>
      <c r="AL184" s="93"/>
      <c r="AM184" s="93"/>
      <c r="AN184" s="93"/>
      <c r="AO184" s="94"/>
      <c r="AP184" s="94"/>
      <c r="AQ184" s="94"/>
      <c r="AR184" s="94"/>
      <c r="AS184" s="57">
        <f t="shared" si="21"/>
        <v>0</v>
      </c>
      <c r="AT184" s="266">
        <v>0.02</v>
      </c>
      <c r="AU184" s="95"/>
      <c r="AV184" s="262"/>
      <c r="AW184" s="263"/>
      <c r="AX184" s="263"/>
      <c r="AY184" s="263"/>
      <c r="AZ184" s="263"/>
      <c r="BA184" s="263"/>
      <c r="BB184" s="262"/>
      <c r="BC184" s="242"/>
      <c r="BD184" s="271" t="s">
        <v>87</v>
      </c>
      <c r="BE184" s="95"/>
      <c r="BF184" s="95"/>
      <c r="BG184" s="222">
        <v>0.02</v>
      </c>
      <c r="BH184" s="95"/>
      <c r="BI184" s="95"/>
      <c r="BJ184" s="92"/>
      <c r="BK184" s="92"/>
      <c r="BL184" s="92"/>
      <c r="BM184" s="92"/>
      <c r="BN184" s="92"/>
      <c r="BO184" s="95"/>
      <c r="BP184" s="169"/>
      <c r="BQ184" s="170" t="s">
        <v>87</v>
      </c>
    </row>
    <row r="185" spans="1:69" s="208" customFormat="1" ht="30" outlineLevel="1">
      <c r="A185" s="180">
        <v>67</v>
      </c>
      <c r="B185" s="224" t="s">
        <v>344</v>
      </c>
      <c r="C185" s="195" t="s">
        <v>86</v>
      </c>
      <c r="D185" s="180" t="s">
        <v>94</v>
      </c>
      <c r="E185" s="181"/>
      <c r="F185" s="182"/>
      <c r="G185" s="116"/>
      <c r="H185" s="116"/>
      <c r="I185" s="248"/>
      <c r="J185" s="248"/>
      <c r="K185" s="254"/>
      <c r="L185" s="248"/>
      <c r="M185" s="248"/>
      <c r="N185" s="256">
        <v>44810</v>
      </c>
      <c r="O185" s="242"/>
      <c r="P185" s="91"/>
      <c r="Q185" s="92"/>
      <c r="R185" s="92"/>
      <c r="S185" s="92"/>
      <c r="T185" s="57">
        <f t="shared" si="20"/>
        <v>0</v>
      </c>
      <c r="U185" s="266">
        <v>1.09E-2</v>
      </c>
      <c r="V185" s="263"/>
      <c r="W185" s="263"/>
      <c r="X185" s="263"/>
      <c r="Y185" s="263"/>
      <c r="Z185" s="263"/>
      <c r="AA185" s="263"/>
      <c r="AB185" s="263"/>
      <c r="AC185" s="92"/>
      <c r="AD185" s="92"/>
      <c r="AE185" s="92"/>
      <c r="AF185" s="92"/>
      <c r="AG185" s="92"/>
      <c r="AH185" s="93"/>
      <c r="AI185" s="94"/>
      <c r="AJ185" s="93"/>
      <c r="AK185" s="93"/>
      <c r="AL185" s="93"/>
      <c r="AM185" s="93"/>
      <c r="AN185" s="93"/>
      <c r="AO185" s="94"/>
      <c r="AP185" s="94"/>
      <c r="AQ185" s="94"/>
      <c r="AR185" s="94"/>
      <c r="AS185" s="57">
        <f t="shared" si="21"/>
        <v>0</v>
      </c>
      <c r="AT185" s="266">
        <v>1.09E-2</v>
      </c>
      <c r="AU185" s="95"/>
      <c r="AV185" s="262"/>
      <c r="AW185" s="263"/>
      <c r="AX185" s="263"/>
      <c r="AY185" s="263"/>
      <c r="AZ185" s="263"/>
      <c r="BA185" s="263"/>
      <c r="BB185" s="262"/>
      <c r="BC185" s="242"/>
      <c r="BD185" s="271" t="s">
        <v>87</v>
      </c>
      <c r="BE185" s="95"/>
      <c r="BF185" s="95"/>
      <c r="BG185" s="222">
        <v>1.09E-2</v>
      </c>
      <c r="BH185" s="95"/>
      <c r="BI185" s="95"/>
      <c r="BJ185" s="92"/>
      <c r="BK185" s="92"/>
      <c r="BL185" s="92"/>
      <c r="BM185" s="92"/>
      <c r="BN185" s="92"/>
      <c r="BO185" s="95"/>
      <c r="BP185" s="169"/>
      <c r="BQ185" s="170" t="s">
        <v>87</v>
      </c>
    </row>
    <row r="186" spans="1:69" s="208" customFormat="1" ht="30.75" outlineLevel="1" thickBot="1">
      <c r="A186" s="226">
        <v>68</v>
      </c>
      <c r="B186" s="227" t="s">
        <v>345</v>
      </c>
      <c r="C186" s="195" t="s">
        <v>86</v>
      </c>
      <c r="D186" s="180" t="s">
        <v>94</v>
      </c>
      <c r="E186" s="181"/>
      <c r="F186" s="182"/>
      <c r="G186" s="116"/>
      <c r="H186" s="116"/>
      <c r="I186" s="248"/>
      <c r="J186" s="248"/>
      <c r="K186" s="254"/>
      <c r="L186" s="248"/>
      <c r="M186" s="248"/>
      <c r="N186" s="256">
        <v>44686</v>
      </c>
      <c r="O186" s="242"/>
      <c r="P186" s="91"/>
      <c r="Q186" s="92"/>
      <c r="R186" s="92"/>
      <c r="S186" s="92"/>
      <c r="T186" s="57">
        <f t="shared" si="20"/>
        <v>0</v>
      </c>
      <c r="U186" s="266">
        <v>1.09322E-2</v>
      </c>
      <c r="V186" s="263"/>
      <c r="W186" s="263"/>
      <c r="X186" s="263"/>
      <c r="Y186" s="263"/>
      <c r="Z186" s="263"/>
      <c r="AA186" s="263"/>
      <c r="AB186" s="263"/>
      <c r="AC186" s="92"/>
      <c r="AD186" s="92"/>
      <c r="AE186" s="92"/>
      <c r="AF186" s="92"/>
      <c r="AG186" s="92"/>
      <c r="AH186" s="93"/>
      <c r="AI186" s="94"/>
      <c r="AJ186" s="93"/>
      <c r="AK186" s="93"/>
      <c r="AL186" s="93"/>
      <c r="AM186" s="93"/>
      <c r="AN186" s="93"/>
      <c r="AO186" s="94"/>
      <c r="AP186" s="94"/>
      <c r="AQ186" s="94"/>
      <c r="AR186" s="94"/>
      <c r="AS186" s="57">
        <f t="shared" si="21"/>
        <v>0</v>
      </c>
      <c r="AT186" s="266">
        <v>1.09322E-2</v>
      </c>
      <c r="AU186" s="95"/>
      <c r="AV186" s="262"/>
      <c r="AW186" s="263"/>
      <c r="AX186" s="263"/>
      <c r="AY186" s="263"/>
      <c r="AZ186" s="263"/>
      <c r="BA186" s="263"/>
      <c r="BB186" s="262"/>
      <c r="BC186" s="242"/>
      <c r="BD186" s="271" t="s">
        <v>87</v>
      </c>
      <c r="BE186" s="95"/>
      <c r="BF186" s="95"/>
      <c r="BG186" s="222">
        <v>1.09322E-2</v>
      </c>
      <c r="BH186" s="95"/>
      <c r="BI186" s="95"/>
      <c r="BJ186" s="92"/>
      <c r="BK186" s="92"/>
      <c r="BL186" s="92"/>
      <c r="BM186" s="92"/>
      <c r="BN186" s="92"/>
      <c r="BO186" s="95"/>
      <c r="BP186" s="169"/>
      <c r="BQ186" s="170" t="s">
        <v>87</v>
      </c>
    </row>
    <row r="187" spans="1:69" s="208" customFormat="1" ht="30" outlineLevel="1">
      <c r="A187" s="180">
        <v>69</v>
      </c>
      <c r="B187" s="228" t="s">
        <v>346</v>
      </c>
      <c r="C187" s="195" t="s">
        <v>86</v>
      </c>
      <c r="D187" s="180" t="s">
        <v>94</v>
      </c>
      <c r="E187" s="181"/>
      <c r="F187" s="182"/>
      <c r="G187" s="116"/>
      <c r="H187" s="116"/>
      <c r="I187" s="248"/>
      <c r="J187" s="248"/>
      <c r="K187" s="254"/>
      <c r="L187" s="248"/>
      <c r="M187" s="248"/>
      <c r="N187" s="257">
        <v>45017</v>
      </c>
      <c r="O187" s="242"/>
      <c r="P187" s="91"/>
      <c r="Q187" s="92"/>
      <c r="R187" s="92"/>
      <c r="S187" s="92"/>
      <c r="T187" s="57">
        <f t="shared" si="20"/>
        <v>0</v>
      </c>
      <c r="U187" s="263"/>
      <c r="V187" s="268">
        <v>2.0649000000000002E-3</v>
      </c>
      <c r="W187" s="263"/>
      <c r="X187" s="263"/>
      <c r="Y187" s="263"/>
      <c r="Z187" s="263"/>
      <c r="AA187" s="263"/>
      <c r="AB187" s="263"/>
      <c r="AC187" s="92"/>
      <c r="AD187" s="92"/>
      <c r="AE187" s="92"/>
      <c r="AF187" s="92"/>
      <c r="AG187" s="92"/>
      <c r="AH187" s="93"/>
      <c r="AI187" s="94"/>
      <c r="AJ187" s="93"/>
      <c r="AK187" s="93"/>
      <c r="AL187" s="93"/>
      <c r="AM187" s="93"/>
      <c r="AN187" s="93"/>
      <c r="AO187" s="94"/>
      <c r="AP187" s="94"/>
      <c r="AQ187" s="94"/>
      <c r="AR187" s="94"/>
      <c r="AS187" s="57">
        <f t="shared" si="21"/>
        <v>0</v>
      </c>
      <c r="AT187" s="266"/>
      <c r="AU187" s="229">
        <v>2.0649000000000002E-3</v>
      </c>
      <c r="AV187" s="262"/>
      <c r="AW187" s="263"/>
      <c r="AX187" s="263"/>
      <c r="AY187" s="263"/>
      <c r="AZ187" s="263"/>
      <c r="BA187" s="263"/>
      <c r="BB187" s="262"/>
      <c r="BC187" s="242"/>
      <c r="BD187" s="271" t="s">
        <v>87</v>
      </c>
      <c r="BE187" s="95"/>
      <c r="BF187" s="95"/>
      <c r="BG187" s="222"/>
      <c r="BH187" s="229">
        <v>2.0649000000000002E-3</v>
      </c>
      <c r="BI187" s="95"/>
      <c r="BJ187" s="92"/>
      <c r="BK187" s="92"/>
      <c r="BL187" s="92"/>
      <c r="BM187" s="92"/>
      <c r="BN187" s="92"/>
      <c r="BO187" s="95"/>
      <c r="BP187" s="169"/>
      <c r="BQ187" s="170" t="s">
        <v>87</v>
      </c>
    </row>
    <row r="188" spans="1:69" s="208" customFormat="1" ht="30" outlineLevel="1">
      <c r="A188" s="226">
        <v>70</v>
      </c>
      <c r="B188" s="230" t="s">
        <v>347</v>
      </c>
      <c r="C188" s="195" t="s">
        <v>86</v>
      </c>
      <c r="D188" s="180" t="s">
        <v>94</v>
      </c>
      <c r="E188" s="181"/>
      <c r="F188" s="182"/>
      <c r="G188" s="116"/>
      <c r="H188" s="116"/>
      <c r="I188" s="248"/>
      <c r="J188" s="248"/>
      <c r="K188" s="254"/>
      <c r="L188" s="248"/>
      <c r="M188" s="248"/>
      <c r="N188" s="257">
        <v>45041</v>
      </c>
      <c r="O188" s="242"/>
      <c r="P188" s="91"/>
      <c r="Q188" s="92"/>
      <c r="R188" s="92"/>
      <c r="S188" s="92"/>
      <c r="T188" s="57">
        <f t="shared" si="20"/>
        <v>0</v>
      </c>
      <c r="U188" s="263"/>
      <c r="V188" s="263">
        <v>3.5258699999999997E-2</v>
      </c>
      <c r="W188" s="263"/>
      <c r="X188" s="263"/>
      <c r="Y188" s="263"/>
      <c r="Z188" s="263"/>
      <c r="AA188" s="263"/>
      <c r="AB188" s="263"/>
      <c r="AC188" s="92"/>
      <c r="AD188" s="92"/>
      <c r="AE188" s="92"/>
      <c r="AF188" s="92"/>
      <c r="AG188" s="92"/>
      <c r="AH188" s="93"/>
      <c r="AI188" s="94"/>
      <c r="AJ188" s="93"/>
      <c r="AK188" s="93"/>
      <c r="AL188" s="93"/>
      <c r="AM188" s="93"/>
      <c r="AN188" s="93"/>
      <c r="AO188" s="94"/>
      <c r="AP188" s="94"/>
      <c r="AQ188" s="94"/>
      <c r="AR188" s="94"/>
      <c r="AS188" s="57">
        <f t="shared" si="21"/>
        <v>0</v>
      </c>
      <c r="AT188" s="266"/>
      <c r="AU188" s="92">
        <v>3.5258699999999997E-2</v>
      </c>
      <c r="AV188" s="262"/>
      <c r="AW188" s="263"/>
      <c r="AX188" s="263"/>
      <c r="AY188" s="263"/>
      <c r="AZ188" s="263"/>
      <c r="BA188" s="263"/>
      <c r="BB188" s="262"/>
      <c r="BC188" s="242"/>
      <c r="BD188" s="271" t="s">
        <v>87</v>
      </c>
      <c r="BE188" s="95"/>
      <c r="BF188" s="95"/>
      <c r="BG188" s="222"/>
      <c r="BH188" s="92">
        <v>3.5258699999999997E-2</v>
      </c>
      <c r="BI188" s="95"/>
      <c r="BJ188" s="92"/>
      <c r="BK188" s="92"/>
      <c r="BL188" s="92"/>
      <c r="BM188" s="92"/>
      <c r="BN188" s="92"/>
      <c r="BO188" s="95"/>
      <c r="BP188" s="169"/>
      <c r="BQ188" s="170" t="s">
        <v>87</v>
      </c>
    </row>
    <row r="189" spans="1:69" s="208" customFormat="1" ht="30" outlineLevel="1">
      <c r="A189" s="226">
        <v>72</v>
      </c>
      <c r="B189" s="230" t="s">
        <v>348</v>
      </c>
      <c r="C189" s="195" t="s">
        <v>86</v>
      </c>
      <c r="D189" s="180" t="s">
        <v>94</v>
      </c>
      <c r="E189" s="181"/>
      <c r="F189" s="182"/>
      <c r="G189" s="116"/>
      <c r="H189" s="116"/>
      <c r="I189" s="248"/>
      <c r="J189" s="248"/>
      <c r="K189" s="254"/>
      <c r="L189" s="248"/>
      <c r="M189" s="248"/>
      <c r="N189" s="257">
        <v>45077</v>
      </c>
      <c r="O189" s="242"/>
      <c r="P189" s="91"/>
      <c r="Q189" s="92"/>
      <c r="R189" s="92"/>
      <c r="S189" s="92"/>
      <c r="T189" s="57">
        <f t="shared" si="20"/>
        <v>0</v>
      </c>
      <c r="U189" s="263"/>
      <c r="V189" s="263">
        <v>2.09453E-2</v>
      </c>
      <c r="W189" s="263"/>
      <c r="X189" s="263"/>
      <c r="Y189" s="263"/>
      <c r="Z189" s="263"/>
      <c r="AA189" s="263"/>
      <c r="AB189" s="263"/>
      <c r="AC189" s="92"/>
      <c r="AD189" s="92"/>
      <c r="AE189" s="92"/>
      <c r="AF189" s="92"/>
      <c r="AG189" s="92"/>
      <c r="AH189" s="93"/>
      <c r="AI189" s="94"/>
      <c r="AJ189" s="93"/>
      <c r="AK189" s="93"/>
      <c r="AL189" s="93"/>
      <c r="AM189" s="93"/>
      <c r="AN189" s="93"/>
      <c r="AO189" s="94"/>
      <c r="AP189" s="94"/>
      <c r="AQ189" s="94"/>
      <c r="AR189" s="94"/>
      <c r="AS189" s="57">
        <f t="shared" si="21"/>
        <v>0</v>
      </c>
      <c r="AT189" s="266"/>
      <c r="AU189" s="92">
        <v>2.09453E-2</v>
      </c>
      <c r="AV189" s="262"/>
      <c r="AW189" s="263"/>
      <c r="AX189" s="263"/>
      <c r="AY189" s="263"/>
      <c r="AZ189" s="263"/>
      <c r="BA189" s="263"/>
      <c r="BB189" s="262"/>
      <c r="BC189" s="242"/>
      <c r="BD189" s="271" t="s">
        <v>87</v>
      </c>
      <c r="BE189" s="95"/>
      <c r="BF189" s="95"/>
      <c r="BG189" s="222"/>
      <c r="BH189" s="92">
        <v>2.09453E-2</v>
      </c>
      <c r="BI189" s="95"/>
      <c r="BJ189" s="92"/>
      <c r="BK189" s="92"/>
      <c r="BL189" s="92"/>
      <c r="BM189" s="92"/>
      <c r="BN189" s="92"/>
      <c r="BO189" s="95"/>
      <c r="BP189" s="169"/>
      <c r="BQ189" s="170" t="s">
        <v>87</v>
      </c>
    </row>
    <row r="190" spans="1:69" s="208" customFormat="1" ht="30" outlineLevel="1">
      <c r="A190" s="180">
        <v>73</v>
      </c>
      <c r="B190" s="230" t="s">
        <v>349</v>
      </c>
      <c r="C190" s="195" t="s">
        <v>86</v>
      </c>
      <c r="D190" s="180" t="s">
        <v>94</v>
      </c>
      <c r="E190" s="181"/>
      <c r="F190" s="182"/>
      <c r="G190" s="116"/>
      <c r="H190" s="116"/>
      <c r="I190" s="248"/>
      <c r="J190" s="248"/>
      <c r="K190" s="254"/>
      <c r="L190" s="248"/>
      <c r="M190" s="248"/>
      <c r="N190" s="257">
        <v>45103</v>
      </c>
      <c r="O190" s="242"/>
      <c r="P190" s="91"/>
      <c r="Q190" s="92"/>
      <c r="R190" s="92"/>
      <c r="S190" s="92"/>
      <c r="T190" s="57">
        <f t="shared" si="20"/>
        <v>0</v>
      </c>
      <c r="U190" s="263"/>
      <c r="V190" s="263">
        <v>3.7339400000000002E-2</v>
      </c>
      <c r="W190" s="263"/>
      <c r="X190" s="263"/>
      <c r="Y190" s="263"/>
      <c r="Z190" s="263"/>
      <c r="AA190" s="263"/>
      <c r="AB190" s="263"/>
      <c r="AC190" s="92"/>
      <c r="AD190" s="92"/>
      <c r="AE190" s="92"/>
      <c r="AF190" s="92"/>
      <c r="AG190" s="92"/>
      <c r="AH190" s="93"/>
      <c r="AI190" s="94"/>
      <c r="AJ190" s="93"/>
      <c r="AK190" s="93"/>
      <c r="AL190" s="93"/>
      <c r="AM190" s="93"/>
      <c r="AN190" s="93"/>
      <c r="AO190" s="94"/>
      <c r="AP190" s="94"/>
      <c r="AQ190" s="94"/>
      <c r="AR190" s="94"/>
      <c r="AS190" s="57">
        <f t="shared" si="21"/>
        <v>0</v>
      </c>
      <c r="AT190" s="266"/>
      <c r="AU190" s="92">
        <v>3.7339400000000002E-2</v>
      </c>
      <c r="AV190" s="262"/>
      <c r="AW190" s="263"/>
      <c r="AX190" s="263"/>
      <c r="AY190" s="263"/>
      <c r="AZ190" s="263"/>
      <c r="BA190" s="263"/>
      <c r="BB190" s="262"/>
      <c r="BC190" s="242"/>
      <c r="BD190" s="271" t="s">
        <v>87</v>
      </c>
      <c r="BE190" s="95"/>
      <c r="BF190" s="95"/>
      <c r="BG190" s="222"/>
      <c r="BH190" s="92">
        <v>3.7339400000000002E-2</v>
      </c>
      <c r="BI190" s="95"/>
      <c r="BJ190" s="92"/>
      <c r="BK190" s="92"/>
      <c r="BL190" s="92"/>
      <c r="BM190" s="92"/>
      <c r="BN190" s="92"/>
      <c r="BO190" s="95"/>
      <c r="BP190" s="169"/>
      <c r="BQ190" s="170" t="s">
        <v>87</v>
      </c>
    </row>
    <row r="191" spans="1:69" s="208" customFormat="1" ht="30" outlineLevel="1">
      <c r="A191" s="226">
        <v>74</v>
      </c>
      <c r="B191" s="230" t="s">
        <v>350</v>
      </c>
      <c r="C191" s="195" t="s">
        <v>86</v>
      </c>
      <c r="D191" s="180" t="s">
        <v>94</v>
      </c>
      <c r="E191" s="181"/>
      <c r="F191" s="182"/>
      <c r="G191" s="116"/>
      <c r="H191" s="116"/>
      <c r="I191" s="248"/>
      <c r="J191" s="248"/>
      <c r="K191" s="254"/>
      <c r="L191" s="248"/>
      <c r="M191" s="248"/>
      <c r="N191" s="257">
        <v>45035</v>
      </c>
      <c r="O191" s="242"/>
      <c r="P191" s="91"/>
      <c r="Q191" s="92"/>
      <c r="R191" s="92"/>
      <c r="S191" s="92"/>
      <c r="T191" s="57">
        <f t="shared" si="20"/>
        <v>0</v>
      </c>
      <c r="U191" s="263"/>
      <c r="V191" s="263">
        <v>3.3201000000000001E-2</v>
      </c>
      <c r="W191" s="263"/>
      <c r="X191" s="263"/>
      <c r="Y191" s="263"/>
      <c r="Z191" s="263"/>
      <c r="AA191" s="263"/>
      <c r="AB191" s="263"/>
      <c r="AC191" s="92"/>
      <c r="AD191" s="92"/>
      <c r="AE191" s="92"/>
      <c r="AF191" s="92"/>
      <c r="AG191" s="92"/>
      <c r="AH191" s="93"/>
      <c r="AI191" s="94"/>
      <c r="AJ191" s="93"/>
      <c r="AK191" s="93"/>
      <c r="AL191" s="93"/>
      <c r="AM191" s="93"/>
      <c r="AN191" s="93"/>
      <c r="AO191" s="94"/>
      <c r="AP191" s="94"/>
      <c r="AQ191" s="94"/>
      <c r="AR191" s="94"/>
      <c r="AS191" s="57">
        <f t="shared" si="21"/>
        <v>0</v>
      </c>
      <c r="AT191" s="266"/>
      <c r="AU191" s="92">
        <v>3.3201000000000001E-2</v>
      </c>
      <c r="AV191" s="262"/>
      <c r="AW191" s="263"/>
      <c r="AX191" s="263"/>
      <c r="AY191" s="263"/>
      <c r="AZ191" s="263"/>
      <c r="BA191" s="263"/>
      <c r="BB191" s="262"/>
      <c r="BC191" s="242"/>
      <c r="BD191" s="271" t="s">
        <v>87</v>
      </c>
      <c r="BE191" s="95"/>
      <c r="BF191" s="95"/>
      <c r="BG191" s="222"/>
      <c r="BH191" s="92">
        <v>3.3201000000000001E-2</v>
      </c>
      <c r="BI191" s="95"/>
      <c r="BJ191" s="92"/>
      <c r="BK191" s="92"/>
      <c r="BL191" s="92"/>
      <c r="BM191" s="92"/>
      <c r="BN191" s="92"/>
      <c r="BO191" s="95"/>
      <c r="BP191" s="169"/>
      <c r="BQ191" s="170" t="s">
        <v>87</v>
      </c>
    </row>
    <row r="192" spans="1:69" s="208" customFormat="1" ht="30" outlineLevel="1">
      <c r="A192" s="180">
        <v>75</v>
      </c>
      <c r="B192" s="230" t="s">
        <v>351</v>
      </c>
      <c r="C192" s="195" t="s">
        <v>86</v>
      </c>
      <c r="D192" s="180" t="s">
        <v>94</v>
      </c>
      <c r="E192" s="181"/>
      <c r="F192" s="182"/>
      <c r="G192" s="116"/>
      <c r="H192" s="116"/>
      <c r="I192" s="248"/>
      <c r="J192" s="248"/>
      <c r="K192" s="254"/>
      <c r="L192" s="248"/>
      <c r="M192" s="248"/>
      <c r="N192" s="257">
        <v>45141</v>
      </c>
      <c r="O192" s="242"/>
      <c r="P192" s="91"/>
      <c r="Q192" s="92"/>
      <c r="R192" s="92"/>
      <c r="S192" s="92"/>
      <c r="T192" s="57">
        <f t="shared" si="20"/>
        <v>0</v>
      </c>
      <c r="U192" s="263"/>
      <c r="V192" s="268">
        <v>1.74E-3</v>
      </c>
      <c r="W192" s="263"/>
      <c r="X192" s="263"/>
      <c r="Y192" s="263"/>
      <c r="Z192" s="263"/>
      <c r="AA192" s="263"/>
      <c r="AB192" s="263"/>
      <c r="AC192" s="92"/>
      <c r="AD192" s="92"/>
      <c r="AE192" s="92"/>
      <c r="AF192" s="92"/>
      <c r="AG192" s="92"/>
      <c r="AH192" s="93"/>
      <c r="AI192" s="94"/>
      <c r="AJ192" s="93"/>
      <c r="AK192" s="93"/>
      <c r="AL192" s="93"/>
      <c r="AM192" s="93"/>
      <c r="AN192" s="93"/>
      <c r="AO192" s="94"/>
      <c r="AP192" s="94"/>
      <c r="AQ192" s="94"/>
      <c r="AR192" s="94"/>
      <c r="AS192" s="57">
        <f t="shared" si="21"/>
        <v>0</v>
      </c>
      <c r="AT192" s="266"/>
      <c r="AU192" s="229">
        <v>1.74E-3</v>
      </c>
      <c r="AV192" s="262"/>
      <c r="AW192" s="263"/>
      <c r="AX192" s="263"/>
      <c r="AY192" s="263"/>
      <c r="AZ192" s="263"/>
      <c r="BA192" s="263"/>
      <c r="BB192" s="262"/>
      <c r="BC192" s="242"/>
      <c r="BD192" s="271" t="s">
        <v>87</v>
      </c>
      <c r="BE192" s="95"/>
      <c r="BF192" s="95"/>
      <c r="BG192" s="222"/>
      <c r="BH192" s="229">
        <v>1.74E-3</v>
      </c>
      <c r="BI192" s="95"/>
      <c r="BJ192" s="92"/>
      <c r="BK192" s="92"/>
      <c r="BL192" s="92"/>
      <c r="BM192" s="92"/>
      <c r="BN192" s="92"/>
      <c r="BO192" s="95"/>
      <c r="BP192" s="169"/>
      <c r="BQ192" s="170" t="s">
        <v>87</v>
      </c>
    </row>
    <row r="193" spans="1:71" s="208" customFormat="1" ht="30" outlineLevel="1">
      <c r="A193" s="226">
        <v>76</v>
      </c>
      <c r="B193" s="230" t="s">
        <v>352</v>
      </c>
      <c r="C193" s="195" t="s">
        <v>86</v>
      </c>
      <c r="D193" s="180" t="s">
        <v>94</v>
      </c>
      <c r="E193" s="181"/>
      <c r="F193" s="182"/>
      <c r="G193" s="116"/>
      <c r="H193" s="116"/>
      <c r="I193" s="248"/>
      <c r="J193" s="248"/>
      <c r="K193" s="254"/>
      <c r="L193" s="248"/>
      <c r="M193" s="248"/>
      <c r="N193" s="257">
        <v>45028</v>
      </c>
      <c r="O193" s="242"/>
      <c r="P193" s="91"/>
      <c r="Q193" s="92"/>
      <c r="R193" s="92"/>
      <c r="S193" s="92"/>
      <c r="T193" s="57">
        <f t="shared" si="20"/>
        <v>0</v>
      </c>
      <c r="U193" s="263"/>
      <c r="V193" s="263">
        <v>3.4810000000000001E-2</v>
      </c>
      <c r="W193" s="263"/>
      <c r="X193" s="263"/>
      <c r="Y193" s="263"/>
      <c r="Z193" s="263"/>
      <c r="AA193" s="263"/>
      <c r="AB193" s="263"/>
      <c r="AC193" s="92"/>
      <c r="AD193" s="92"/>
      <c r="AE193" s="92"/>
      <c r="AF193" s="92"/>
      <c r="AG193" s="92"/>
      <c r="AH193" s="93"/>
      <c r="AI193" s="94"/>
      <c r="AJ193" s="93"/>
      <c r="AK193" s="93"/>
      <c r="AL193" s="93"/>
      <c r="AM193" s="93"/>
      <c r="AN193" s="93"/>
      <c r="AO193" s="94"/>
      <c r="AP193" s="94"/>
      <c r="AQ193" s="94"/>
      <c r="AR193" s="94"/>
      <c r="AS193" s="57">
        <f t="shared" si="21"/>
        <v>0</v>
      </c>
      <c r="AT193" s="266"/>
      <c r="AU193" s="92">
        <v>3.4810000000000001E-2</v>
      </c>
      <c r="AV193" s="262"/>
      <c r="AW193" s="263"/>
      <c r="AX193" s="263"/>
      <c r="AY193" s="263"/>
      <c r="AZ193" s="263"/>
      <c r="BA193" s="263"/>
      <c r="BB193" s="262"/>
      <c r="BC193" s="242"/>
      <c r="BD193" s="271" t="s">
        <v>87</v>
      </c>
      <c r="BE193" s="95"/>
      <c r="BF193" s="95"/>
      <c r="BG193" s="222"/>
      <c r="BH193" s="92">
        <v>3.4810000000000001E-2</v>
      </c>
      <c r="BI193" s="95"/>
      <c r="BJ193" s="92"/>
      <c r="BK193" s="92"/>
      <c r="BL193" s="92"/>
      <c r="BM193" s="92"/>
      <c r="BN193" s="92"/>
      <c r="BO193" s="95"/>
      <c r="BP193" s="169"/>
      <c r="BQ193" s="170" t="s">
        <v>87</v>
      </c>
    </row>
    <row r="194" spans="1:71" s="208" customFormat="1" ht="30" outlineLevel="1">
      <c r="A194" s="180">
        <v>77</v>
      </c>
      <c r="B194" s="230" t="s">
        <v>353</v>
      </c>
      <c r="C194" s="195" t="s">
        <v>86</v>
      </c>
      <c r="D194" s="180" t="s">
        <v>94</v>
      </c>
      <c r="E194" s="181"/>
      <c r="F194" s="182"/>
      <c r="G194" s="116"/>
      <c r="H194" s="116"/>
      <c r="I194" s="248"/>
      <c r="J194" s="248"/>
      <c r="K194" s="254"/>
      <c r="L194" s="248"/>
      <c r="M194" s="248"/>
      <c r="N194" s="257">
        <v>45292</v>
      </c>
      <c r="O194" s="242"/>
      <c r="P194" s="91"/>
      <c r="Q194" s="92"/>
      <c r="R194" s="92"/>
      <c r="S194" s="92"/>
      <c r="T194" s="57">
        <f t="shared" si="20"/>
        <v>0</v>
      </c>
      <c r="U194" s="263"/>
      <c r="V194" s="263">
        <v>0.1189986</v>
      </c>
      <c r="W194" s="263"/>
      <c r="X194" s="263"/>
      <c r="Y194" s="263"/>
      <c r="Z194" s="263"/>
      <c r="AA194" s="263"/>
      <c r="AB194" s="263"/>
      <c r="AC194" s="92"/>
      <c r="AD194" s="92"/>
      <c r="AE194" s="92"/>
      <c r="AF194" s="92"/>
      <c r="AG194" s="92"/>
      <c r="AH194" s="93"/>
      <c r="AI194" s="94"/>
      <c r="AJ194" s="93"/>
      <c r="AK194" s="93"/>
      <c r="AL194" s="93"/>
      <c r="AM194" s="93"/>
      <c r="AN194" s="93"/>
      <c r="AO194" s="94"/>
      <c r="AP194" s="94"/>
      <c r="AQ194" s="94"/>
      <c r="AR194" s="94"/>
      <c r="AS194" s="57">
        <f t="shared" si="21"/>
        <v>0</v>
      </c>
      <c r="AT194" s="266"/>
      <c r="AU194" s="92">
        <v>0.1189986</v>
      </c>
      <c r="AV194" s="262"/>
      <c r="AW194" s="263"/>
      <c r="AX194" s="263"/>
      <c r="AY194" s="263"/>
      <c r="AZ194" s="263"/>
      <c r="BA194" s="263"/>
      <c r="BB194" s="262"/>
      <c r="BC194" s="242"/>
      <c r="BD194" s="271" t="s">
        <v>87</v>
      </c>
      <c r="BE194" s="95"/>
      <c r="BF194" s="95"/>
      <c r="BG194" s="222"/>
      <c r="BH194" s="92">
        <v>0.1189986</v>
      </c>
      <c r="BI194" s="95"/>
      <c r="BJ194" s="92"/>
      <c r="BK194" s="92"/>
      <c r="BL194" s="92"/>
      <c r="BM194" s="92"/>
      <c r="BN194" s="92"/>
      <c r="BO194" s="95"/>
      <c r="BP194" s="169"/>
      <c r="BQ194" s="170" t="s">
        <v>87</v>
      </c>
    </row>
    <row r="195" spans="1:71" s="208" customFormat="1" ht="30" outlineLevel="1">
      <c r="A195" s="226">
        <v>78</v>
      </c>
      <c r="B195" s="230" t="s">
        <v>354</v>
      </c>
      <c r="C195" s="195" t="s">
        <v>86</v>
      </c>
      <c r="D195" s="180" t="s">
        <v>94</v>
      </c>
      <c r="E195" s="181"/>
      <c r="F195" s="182"/>
      <c r="G195" s="116"/>
      <c r="H195" s="116"/>
      <c r="I195" s="248"/>
      <c r="J195" s="248"/>
      <c r="K195" s="254"/>
      <c r="L195" s="248"/>
      <c r="M195" s="248"/>
      <c r="N195" s="257">
        <v>45217</v>
      </c>
      <c r="O195" s="242"/>
      <c r="P195" s="91"/>
      <c r="Q195" s="92"/>
      <c r="R195" s="92"/>
      <c r="S195" s="92"/>
      <c r="T195" s="57">
        <f t="shared" si="20"/>
        <v>0</v>
      </c>
      <c r="U195" s="263"/>
      <c r="V195" s="263">
        <v>3.0088E-2</v>
      </c>
      <c r="W195" s="263"/>
      <c r="X195" s="263"/>
      <c r="Y195" s="263"/>
      <c r="Z195" s="263"/>
      <c r="AA195" s="263"/>
      <c r="AB195" s="263"/>
      <c r="AC195" s="92"/>
      <c r="AD195" s="92"/>
      <c r="AE195" s="92"/>
      <c r="AF195" s="92"/>
      <c r="AG195" s="92"/>
      <c r="AH195" s="93"/>
      <c r="AI195" s="94"/>
      <c r="AJ195" s="93"/>
      <c r="AK195" s="93"/>
      <c r="AL195" s="93"/>
      <c r="AM195" s="93"/>
      <c r="AN195" s="93"/>
      <c r="AO195" s="94"/>
      <c r="AP195" s="94"/>
      <c r="AQ195" s="94"/>
      <c r="AR195" s="94"/>
      <c r="AS195" s="57">
        <f t="shared" si="21"/>
        <v>0</v>
      </c>
      <c r="AT195" s="266"/>
      <c r="AU195" s="92">
        <v>3.0088E-2</v>
      </c>
      <c r="AV195" s="262"/>
      <c r="AW195" s="263"/>
      <c r="AX195" s="263"/>
      <c r="AY195" s="263"/>
      <c r="AZ195" s="263"/>
      <c r="BA195" s="263"/>
      <c r="BB195" s="262"/>
      <c r="BC195" s="242"/>
      <c r="BD195" s="271" t="s">
        <v>87</v>
      </c>
      <c r="BE195" s="95"/>
      <c r="BF195" s="95"/>
      <c r="BG195" s="222"/>
      <c r="BH195" s="92">
        <v>3.0088E-2</v>
      </c>
      <c r="BI195" s="95"/>
      <c r="BJ195" s="92"/>
      <c r="BK195" s="92"/>
      <c r="BL195" s="92"/>
      <c r="BM195" s="92"/>
      <c r="BN195" s="92"/>
      <c r="BO195" s="95"/>
      <c r="BP195" s="169"/>
      <c r="BQ195" s="170" t="s">
        <v>87</v>
      </c>
    </row>
    <row r="196" spans="1:71" s="208" customFormat="1" ht="30" outlineLevel="1">
      <c r="A196" s="180">
        <v>79</v>
      </c>
      <c r="B196" s="230" t="s">
        <v>355</v>
      </c>
      <c r="C196" s="195" t="s">
        <v>86</v>
      </c>
      <c r="D196" s="180" t="s">
        <v>94</v>
      </c>
      <c r="E196" s="181"/>
      <c r="F196" s="182"/>
      <c r="G196" s="116"/>
      <c r="H196" s="116"/>
      <c r="I196" s="248"/>
      <c r="J196" s="248"/>
      <c r="K196" s="254"/>
      <c r="L196" s="248"/>
      <c r="M196" s="248"/>
      <c r="N196" s="257">
        <v>45366</v>
      </c>
      <c r="O196" s="242"/>
      <c r="P196" s="91"/>
      <c r="Q196" s="92"/>
      <c r="R196" s="92"/>
      <c r="S196" s="92"/>
      <c r="T196" s="57">
        <f t="shared" si="20"/>
        <v>0</v>
      </c>
      <c r="U196" s="263"/>
      <c r="V196" s="263">
        <v>1.5983000000000001E-2</v>
      </c>
      <c r="W196" s="263"/>
      <c r="X196" s="263"/>
      <c r="Y196" s="263"/>
      <c r="Z196" s="263"/>
      <c r="AA196" s="263"/>
      <c r="AB196" s="263"/>
      <c r="AC196" s="92"/>
      <c r="AD196" s="92"/>
      <c r="AE196" s="92"/>
      <c r="AF196" s="92"/>
      <c r="AG196" s="92"/>
      <c r="AH196" s="93"/>
      <c r="AI196" s="94"/>
      <c r="AJ196" s="93"/>
      <c r="AK196" s="93"/>
      <c r="AL196" s="93"/>
      <c r="AM196" s="93"/>
      <c r="AN196" s="93"/>
      <c r="AO196" s="94"/>
      <c r="AP196" s="94"/>
      <c r="AQ196" s="94"/>
      <c r="AR196" s="94"/>
      <c r="AS196" s="57">
        <f t="shared" si="21"/>
        <v>0</v>
      </c>
      <c r="AT196" s="266"/>
      <c r="AU196" s="92">
        <v>1.5983000000000001E-2</v>
      </c>
      <c r="AV196" s="262"/>
      <c r="AW196" s="263"/>
      <c r="AX196" s="263"/>
      <c r="AY196" s="263"/>
      <c r="AZ196" s="263"/>
      <c r="BA196" s="263"/>
      <c r="BB196" s="262"/>
      <c r="BC196" s="242"/>
      <c r="BD196" s="271" t="s">
        <v>87</v>
      </c>
      <c r="BE196" s="95"/>
      <c r="BF196" s="95"/>
      <c r="BG196" s="222"/>
      <c r="BH196" s="92">
        <v>1.5983000000000001E-2</v>
      </c>
      <c r="BI196" s="95"/>
      <c r="BJ196" s="92"/>
      <c r="BK196" s="92"/>
      <c r="BL196" s="92"/>
      <c r="BM196" s="92"/>
      <c r="BN196" s="92"/>
      <c r="BO196" s="95"/>
      <c r="BP196" s="169"/>
      <c r="BQ196" s="170" t="s">
        <v>87</v>
      </c>
    </row>
    <row r="197" spans="1:71" s="208" customFormat="1" ht="30" outlineLevel="1">
      <c r="A197" s="226">
        <v>80</v>
      </c>
      <c r="B197" s="230" t="s">
        <v>356</v>
      </c>
      <c r="C197" s="195" t="s">
        <v>86</v>
      </c>
      <c r="D197" s="180" t="s">
        <v>94</v>
      </c>
      <c r="E197" s="181"/>
      <c r="F197" s="182"/>
      <c r="G197" s="116"/>
      <c r="H197" s="116"/>
      <c r="I197" s="248"/>
      <c r="J197" s="248"/>
      <c r="K197" s="254"/>
      <c r="L197" s="248"/>
      <c r="M197" s="248"/>
      <c r="N197" s="257">
        <v>45366</v>
      </c>
      <c r="O197" s="242"/>
      <c r="P197" s="91"/>
      <c r="Q197" s="92"/>
      <c r="R197" s="92"/>
      <c r="S197" s="92"/>
      <c r="T197" s="57">
        <f t="shared" si="20"/>
        <v>0</v>
      </c>
      <c r="U197" s="263"/>
      <c r="V197" s="263">
        <v>1.76288E-2</v>
      </c>
      <c r="W197" s="263"/>
      <c r="X197" s="263"/>
      <c r="Y197" s="263"/>
      <c r="Z197" s="263"/>
      <c r="AA197" s="263"/>
      <c r="AB197" s="263"/>
      <c r="AC197" s="92"/>
      <c r="AD197" s="92"/>
      <c r="AE197" s="92"/>
      <c r="AF197" s="92"/>
      <c r="AG197" s="92"/>
      <c r="AH197" s="93"/>
      <c r="AI197" s="94"/>
      <c r="AJ197" s="93"/>
      <c r="AK197" s="93"/>
      <c r="AL197" s="93"/>
      <c r="AM197" s="93"/>
      <c r="AN197" s="93"/>
      <c r="AO197" s="94"/>
      <c r="AP197" s="94"/>
      <c r="AQ197" s="94"/>
      <c r="AR197" s="94"/>
      <c r="AS197" s="57">
        <f t="shared" si="21"/>
        <v>0</v>
      </c>
      <c r="AT197" s="266"/>
      <c r="AU197" s="92">
        <v>1.76288E-2</v>
      </c>
      <c r="AV197" s="262"/>
      <c r="AW197" s="263"/>
      <c r="AX197" s="263"/>
      <c r="AY197" s="263"/>
      <c r="AZ197" s="263"/>
      <c r="BA197" s="263"/>
      <c r="BB197" s="262"/>
      <c r="BC197" s="242"/>
      <c r="BD197" s="271" t="s">
        <v>87</v>
      </c>
      <c r="BE197" s="95"/>
      <c r="BF197" s="95"/>
      <c r="BG197" s="222"/>
      <c r="BH197" s="92">
        <v>1.76288E-2</v>
      </c>
      <c r="BI197" s="95"/>
      <c r="BJ197" s="92"/>
      <c r="BK197" s="92"/>
      <c r="BL197" s="92"/>
      <c r="BM197" s="92"/>
      <c r="BN197" s="92"/>
      <c r="BO197" s="95"/>
      <c r="BP197" s="169"/>
      <c r="BQ197" s="170" t="s">
        <v>87</v>
      </c>
    </row>
    <row r="198" spans="1:71" s="208" customFormat="1" ht="30" outlineLevel="1">
      <c r="A198" s="180">
        <v>81</v>
      </c>
      <c r="B198" s="230" t="s">
        <v>357</v>
      </c>
      <c r="C198" s="195" t="s">
        <v>86</v>
      </c>
      <c r="D198" s="180" t="s">
        <v>94</v>
      </c>
      <c r="E198" s="181"/>
      <c r="F198" s="182"/>
      <c r="G198" s="116"/>
      <c r="H198" s="116"/>
      <c r="I198" s="248"/>
      <c r="J198" s="248"/>
      <c r="K198" s="254"/>
      <c r="L198" s="248"/>
      <c r="M198" s="248"/>
      <c r="N198" s="257">
        <v>45231</v>
      </c>
      <c r="O198" s="242"/>
      <c r="P198" s="91"/>
      <c r="Q198" s="92"/>
      <c r="R198" s="92"/>
      <c r="S198" s="92"/>
      <c r="T198" s="57">
        <f t="shared" si="20"/>
        <v>0</v>
      </c>
      <c r="U198" s="263"/>
      <c r="V198" s="263">
        <v>2.5806599999999999E-2</v>
      </c>
      <c r="W198" s="263"/>
      <c r="X198" s="263"/>
      <c r="Y198" s="263"/>
      <c r="Z198" s="263"/>
      <c r="AA198" s="263"/>
      <c r="AB198" s="263"/>
      <c r="AC198" s="92"/>
      <c r="AD198" s="92"/>
      <c r="AE198" s="92"/>
      <c r="AF198" s="92"/>
      <c r="AG198" s="92"/>
      <c r="AH198" s="93"/>
      <c r="AI198" s="94"/>
      <c r="AJ198" s="93"/>
      <c r="AK198" s="93"/>
      <c r="AL198" s="93"/>
      <c r="AM198" s="93"/>
      <c r="AN198" s="93"/>
      <c r="AO198" s="94"/>
      <c r="AP198" s="94"/>
      <c r="AQ198" s="94"/>
      <c r="AR198" s="94"/>
      <c r="AS198" s="57">
        <f t="shared" si="21"/>
        <v>0</v>
      </c>
      <c r="AT198" s="266"/>
      <c r="AU198" s="92">
        <v>2.5806599999999999E-2</v>
      </c>
      <c r="AV198" s="262"/>
      <c r="AW198" s="263"/>
      <c r="AX198" s="263"/>
      <c r="AY198" s="263"/>
      <c r="AZ198" s="263"/>
      <c r="BA198" s="263"/>
      <c r="BB198" s="262"/>
      <c r="BC198" s="242"/>
      <c r="BD198" s="271" t="s">
        <v>87</v>
      </c>
      <c r="BE198" s="95"/>
      <c r="BF198" s="95"/>
      <c r="BG198" s="222"/>
      <c r="BH198" s="92">
        <v>2.5806599999999999E-2</v>
      </c>
      <c r="BI198" s="95"/>
      <c r="BJ198" s="92"/>
      <c r="BK198" s="92"/>
      <c r="BL198" s="92"/>
      <c r="BM198" s="92"/>
      <c r="BN198" s="92"/>
      <c r="BO198" s="95"/>
      <c r="BP198" s="169"/>
      <c r="BQ198" s="170" t="s">
        <v>87</v>
      </c>
    </row>
    <row r="199" spans="1:71" s="208" customFormat="1" ht="30.75" outlineLevel="1" thickBot="1">
      <c r="A199" s="226">
        <v>82</v>
      </c>
      <c r="B199" s="231" t="s">
        <v>358</v>
      </c>
      <c r="C199" s="195" t="s">
        <v>86</v>
      </c>
      <c r="D199" s="180" t="s">
        <v>94</v>
      </c>
      <c r="E199" s="181"/>
      <c r="F199" s="182"/>
      <c r="G199" s="116"/>
      <c r="H199" s="116"/>
      <c r="I199" s="248"/>
      <c r="J199" s="248"/>
      <c r="K199" s="254"/>
      <c r="L199" s="248"/>
      <c r="M199" s="248"/>
      <c r="N199" s="257">
        <v>45036</v>
      </c>
      <c r="O199" s="242"/>
      <c r="P199" s="91"/>
      <c r="Q199" s="92"/>
      <c r="R199" s="92"/>
      <c r="S199" s="92"/>
      <c r="T199" s="57">
        <f t="shared" si="20"/>
        <v>0</v>
      </c>
      <c r="U199" s="263"/>
      <c r="V199" s="263">
        <v>4.7833599999999997E-2</v>
      </c>
      <c r="W199" s="263"/>
      <c r="X199" s="263"/>
      <c r="Y199" s="263"/>
      <c r="Z199" s="263"/>
      <c r="AA199" s="263"/>
      <c r="AB199" s="263"/>
      <c r="AC199" s="92"/>
      <c r="AD199" s="92"/>
      <c r="AE199" s="92"/>
      <c r="AF199" s="92"/>
      <c r="AG199" s="92"/>
      <c r="AH199" s="93"/>
      <c r="AI199" s="94"/>
      <c r="AJ199" s="93"/>
      <c r="AK199" s="93"/>
      <c r="AL199" s="93"/>
      <c r="AM199" s="93"/>
      <c r="AN199" s="93"/>
      <c r="AO199" s="94"/>
      <c r="AP199" s="94"/>
      <c r="AQ199" s="94"/>
      <c r="AR199" s="94"/>
      <c r="AS199" s="57">
        <f t="shared" si="21"/>
        <v>0</v>
      </c>
      <c r="AT199" s="266"/>
      <c r="AU199" s="92">
        <v>4.7833599999999997E-2</v>
      </c>
      <c r="AV199" s="262"/>
      <c r="AW199" s="263"/>
      <c r="AX199" s="263"/>
      <c r="AY199" s="263"/>
      <c r="AZ199" s="263"/>
      <c r="BA199" s="263"/>
      <c r="BB199" s="262"/>
      <c r="BC199" s="242"/>
      <c r="BD199" s="271" t="s">
        <v>87</v>
      </c>
      <c r="BE199" s="95"/>
      <c r="BF199" s="95"/>
      <c r="BG199" s="222"/>
      <c r="BH199" s="92">
        <v>4.7833599999999997E-2</v>
      </c>
      <c r="BI199" s="95"/>
      <c r="BJ199" s="92"/>
      <c r="BK199" s="92"/>
      <c r="BL199" s="92"/>
      <c r="BM199" s="92"/>
      <c r="BN199" s="92"/>
      <c r="BO199" s="95"/>
      <c r="BP199" s="169"/>
      <c r="BQ199" s="170" t="s">
        <v>87</v>
      </c>
    </row>
    <row r="200" spans="1:71" ht="33.75" customHeight="1" outlineLevel="1">
      <c r="A200" s="232"/>
      <c r="B200" s="233" t="s">
        <v>359</v>
      </c>
      <c r="C200" s="53" t="s">
        <v>86</v>
      </c>
      <c r="D200" s="53" t="s">
        <v>360</v>
      </c>
      <c r="E200" s="88"/>
      <c r="F200" s="89"/>
      <c r="G200" s="40">
        <v>10.17</v>
      </c>
      <c r="H200" s="90"/>
      <c r="I200" s="238"/>
      <c r="J200" s="238"/>
      <c r="K200" s="254"/>
      <c r="L200" s="248"/>
      <c r="M200" s="248"/>
      <c r="N200" s="248"/>
      <c r="O200" s="242"/>
      <c r="P200" s="91"/>
      <c r="Q200" s="117"/>
      <c r="R200" s="117"/>
      <c r="S200" s="117"/>
      <c r="T200" s="57">
        <f t="shared" si="20"/>
        <v>0</v>
      </c>
      <c r="U200" s="263"/>
      <c r="V200" s="263"/>
      <c r="W200" s="263"/>
      <c r="X200" s="263"/>
      <c r="Y200" s="263"/>
      <c r="Z200" s="263"/>
      <c r="AA200" s="263"/>
      <c r="AB200" s="263"/>
      <c r="AC200" s="117"/>
      <c r="AD200" s="117"/>
      <c r="AE200" s="117"/>
      <c r="AF200" s="117"/>
      <c r="AG200" s="117"/>
      <c r="AH200" s="118"/>
      <c r="AI200" s="119"/>
      <c r="AJ200" s="118"/>
      <c r="AK200" s="118"/>
      <c r="AL200" s="118"/>
      <c r="AM200" s="118"/>
      <c r="AN200" s="118"/>
      <c r="AO200" s="119"/>
      <c r="AP200" s="119"/>
      <c r="AQ200" s="119"/>
      <c r="AR200" s="119"/>
      <c r="AS200" s="57">
        <f t="shared" si="21"/>
        <v>0</v>
      </c>
      <c r="AT200" s="262"/>
      <c r="AU200" s="121"/>
      <c r="AV200" s="262"/>
      <c r="AW200" s="263"/>
      <c r="AX200" s="263"/>
      <c r="AY200" s="263"/>
      <c r="AZ200" s="263"/>
      <c r="BA200" s="263"/>
      <c r="BB200" s="262"/>
      <c r="BC200" s="278"/>
      <c r="BD200" s="680"/>
      <c r="BE200" s="121"/>
      <c r="BF200" s="121"/>
      <c r="BG200" s="121"/>
      <c r="BH200" s="121"/>
      <c r="BI200" s="121"/>
      <c r="BJ200" s="117"/>
      <c r="BK200" s="117"/>
      <c r="BL200" s="117"/>
      <c r="BM200" s="117"/>
      <c r="BN200" s="117"/>
      <c r="BO200" s="121"/>
      <c r="BP200" s="214"/>
      <c r="BQ200" s="87"/>
    </row>
    <row r="201" spans="1:71" s="208" customFormat="1" ht="45" outlineLevel="1">
      <c r="A201" s="180">
        <v>83</v>
      </c>
      <c r="B201" s="234" t="s">
        <v>361</v>
      </c>
      <c r="C201" s="195" t="s">
        <v>70</v>
      </c>
      <c r="D201" s="180"/>
      <c r="E201" s="181"/>
      <c r="F201" s="182"/>
      <c r="G201" s="116">
        <v>1.57</v>
      </c>
      <c r="H201" s="116"/>
      <c r="I201" s="248"/>
      <c r="J201" s="248"/>
      <c r="K201" s="254"/>
      <c r="L201" s="248"/>
      <c r="M201" s="248"/>
      <c r="N201" s="256"/>
      <c r="O201" s="242" t="s">
        <v>600</v>
      </c>
      <c r="P201" s="91"/>
      <c r="Q201" s="92"/>
      <c r="R201" s="92"/>
      <c r="S201" s="92"/>
      <c r="T201" s="57">
        <f t="shared" si="20"/>
        <v>0</v>
      </c>
      <c r="U201" s="263"/>
      <c r="V201" s="263"/>
      <c r="W201" s="269">
        <v>1.57</v>
      </c>
      <c r="X201" s="269"/>
      <c r="Y201" s="269"/>
      <c r="Z201" s="269"/>
      <c r="AA201" s="269"/>
      <c r="AB201" s="269"/>
      <c r="AC201" s="116"/>
      <c r="AD201" s="116"/>
      <c r="AE201" s="116"/>
      <c r="AF201" s="116"/>
      <c r="AG201" s="116"/>
      <c r="AH201" s="93"/>
      <c r="AI201" s="94"/>
      <c r="AJ201" s="93"/>
      <c r="AK201" s="93"/>
      <c r="AL201" s="93"/>
      <c r="AM201" s="93"/>
      <c r="AN201" s="93"/>
      <c r="AO201" s="94"/>
      <c r="AP201" s="94"/>
      <c r="AQ201" s="94"/>
      <c r="AR201" s="94"/>
      <c r="AS201" s="57">
        <f t="shared" si="21"/>
        <v>0</v>
      </c>
      <c r="AT201" s="266"/>
      <c r="AU201" s="95"/>
      <c r="AV201" s="269">
        <v>1.57</v>
      </c>
      <c r="AW201" s="269"/>
      <c r="AX201" s="269"/>
      <c r="AY201" s="269"/>
      <c r="AZ201" s="269"/>
      <c r="BA201" s="269"/>
      <c r="BB201" s="262"/>
      <c r="BC201" s="242" t="s">
        <v>615</v>
      </c>
      <c r="BD201" s="271" t="s">
        <v>69</v>
      </c>
      <c r="BE201" s="95"/>
      <c r="BF201" s="95"/>
      <c r="BG201" s="222"/>
      <c r="BH201" s="95"/>
      <c r="BI201" s="116">
        <v>1.57</v>
      </c>
      <c r="BJ201" s="116"/>
      <c r="BK201" s="116"/>
      <c r="BL201" s="116"/>
      <c r="BM201" s="116"/>
      <c r="BN201" s="116"/>
      <c r="BO201" s="95"/>
      <c r="BP201" s="169" t="s">
        <v>362</v>
      </c>
      <c r="BQ201" s="170" t="s">
        <v>69</v>
      </c>
    </row>
    <row r="202" spans="1:71" s="208" customFormat="1" ht="45" outlineLevel="1">
      <c r="A202" s="180">
        <v>84</v>
      </c>
      <c r="B202" s="234" t="s">
        <v>363</v>
      </c>
      <c r="C202" s="195" t="s">
        <v>70</v>
      </c>
      <c r="D202" s="180"/>
      <c r="E202" s="181"/>
      <c r="F202" s="182"/>
      <c r="G202" s="116">
        <v>3.79</v>
      </c>
      <c r="H202" s="116"/>
      <c r="I202" s="248"/>
      <c r="J202" s="248"/>
      <c r="K202" s="254"/>
      <c r="L202" s="248"/>
      <c r="M202" s="248"/>
      <c r="N202" s="256"/>
      <c r="O202" s="242" t="s">
        <v>600</v>
      </c>
      <c r="P202" s="91"/>
      <c r="Q202" s="92"/>
      <c r="R202" s="92"/>
      <c r="S202" s="92"/>
      <c r="T202" s="57">
        <f t="shared" si="20"/>
        <v>0</v>
      </c>
      <c r="U202" s="263"/>
      <c r="V202" s="263"/>
      <c r="W202" s="269">
        <v>3.79</v>
      </c>
      <c r="X202" s="269"/>
      <c r="Y202" s="269"/>
      <c r="Z202" s="269"/>
      <c r="AA202" s="269"/>
      <c r="AB202" s="269"/>
      <c r="AC202" s="116"/>
      <c r="AD202" s="116"/>
      <c r="AE202" s="116"/>
      <c r="AF202" s="116"/>
      <c r="AG202" s="116"/>
      <c r="AH202" s="93"/>
      <c r="AI202" s="94"/>
      <c r="AJ202" s="93"/>
      <c r="AK202" s="93"/>
      <c r="AL202" s="93"/>
      <c r="AM202" s="93"/>
      <c r="AN202" s="93"/>
      <c r="AO202" s="94"/>
      <c r="AP202" s="94"/>
      <c r="AQ202" s="94"/>
      <c r="AR202" s="94"/>
      <c r="AS202" s="57">
        <f t="shared" si="21"/>
        <v>0</v>
      </c>
      <c r="AT202" s="266"/>
      <c r="AU202" s="95"/>
      <c r="AV202" s="269">
        <v>3.79</v>
      </c>
      <c r="AW202" s="269"/>
      <c r="AX202" s="269"/>
      <c r="AY202" s="269"/>
      <c r="AZ202" s="269"/>
      <c r="BA202" s="269"/>
      <c r="BB202" s="262"/>
      <c r="BC202" s="242" t="s">
        <v>615</v>
      </c>
      <c r="BD202" s="271" t="s">
        <v>69</v>
      </c>
      <c r="BE202" s="95"/>
      <c r="BF202" s="95"/>
      <c r="BG202" s="222"/>
      <c r="BH202" s="95"/>
      <c r="BI202" s="116">
        <v>3.79</v>
      </c>
      <c r="BJ202" s="116"/>
      <c r="BK202" s="116"/>
      <c r="BL202" s="116"/>
      <c r="BM202" s="116"/>
      <c r="BN202" s="116"/>
      <c r="BO202" s="95"/>
      <c r="BP202" s="169" t="s">
        <v>362</v>
      </c>
      <c r="BQ202" s="170" t="s">
        <v>69</v>
      </c>
    </row>
    <row r="203" spans="1:71" s="208" customFormat="1" ht="60" outlineLevel="1">
      <c r="A203" s="180">
        <v>85</v>
      </c>
      <c r="B203" s="234" t="s">
        <v>364</v>
      </c>
      <c r="C203" s="195" t="s">
        <v>70</v>
      </c>
      <c r="D203" s="180"/>
      <c r="E203" s="181"/>
      <c r="F203" s="182"/>
      <c r="G203" s="116">
        <v>4.8099999999999996</v>
      </c>
      <c r="H203" s="116"/>
      <c r="I203" s="248"/>
      <c r="J203" s="248"/>
      <c r="K203" s="254"/>
      <c r="L203" s="248"/>
      <c r="M203" s="248"/>
      <c r="N203" s="256"/>
      <c r="O203" s="242" t="s">
        <v>58</v>
      </c>
      <c r="P203" s="91"/>
      <c r="Q203" s="92"/>
      <c r="R203" s="92"/>
      <c r="S203" s="92"/>
      <c r="T203" s="57">
        <f t="shared" ref="T203:T207" si="22">SUM(P203:S203)</f>
        <v>0</v>
      </c>
      <c r="U203" s="263"/>
      <c r="V203" s="263"/>
      <c r="W203" s="269">
        <v>4.78</v>
      </c>
      <c r="X203" s="269"/>
      <c r="Y203" s="269"/>
      <c r="Z203" s="269"/>
      <c r="AA203" s="269"/>
      <c r="AB203" s="269"/>
      <c r="AC203" s="116"/>
      <c r="AD203" s="116"/>
      <c r="AE203" s="116"/>
      <c r="AF203" s="116"/>
      <c r="AG203" s="116"/>
      <c r="AH203" s="93"/>
      <c r="AI203" s="94"/>
      <c r="AJ203" s="93"/>
      <c r="AK203" s="93"/>
      <c r="AL203" s="93"/>
      <c r="AM203" s="93"/>
      <c r="AN203" s="93"/>
      <c r="AO203" s="94"/>
      <c r="AP203" s="94"/>
      <c r="AQ203" s="94"/>
      <c r="AR203" s="94"/>
      <c r="AS203" s="57">
        <f t="shared" ref="AS203:AS207" si="23">SUM(AO203:AR203)</f>
        <v>0</v>
      </c>
      <c r="AT203" s="266"/>
      <c r="AU203" s="95"/>
      <c r="AV203" s="269">
        <v>4.78</v>
      </c>
      <c r="AW203" s="269"/>
      <c r="AX203" s="269"/>
      <c r="AY203" s="269"/>
      <c r="AZ203" s="269"/>
      <c r="BA203" s="269"/>
      <c r="BB203" s="262"/>
      <c r="BC203" s="242" t="s">
        <v>616</v>
      </c>
      <c r="BD203" s="271" t="s">
        <v>69</v>
      </c>
      <c r="BE203" s="95"/>
      <c r="BF203" s="95"/>
      <c r="BG203" s="222"/>
      <c r="BH203" s="95"/>
      <c r="BI203" s="116">
        <v>4.8099999999999996</v>
      </c>
      <c r="BJ203" s="116"/>
      <c r="BK203" s="116"/>
      <c r="BL203" s="116"/>
      <c r="BM203" s="116"/>
      <c r="BN203" s="116"/>
      <c r="BO203" s="95"/>
      <c r="BP203" s="169" t="s">
        <v>365</v>
      </c>
      <c r="BQ203" s="170" t="s">
        <v>69</v>
      </c>
    </row>
    <row r="204" spans="1:71" outlineLevel="1">
      <c r="A204" s="58"/>
      <c r="B204" s="104" t="s">
        <v>29</v>
      </c>
      <c r="C204" s="111" t="s">
        <v>29</v>
      </c>
      <c r="D204" s="58"/>
      <c r="E204" s="105"/>
      <c r="F204" s="89"/>
      <c r="G204" s="115">
        <v>0.28000000000000003</v>
      </c>
      <c r="H204" s="115"/>
      <c r="I204" s="238"/>
      <c r="J204" s="238"/>
      <c r="K204" s="239"/>
      <c r="L204" s="238"/>
      <c r="M204" s="238"/>
      <c r="N204" s="238"/>
      <c r="O204" s="275"/>
      <c r="P204" s="91"/>
      <c r="Q204" s="150"/>
      <c r="R204" s="150"/>
      <c r="S204" s="150"/>
      <c r="T204" s="57">
        <f t="shared" si="22"/>
        <v>0</v>
      </c>
      <c r="U204" s="265"/>
      <c r="V204" s="265"/>
      <c r="W204" s="265"/>
      <c r="X204" s="265"/>
      <c r="Y204" s="265"/>
      <c r="Z204" s="265"/>
      <c r="AA204" s="265"/>
      <c r="AB204" s="265"/>
      <c r="AC204" s="150"/>
      <c r="AD204" s="150"/>
      <c r="AE204" s="150"/>
      <c r="AF204" s="150"/>
      <c r="AG204" s="150"/>
      <c r="AH204" s="99"/>
      <c r="AI204" s="99"/>
      <c r="AJ204" s="634"/>
      <c r="AK204" s="634"/>
      <c r="AL204" s="634"/>
      <c r="AM204" s="634"/>
      <c r="AN204" s="634"/>
      <c r="AO204" s="138"/>
      <c r="AP204" s="138"/>
      <c r="AQ204" s="138"/>
      <c r="AR204" s="138"/>
      <c r="AS204" s="57">
        <f t="shared" si="23"/>
        <v>0</v>
      </c>
      <c r="AT204" s="277"/>
      <c r="AU204" s="202"/>
      <c r="AV204" s="277"/>
      <c r="AW204" s="265"/>
      <c r="AX204" s="265"/>
      <c r="AY204" s="265"/>
      <c r="AZ204" s="265"/>
      <c r="BA204" s="265"/>
      <c r="BB204" s="245"/>
      <c r="BC204" s="251"/>
      <c r="BD204" s="271"/>
      <c r="BE204" s="202"/>
      <c r="BF204" s="202"/>
      <c r="BG204" s="202"/>
      <c r="BH204" s="202"/>
      <c r="BI204" s="202"/>
      <c r="BJ204" s="150"/>
      <c r="BK204" s="150"/>
      <c r="BL204" s="150"/>
      <c r="BM204" s="150"/>
      <c r="BN204" s="150"/>
      <c r="BO204" s="138"/>
      <c r="BP204" s="138"/>
      <c r="BQ204" s="103"/>
      <c r="BR204" s="206">
        <f>SUM(BE204:BF204)</f>
        <v>0</v>
      </c>
      <c r="BS204" s="206">
        <f>IF(C204="Scheme",IF(SUM(BE204:BI204)&gt;0,IF(H204&lt;BR204,H204-BR204,0),0),0)</f>
        <v>0</v>
      </c>
    </row>
    <row r="205" spans="1:71" ht="33.75" customHeight="1" outlineLevel="1">
      <c r="A205" s="160"/>
      <c r="B205" s="54" t="s">
        <v>366</v>
      </c>
      <c r="C205" s="53" t="s">
        <v>86</v>
      </c>
      <c r="D205" s="53" t="s">
        <v>367</v>
      </c>
      <c r="E205" s="88"/>
      <c r="F205" s="89"/>
      <c r="G205" s="235">
        <v>9.6</v>
      </c>
      <c r="H205" s="90"/>
      <c r="I205" s="238"/>
      <c r="J205" s="238"/>
      <c r="K205" s="254"/>
      <c r="L205" s="248"/>
      <c r="M205" s="248"/>
      <c r="N205" s="248"/>
      <c r="O205" s="242"/>
      <c r="P205" s="91"/>
      <c r="Q205" s="117"/>
      <c r="R205" s="117"/>
      <c r="S205" s="117"/>
      <c r="T205" s="57">
        <f t="shared" si="22"/>
        <v>0</v>
      </c>
      <c r="U205" s="263"/>
      <c r="V205" s="263"/>
      <c r="W205" s="263"/>
      <c r="X205" s="263"/>
      <c r="Y205" s="263"/>
      <c r="Z205" s="263"/>
      <c r="AA205" s="263"/>
      <c r="AB205" s="263"/>
      <c r="AC205" s="117"/>
      <c r="AD205" s="117"/>
      <c r="AE205" s="117"/>
      <c r="AF205" s="117"/>
      <c r="AG205" s="117"/>
      <c r="AH205" s="118"/>
      <c r="AI205" s="119"/>
      <c r="AJ205" s="118"/>
      <c r="AK205" s="118"/>
      <c r="AL205" s="118"/>
      <c r="AM205" s="118"/>
      <c r="AN205" s="118"/>
      <c r="AO205" s="119"/>
      <c r="AP205" s="119"/>
      <c r="AQ205" s="119"/>
      <c r="AR205" s="119"/>
      <c r="AS205" s="57">
        <f t="shared" si="23"/>
        <v>0</v>
      </c>
      <c r="AT205" s="262"/>
      <c r="AU205" s="121"/>
      <c r="AV205" s="262"/>
      <c r="AW205" s="263"/>
      <c r="AX205" s="263"/>
      <c r="AY205" s="263"/>
      <c r="AZ205" s="263"/>
      <c r="BA205" s="263"/>
      <c r="BB205" s="262"/>
      <c r="BC205" s="278"/>
      <c r="BD205" s="680"/>
      <c r="BE205" s="121"/>
      <c r="BF205" s="121"/>
      <c r="BG205" s="121"/>
      <c r="BH205" s="121"/>
      <c r="BI205" s="121"/>
      <c r="BJ205" s="117"/>
      <c r="BK205" s="117"/>
      <c r="BL205" s="117"/>
      <c r="BM205" s="117"/>
      <c r="BN205" s="117"/>
      <c r="BO205" s="121"/>
      <c r="BP205" s="214"/>
      <c r="BQ205" s="87"/>
    </row>
    <row r="206" spans="1:71" ht="45" outlineLevel="1">
      <c r="A206" s="58">
        <v>86</v>
      </c>
      <c r="B206" s="104" t="s">
        <v>368</v>
      </c>
      <c r="C206" s="195" t="s">
        <v>70</v>
      </c>
      <c r="D206" s="58"/>
      <c r="E206" s="105"/>
      <c r="F206" s="89"/>
      <c r="G206" s="115">
        <v>9.23</v>
      </c>
      <c r="H206" s="115"/>
      <c r="I206" s="248"/>
      <c r="J206" s="248"/>
      <c r="K206" s="240"/>
      <c r="L206" s="248"/>
      <c r="M206" s="248"/>
      <c r="N206" s="248"/>
      <c r="O206" s="242" t="s">
        <v>600</v>
      </c>
      <c r="P206" s="91"/>
      <c r="Q206" s="95"/>
      <c r="R206" s="95"/>
      <c r="S206" s="95"/>
      <c r="T206" s="57">
        <f t="shared" si="22"/>
        <v>0</v>
      </c>
      <c r="U206" s="262"/>
      <c r="V206" s="262"/>
      <c r="W206" s="262"/>
      <c r="X206" s="270">
        <v>9.23</v>
      </c>
      <c r="Y206" s="262"/>
      <c r="Z206" s="262"/>
      <c r="AA206" s="262"/>
      <c r="AB206" s="262"/>
      <c r="AC206" s="115">
        <v>9.23</v>
      </c>
      <c r="AD206" s="95"/>
      <c r="AE206" s="95"/>
      <c r="AF206" s="95"/>
      <c r="AG206" s="95"/>
      <c r="AH206" s="169"/>
      <c r="AI206" s="169"/>
      <c r="AJ206" s="635">
        <v>1</v>
      </c>
      <c r="AK206" s="635"/>
      <c r="AL206" s="635"/>
      <c r="AM206" s="635"/>
      <c r="AN206" s="635"/>
      <c r="AO206" s="236"/>
      <c r="AP206" s="236"/>
      <c r="AQ206" s="236"/>
      <c r="AR206" s="236"/>
      <c r="AS206" s="57">
        <f t="shared" si="23"/>
        <v>0</v>
      </c>
      <c r="AT206" s="279"/>
      <c r="AU206" s="237"/>
      <c r="AV206" s="279"/>
      <c r="AW206" s="270">
        <v>9.23</v>
      </c>
      <c r="AX206" s="262"/>
      <c r="AY206" s="262"/>
      <c r="AZ206" s="262"/>
      <c r="BA206" s="262"/>
      <c r="BB206" s="280"/>
      <c r="BC206" s="242" t="s">
        <v>617</v>
      </c>
      <c r="BD206" s="271" t="s">
        <v>69</v>
      </c>
      <c r="BE206" s="237"/>
      <c r="BF206" s="237"/>
      <c r="BG206" s="237"/>
      <c r="BH206" s="237"/>
      <c r="BI206" s="237"/>
      <c r="BJ206" s="115">
        <v>9.23</v>
      </c>
      <c r="BK206" s="95"/>
      <c r="BL206" s="95"/>
      <c r="BM206" s="95"/>
      <c r="BN206" s="95"/>
      <c r="BO206" s="236"/>
      <c r="BP206" s="169" t="s">
        <v>369</v>
      </c>
      <c r="BQ206" s="170" t="s">
        <v>69</v>
      </c>
      <c r="BR206" s="206"/>
      <c r="BS206" s="206"/>
    </row>
    <row r="207" spans="1:71" ht="30" outlineLevel="1">
      <c r="A207" s="58">
        <v>87</v>
      </c>
      <c r="B207" s="104" t="s">
        <v>370</v>
      </c>
      <c r="C207" s="195" t="s">
        <v>70</v>
      </c>
      <c r="D207" s="58"/>
      <c r="E207" s="105"/>
      <c r="F207" s="89"/>
      <c r="G207" s="115">
        <v>0.37</v>
      </c>
      <c r="H207" s="115"/>
      <c r="I207" s="248"/>
      <c r="J207" s="248"/>
      <c r="K207" s="240"/>
      <c r="L207" s="248"/>
      <c r="M207" s="248"/>
      <c r="N207" s="248"/>
      <c r="O207" s="242" t="s">
        <v>600</v>
      </c>
      <c r="P207" s="91"/>
      <c r="Q207" s="95"/>
      <c r="R207" s="95"/>
      <c r="S207" s="95"/>
      <c r="T207" s="57">
        <f t="shared" si="22"/>
        <v>0</v>
      </c>
      <c r="U207" s="262"/>
      <c r="V207" s="262"/>
      <c r="W207" s="262"/>
      <c r="X207" s="270">
        <v>0.37</v>
      </c>
      <c r="Y207" s="262"/>
      <c r="Z207" s="262"/>
      <c r="AA207" s="262"/>
      <c r="AB207" s="262"/>
      <c r="AC207" s="115">
        <v>0.37</v>
      </c>
      <c r="AD207" s="95"/>
      <c r="AE207" s="95"/>
      <c r="AF207" s="95"/>
      <c r="AG207" s="95"/>
      <c r="AH207" s="169"/>
      <c r="AI207" s="169"/>
      <c r="AJ207" s="635">
        <v>1</v>
      </c>
      <c r="AK207" s="635"/>
      <c r="AL207" s="635"/>
      <c r="AM207" s="635"/>
      <c r="AN207" s="635"/>
      <c r="AO207" s="236"/>
      <c r="AP207" s="236"/>
      <c r="AQ207" s="236"/>
      <c r="AR207" s="236"/>
      <c r="AS207" s="57">
        <f t="shared" si="23"/>
        <v>0</v>
      </c>
      <c r="AT207" s="279"/>
      <c r="AU207" s="237"/>
      <c r="AV207" s="279"/>
      <c r="AW207" s="270">
        <v>0.37</v>
      </c>
      <c r="AX207" s="262"/>
      <c r="AY207" s="262"/>
      <c r="AZ207" s="262"/>
      <c r="BA207" s="262"/>
      <c r="BB207" s="280"/>
      <c r="BC207" s="242" t="s">
        <v>617</v>
      </c>
      <c r="BD207" s="271" t="s">
        <v>69</v>
      </c>
      <c r="BE207" s="237"/>
      <c r="BF207" s="237"/>
      <c r="BG207" s="237"/>
      <c r="BH207" s="237"/>
      <c r="BI207" s="237"/>
      <c r="BJ207" s="115">
        <v>0.37</v>
      </c>
      <c r="BK207" s="95"/>
      <c r="BL207" s="95"/>
      <c r="BM207" s="95"/>
      <c r="BN207" s="95"/>
      <c r="BO207" s="236"/>
      <c r="BP207" s="169" t="s">
        <v>369</v>
      </c>
      <c r="BQ207" s="170" t="s">
        <v>69</v>
      </c>
      <c r="BR207" s="206"/>
      <c r="BS207" s="206"/>
    </row>
    <row r="208" spans="1:71">
      <c r="A208" s="122"/>
      <c r="B208" s="123" t="s">
        <v>189</v>
      </c>
      <c r="C208" s="122"/>
      <c r="D208" s="122"/>
      <c r="E208" s="124"/>
      <c r="F208" s="81"/>
      <c r="G208" s="123"/>
      <c r="H208" s="123"/>
      <c r="I208" s="123"/>
      <c r="J208" s="123"/>
      <c r="K208" s="124"/>
      <c r="L208" s="123"/>
      <c r="M208" s="123"/>
      <c r="N208" s="123"/>
      <c r="O208" s="123"/>
      <c r="P208" s="82">
        <f t="shared" ref="P208:AB208" si="24">SUM(P10:P207)</f>
        <v>28.614822199999999</v>
      </c>
      <c r="Q208" s="82">
        <f t="shared" si="24"/>
        <v>7.8528995000000004</v>
      </c>
      <c r="R208" s="82">
        <f t="shared" si="24"/>
        <v>10.726664699999997</v>
      </c>
      <c r="S208" s="82">
        <f t="shared" si="24"/>
        <v>6.2865224999999993</v>
      </c>
      <c r="T208" s="82">
        <f t="shared" si="24"/>
        <v>53.480908900000017</v>
      </c>
      <c r="U208" s="82">
        <f t="shared" si="24"/>
        <v>28.905417599999993</v>
      </c>
      <c r="V208" s="82">
        <f t="shared" si="24"/>
        <v>16.0786205</v>
      </c>
      <c r="W208" s="82">
        <f t="shared" si="24"/>
        <v>39.090000000000003</v>
      </c>
      <c r="X208" s="82">
        <f t="shared" si="24"/>
        <v>93.220000000000013</v>
      </c>
      <c r="Y208" s="82">
        <f t="shared" si="24"/>
        <v>135.06</v>
      </c>
      <c r="Z208" s="82">
        <f t="shared" si="24"/>
        <v>77.5</v>
      </c>
      <c r="AA208" s="82">
        <f t="shared" si="24"/>
        <v>56</v>
      </c>
      <c r="AB208" s="82">
        <f t="shared" si="24"/>
        <v>55.430000000000007</v>
      </c>
      <c r="AC208" s="125"/>
      <c r="AD208" s="126"/>
      <c r="AE208" s="126"/>
      <c r="AF208" s="126"/>
      <c r="AG208" s="126"/>
      <c r="AH208" s="126"/>
      <c r="AI208" s="126"/>
      <c r="AJ208" s="126"/>
      <c r="AK208" s="126"/>
      <c r="AL208" s="126"/>
      <c r="AM208" s="126"/>
      <c r="AN208" s="126"/>
      <c r="AO208" s="82">
        <f t="shared" ref="AO208:BB208" si="25">SUM(AO10:AO207)</f>
        <v>25.884518399999997</v>
      </c>
      <c r="AP208" s="82">
        <f t="shared" si="25"/>
        <v>7.8528995000000004</v>
      </c>
      <c r="AQ208" s="82">
        <f t="shared" si="25"/>
        <v>10.726664699999997</v>
      </c>
      <c r="AR208" s="82">
        <f t="shared" si="25"/>
        <v>6.2865224999999993</v>
      </c>
      <c r="AS208" s="82">
        <f t="shared" si="25"/>
        <v>50.750605100000008</v>
      </c>
      <c r="AT208" s="82">
        <f t="shared" si="25"/>
        <v>10.496417599999997</v>
      </c>
      <c r="AU208" s="82">
        <f t="shared" si="25"/>
        <v>9.525624500000001</v>
      </c>
      <c r="AV208" s="82">
        <f t="shared" si="25"/>
        <v>58.86</v>
      </c>
      <c r="AW208" s="82">
        <f t="shared" si="25"/>
        <v>98.410000000000011</v>
      </c>
      <c r="AX208" s="82">
        <f t="shared" si="25"/>
        <v>130.57999999999998</v>
      </c>
      <c r="AY208" s="82">
        <f t="shared" si="25"/>
        <v>77.5</v>
      </c>
      <c r="AZ208" s="82">
        <f t="shared" si="25"/>
        <v>56</v>
      </c>
      <c r="BA208" s="82">
        <f t="shared" si="25"/>
        <v>55.430000000000007</v>
      </c>
      <c r="BB208" s="82">
        <f t="shared" si="25"/>
        <v>0.50491249999999999</v>
      </c>
      <c r="BC208" s="123"/>
      <c r="BD208" s="122"/>
    </row>
    <row r="210" spans="46:48">
      <c r="AT210" s="22">
        <f>+SUM(AT119:AT207)</f>
        <v>2.5692130000000004</v>
      </c>
      <c r="AU210" s="22">
        <f t="shared" ref="AU210:AV210" si="26">+SUM(AU119:AU207)</f>
        <v>0.42169790000000001</v>
      </c>
      <c r="AV210" s="22">
        <f t="shared" si="26"/>
        <v>10.14</v>
      </c>
    </row>
    <row r="226" spans="16:41">
      <c r="P226" s="28">
        <v>1.1579071000000001</v>
      </c>
    </row>
    <row r="227" spans="16:41">
      <c r="P227" s="28">
        <v>0.27249859999999998</v>
      </c>
    </row>
    <row r="228" spans="16:41">
      <c r="P228" s="28">
        <v>7.7792E-2</v>
      </c>
    </row>
    <row r="229" spans="16:41">
      <c r="P229" s="28">
        <v>0.20473749999999999</v>
      </c>
    </row>
    <row r="230" spans="16:41">
      <c r="P230" s="28">
        <v>0.25037999999999999</v>
      </c>
    </row>
    <row r="231" spans="16:41">
      <c r="P231" s="28">
        <v>0</v>
      </c>
    </row>
    <row r="232" spans="16:41">
      <c r="P232" s="28">
        <v>0.39749400000000001</v>
      </c>
    </row>
    <row r="233" spans="16:41">
      <c r="P233" s="28">
        <f>SUM(P226:P232)</f>
        <v>2.3608092000000003</v>
      </c>
    </row>
    <row r="235" spans="16:41">
      <c r="P235" s="28">
        <v>0.32486589999999999</v>
      </c>
      <c r="AO235" s="29">
        <v>0.32486589999999999</v>
      </c>
    </row>
    <row r="236" spans="16:41">
      <c r="P236" s="28">
        <v>0.26213160000000002</v>
      </c>
      <c r="AO236" s="29">
        <v>0.26213160000000002</v>
      </c>
    </row>
    <row r="237" spans="16:41">
      <c r="P237" s="28">
        <v>0.1</v>
      </c>
      <c r="AO237" s="29">
        <v>0.1</v>
      </c>
    </row>
    <row r="238" spans="16:41">
      <c r="P238" s="28">
        <v>9.2500499999999999E-2</v>
      </c>
      <c r="AO238" s="29">
        <v>9.2500499999999999E-2</v>
      </c>
    </row>
    <row r="239" spans="16:41">
      <c r="P239" s="28">
        <v>0.3108609</v>
      </c>
      <c r="AO239" s="29">
        <v>0.3108609</v>
      </c>
    </row>
    <row r="240" spans="16:41">
      <c r="P240" s="28">
        <v>0.22553089999999998</v>
      </c>
      <c r="AO240" s="29">
        <v>9.6787799999999993E-2</v>
      </c>
    </row>
    <row r="241" spans="16:41">
      <c r="P241" s="28">
        <f>SUM(P235:P240)</f>
        <v>1.3158897999999999</v>
      </c>
      <c r="AO241" s="29">
        <f>SUM(AO235:AO240)</f>
        <v>1.1871467</v>
      </c>
    </row>
    <row r="243" spans="16:41">
      <c r="P243" s="28">
        <v>0.20056550000000001</v>
      </c>
    </row>
    <row r="244" spans="16:41">
      <c r="P244" s="28">
        <v>0.13371269999999999</v>
      </c>
    </row>
    <row r="245" spans="16:41">
      <c r="P245" s="28">
        <v>0.18377830000000001</v>
      </c>
    </row>
    <row r="246" spans="16:41">
      <c r="P246" s="28">
        <v>0.38400000000000001</v>
      </c>
    </row>
    <row r="247" spans="16:41">
      <c r="P247" s="28">
        <v>0.20725199999999999</v>
      </c>
    </row>
    <row r="248" spans="16:41">
      <c r="P248" s="28">
        <v>0</v>
      </c>
    </row>
    <row r="249" spans="16:41">
      <c r="P249" s="28">
        <v>0.33133049999999997</v>
      </c>
    </row>
    <row r="250" spans="16:41">
      <c r="P250" s="28">
        <f>SUM(P243:P249)</f>
        <v>1.440639</v>
      </c>
    </row>
  </sheetData>
  <mergeCells count="27">
    <mergeCell ref="O4:O6"/>
    <mergeCell ref="P4:W4"/>
    <mergeCell ref="AC4:AI4"/>
    <mergeCell ref="AO4:AV4"/>
    <mergeCell ref="BC4:BC6"/>
    <mergeCell ref="P5:P6"/>
    <mergeCell ref="AC5:AC6"/>
    <mergeCell ref="AO5:AO6"/>
    <mergeCell ref="BB4:BB6"/>
    <mergeCell ref="T5:T6"/>
    <mergeCell ref="AS5:AS6"/>
    <mergeCell ref="BF83:BF85"/>
    <mergeCell ref="E4:E6"/>
    <mergeCell ref="G4:G6"/>
    <mergeCell ref="I4:I6"/>
    <mergeCell ref="A4:A6"/>
    <mergeCell ref="B4:B6"/>
    <mergeCell ref="C4:C6"/>
    <mergeCell ref="D4:D6"/>
    <mergeCell ref="F4:F6"/>
    <mergeCell ref="H4:H6"/>
    <mergeCell ref="J4:J6"/>
    <mergeCell ref="K4:K6"/>
    <mergeCell ref="L4:L6"/>
    <mergeCell ref="M4:M6"/>
    <mergeCell ref="N4:N6"/>
    <mergeCell ref="BD4:BD6"/>
  </mergeCells>
  <conditionalFormatting sqref="E11:E17 E19:E21 E23:E31 E33 E35 E37:E49 E51:E54 E60:E63 E65:E67 E56:E58 E69:E71 D10:D71 D119:E165 D117:E117">
    <cfRule type="containsText" dxfId="954" priority="1995" stopIfTrue="1" operator="containsText" text="DPR not submitted">
      <formula>NOT(ISERROR(SEARCH("DPR not submitted",D10)))</formula>
    </cfRule>
    <cfRule type="containsText" dxfId="953" priority="1996" stopIfTrue="1" operator="containsText" text="Yet to be approved">
      <formula>NOT(ISERROR(SEARCH("Yet to be approved",D10)))</formula>
    </cfRule>
  </conditionalFormatting>
  <conditionalFormatting sqref="D72">
    <cfRule type="containsText" dxfId="952" priority="23" stopIfTrue="1" operator="containsText" text="DPR not submitted">
      <formula>NOT(ISERROR(SEARCH("DPR not submitted",D72)))</formula>
    </cfRule>
    <cfRule type="containsText" dxfId="951" priority="24" stopIfTrue="1" operator="containsText" text="Yet to be approved">
      <formula>NOT(ISERROR(SEARCH("Yet to be approved",D72)))</formula>
    </cfRule>
  </conditionalFormatting>
  <conditionalFormatting sqref="D73:D75">
    <cfRule type="containsText" dxfId="950" priority="21" stopIfTrue="1" operator="containsText" text="DPR not submitted">
      <formula>NOT(ISERROR(SEARCH("DPR not submitted",D73)))</formula>
    </cfRule>
    <cfRule type="containsText" dxfId="949" priority="22" stopIfTrue="1" operator="containsText" text="Yet to be approved">
      <formula>NOT(ISERROR(SEARCH("Yet to be approved",D73)))</formula>
    </cfRule>
  </conditionalFormatting>
  <conditionalFormatting sqref="D77 D79 D86:D116">
    <cfRule type="containsText" dxfId="948" priority="19" stopIfTrue="1" operator="containsText" text="DPR not submitted">
      <formula>NOT(ISERROR(SEARCH("DPR not submitted",D77)))</formula>
    </cfRule>
    <cfRule type="containsText" dxfId="947" priority="20" stopIfTrue="1" operator="containsText" text="Yet to be approved">
      <formula>NOT(ISERROR(SEARCH("Yet to be approved",D77)))</formula>
    </cfRule>
  </conditionalFormatting>
  <conditionalFormatting sqref="D78">
    <cfRule type="containsText" dxfId="946" priority="17" stopIfTrue="1" operator="containsText" text="DPR not submitted">
      <formula>NOT(ISERROR(SEARCH("DPR not submitted",D78)))</formula>
    </cfRule>
    <cfRule type="containsText" dxfId="945" priority="18" stopIfTrue="1" operator="containsText" text="Yet to be approved">
      <formula>NOT(ISERROR(SEARCH("Yet to be approved",D78)))</formula>
    </cfRule>
  </conditionalFormatting>
  <conditionalFormatting sqref="D80">
    <cfRule type="containsText" dxfId="944" priority="15" stopIfTrue="1" operator="containsText" text="DPR not submitted">
      <formula>NOT(ISERROR(SEARCH("DPR not submitted",D80)))</formula>
    </cfRule>
    <cfRule type="containsText" dxfId="943" priority="16" stopIfTrue="1" operator="containsText" text="Yet to be approved">
      <formula>NOT(ISERROR(SEARCH("Yet to be approved",D80)))</formula>
    </cfRule>
  </conditionalFormatting>
  <conditionalFormatting sqref="D200">
    <cfRule type="containsText" dxfId="942" priority="9" stopIfTrue="1" operator="containsText" text="DPR not submitted">
      <formula>NOT(ISERROR(SEARCH("DPR not submitted",D200)))</formula>
    </cfRule>
    <cfRule type="containsText" dxfId="941" priority="10" stopIfTrue="1" operator="containsText" text="Yet to be approved">
      <formula>NOT(ISERROR(SEARCH("Yet to be approved",D200)))</formula>
    </cfRule>
  </conditionalFormatting>
  <conditionalFormatting sqref="D201:E204 D206:E207 D166:E199">
    <cfRule type="containsText" dxfId="940" priority="11" stopIfTrue="1" operator="containsText" text="DPR not submitted">
      <formula>NOT(ISERROR(SEARCH("DPR not submitted",D166)))</formula>
    </cfRule>
    <cfRule type="containsText" dxfId="939" priority="12" stopIfTrue="1" operator="containsText" text="Yet to be approved">
      <formula>NOT(ISERROR(SEARCH("Yet to be approved",D166)))</formula>
    </cfRule>
  </conditionalFormatting>
  <conditionalFormatting sqref="D205">
    <cfRule type="containsText" dxfId="938" priority="7" stopIfTrue="1" operator="containsText" text="DPR not submitted">
      <formula>NOT(ISERROR(SEARCH("DPR not submitted",D205)))</formula>
    </cfRule>
    <cfRule type="containsText" dxfId="937" priority="8" stopIfTrue="1" operator="containsText" text="Yet to be approved">
      <formula>NOT(ISERROR(SEARCH("Yet to be approved",D205)))</formula>
    </cfRule>
  </conditionalFormatting>
  <conditionalFormatting sqref="D81">
    <cfRule type="containsText" dxfId="936" priority="5" operator="containsText" text="DPR not submitted">
      <formula>NOT(ISERROR(SEARCH("DPR not submitted",D81)))</formula>
    </cfRule>
    <cfRule type="containsText" dxfId="935" priority="6" operator="containsText" text="Yet to be approved">
      <formula>NOT(ISERROR(SEARCH("Yet to be approved",D81)))</formula>
    </cfRule>
  </conditionalFormatting>
  <conditionalFormatting sqref="D82">
    <cfRule type="containsText" dxfId="934" priority="3" operator="containsText" text="DPR not submitted">
      <formula>NOT(ISERROR(SEARCH("DPR not submitted",D82)))</formula>
    </cfRule>
    <cfRule type="containsText" dxfId="933" priority="4" operator="containsText" text="Yet to be approved">
      <formula>NOT(ISERROR(SEARCH("Yet to be approved",D82)))</formula>
    </cfRule>
  </conditionalFormatting>
  <conditionalFormatting sqref="D83:D85">
    <cfRule type="containsText" dxfId="932" priority="1" operator="containsText" text="DPR not submitted">
      <formula>NOT(ISERROR(SEARCH("DPR not submitted",D83)))</formula>
    </cfRule>
    <cfRule type="containsText" dxfId="931" priority="2" operator="containsText" text="Yet to be approved">
      <formula>NOT(ISERROR(SEARCH("Yet to be approved",D83)))</formula>
    </cfRule>
  </conditionalFormatting>
  <dataValidations count="4">
    <dataValidation type="list" allowBlank="1" showInputMessage="1" showErrorMessage="1" sqref="C1:C17 C22:C76 C117:C165 C208:C65540">
      <formula1>$BE$1:$BE$4</formula1>
    </dataValidation>
    <dataValidation type="list" allowBlank="1" showInputMessage="1" showErrorMessage="1" sqref="C18:C21">
      <formula1>$AD$4:$AD$6</formula1>
    </dataValidation>
    <dataValidation type="list" allowBlank="1" showInputMessage="1" showErrorMessage="1" sqref="BD208:BD65540 BD1:BD16">
      <formula1>$BF$1:$BF$8</formula1>
    </dataValidation>
    <dataValidation type="list" allowBlank="1" showInputMessage="1" showErrorMessage="1" sqref="BQ166:BQ207 C166:C207 BQ77:BQ80 LC81:LC85 UY81:UY85 AEU81:AEU85 AOQ81:AOQ85 AYM81:AYM85 BII81:BII85 BSE81:BSE85 CCA81:CCA85 CLW81:CLW85 CVS81:CVS85 DFO81:DFO85 DPK81:DPK85 DZG81:DZG85 EJC81:EJC85 ESY81:ESY85 FCU81:FCU85 FMQ81:FMQ85 FWM81:FWM85 GGI81:GGI85 GQE81:GQE85 HAA81:HAA85 HJW81:HJW85 HTS81:HTS85 IDO81:IDO85 INK81:INK85 IXG81:IXG85 JHC81:JHC85 JQY81:JQY85 KAU81:KAU85 KKQ81:KKQ85 KUM81:KUM85 LEI81:LEI85 LOE81:LOE85 LYA81:LYA85 MHW81:MHW85 MRS81:MRS85 NBO81:NBO85 NLK81:NLK85 NVG81:NVG85 OFC81:OFC85 OOY81:OOY85 OYU81:OYU85 PIQ81:PIQ85 PSM81:PSM85 QCI81:QCI85 QME81:QME85 QWA81:QWA85 RFW81:RFW85 RPS81:RPS85 RZO81:RZO85 SJK81:SJK85 STG81:STG85 TDC81:TDC85 TMY81:TMY85 TWU81:TWU85 UGQ81:UGQ85 UQM81:UQM85 VAI81:VAI85 VKE81:VKE85 VUA81:VUA85 WDW81:WDW85 WNS81:WNS85 WXO81:WXO85 JD81:JD85 SZ81:SZ85 ACV81:ACV85 AMR81:AMR85 AWN81:AWN85 BGJ81:BGJ85 BQF81:BQF85 CAB81:CAB85 CJX81:CJX85 CTT81:CTT85 DDP81:DDP85 DNL81:DNL85 DXH81:DXH85 EHD81:EHD85 EQZ81:EQZ85 FAV81:FAV85 FKR81:FKR85 FUN81:FUN85 GEJ81:GEJ85 GOF81:GOF85 GYB81:GYB85 HHX81:HHX85 HRT81:HRT85 IBP81:IBP85 ILL81:ILL85 IVH81:IVH85 JFD81:JFD85 JOZ81:JOZ85 JYV81:JYV85 KIR81:KIR85 KSN81:KSN85 LCJ81:LCJ85 LMF81:LMF85 LWB81:LWB85 MFX81:MFX85 MPT81:MPT85 MZP81:MZP85 NJL81:NJL85 NTH81:NTH85 ODD81:ODD85 OMZ81:OMZ85 OWV81:OWV85 PGR81:PGR85 PQN81:PQN85 QAJ81:QAJ85 QKF81:QKF85 QUB81:QUB85 RDX81:RDX85 RNT81:RNT85 RXP81:RXP85 SHL81:SHL85 SRH81:SRH85 TBD81:TBD85 TKZ81:TKZ85 TUV81:TUV85 UER81:UER85 UON81:UON85 UYJ81:UYJ85 VIF81:VIF85 VSB81:VSB85 WBX81:WBX85 WLT81:WLT85 WVP81:WVP85 BQ86:BQ116 BD86:BD207 C77:C116 BG81:BG85 BD17:BD80"/>
  </dataValidations>
  <printOptions verticalCentered="1"/>
  <pageMargins left="0" right="0" top="0.83333333333333337" bottom="0.23622047244094491" header="0.23622047244094491" footer="0.23622047244094491"/>
  <pageSetup paperSize="9" orientation="landscape" r:id="rId1"/>
  <headerFooter alignWithMargins="0">
    <oddHeader>&amp;C&amp;"-,Bold"MSPGCL: CSTPS Unit 3-7
MTR Petition Formats- Generation
Form 4.2: Capitalisation Plan</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29"/>
  <sheetViews>
    <sheetView showGridLines="0" view="pageBreakPreview" zoomScale="80" zoomScaleNormal="80" zoomScaleSheetLayoutView="80" workbookViewId="0">
      <pane xSplit="2" ySplit="6" topLeftCell="C1612" activePane="bottomRight" state="frozen"/>
      <selection activeCell="O701" sqref="O701:P763"/>
      <selection pane="topRight" activeCell="O701" sqref="O701:P763"/>
      <selection pane="bottomLeft" activeCell="O701" sqref="O701:P763"/>
      <selection pane="bottomRight" activeCell="A1429" sqref="A1429:N1628"/>
    </sheetView>
  </sheetViews>
  <sheetFormatPr defaultRowHeight="15" outlineLevelRow="1"/>
  <cols>
    <col min="1" max="1" width="8.28515625" style="19" customWidth="1"/>
    <col min="2" max="2" width="62.5703125" style="31" customWidth="1"/>
    <col min="3" max="3" width="34.140625" style="50" customWidth="1"/>
    <col min="4" max="4" width="13.7109375" style="32" customWidth="1"/>
    <col min="5" max="5" width="10.42578125" style="33" customWidth="1"/>
    <col min="6" max="7" width="17.85546875" style="33" customWidth="1"/>
    <col min="8" max="8" width="11.7109375" style="33" customWidth="1"/>
    <col min="9" max="9" width="11.42578125" style="33" customWidth="1"/>
    <col min="10" max="10" width="11.85546875" style="33" customWidth="1"/>
    <col min="11" max="12" width="10.5703125" style="33" bestFit="1" customWidth="1"/>
    <col min="13" max="13" width="13.140625" style="33" customWidth="1"/>
    <col min="14" max="14" width="9.140625" style="33" customWidth="1"/>
    <col min="15" max="16" width="16.85546875" style="19" customWidth="1"/>
    <col min="17" max="16384" width="9.140625" style="19"/>
  </cols>
  <sheetData>
    <row r="1" spans="1:16">
      <c r="C1" s="20" t="s">
        <v>0</v>
      </c>
    </row>
    <row r="2" spans="1:16">
      <c r="C2" s="34" t="s">
        <v>1</v>
      </c>
    </row>
    <row r="3" spans="1:16">
      <c r="B3" s="51" t="s">
        <v>33</v>
      </c>
      <c r="C3" s="35" t="s">
        <v>190</v>
      </c>
      <c r="D3" s="52"/>
      <c r="E3" s="36"/>
      <c r="F3" s="36"/>
      <c r="G3" s="36"/>
      <c r="H3" s="36"/>
      <c r="I3" s="36"/>
      <c r="J3" s="37"/>
      <c r="K3" s="37"/>
      <c r="L3" s="37"/>
      <c r="M3" s="38" t="s">
        <v>3</v>
      </c>
      <c r="N3" s="37"/>
    </row>
    <row r="4" spans="1:16">
      <c r="A4" s="909" t="s">
        <v>4</v>
      </c>
      <c r="B4" s="909" t="s">
        <v>35</v>
      </c>
      <c r="C4" s="909" t="s">
        <v>37</v>
      </c>
      <c r="D4" s="933" t="s">
        <v>38</v>
      </c>
      <c r="E4" s="918" t="s">
        <v>191</v>
      </c>
      <c r="F4" s="930" t="s">
        <v>192</v>
      </c>
      <c r="G4" s="918" t="s">
        <v>193</v>
      </c>
      <c r="H4" s="918" t="s">
        <v>194</v>
      </c>
      <c r="I4" s="918" t="s">
        <v>195</v>
      </c>
      <c r="J4" s="918" t="s">
        <v>196</v>
      </c>
      <c r="K4" s="918"/>
      <c r="L4" s="918"/>
      <c r="M4" s="918"/>
      <c r="N4" s="930" t="s">
        <v>197</v>
      </c>
    </row>
    <row r="5" spans="1:16">
      <c r="A5" s="909"/>
      <c r="B5" s="909"/>
      <c r="C5" s="909"/>
      <c r="D5" s="933"/>
      <c r="E5" s="918"/>
      <c r="F5" s="931"/>
      <c r="G5" s="918"/>
      <c r="H5" s="918"/>
      <c r="I5" s="918"/>
      <c r="J5" s="918"/>
      <c r="K5" s="918"/>
      <c r="L5" s="918"/>
      <c r="M5" s="918"/>
      <c r="N5" s="931"/>
    </row>
    <row r="6" spans="1:16" ht="45">
      <c r="A6" s="909"/>
      <c r="B6" s="909"/>
      <c r="C6" s="909"/>
      <c r="D6" s="933"/>
      <c r="E6" s="918"/>
      <c r="F6" s="932"/>
      <c r="G6" s="918"/>
      <c r="H6" s="918"/>
      <c r="I6" s="918"/>
      <c r="J6" s="39" t="s">
        <v>198</v>
      </c>
      <c r="K6" s="39" t="s">
        <v>199</v>
      </c>
      <c r="L6" s="39" t="s">
        <v>200</v>
      </c>
      <c r="M6" s="39" t="s">
        <v>201</v>
      </c>
      <c r="N6" s="932"/>
      <c r="O6" s="207" t="s">
        <v>284</v>
      </c>
      <c r="P6" s="207" t="s">
        <v>285</v>
      </c>
    </row>
    <row r="7" spans="1:16">
      <c r="A7" s="40"/>
      <c r="B7" s="41" t="s">
        <v>9</v>
      </c>
      <c r="C7" s="42"/>
      <c r="D7" s="43"/>
      <c r="E7" s="44"/>
      <c r="F7" s="44"/>
      <c r="G7" s="44"/>
      <c r="H7" s="44"/>
      <c r="I7" s="44"/>
      <c r="J7" s="44"/>
      <c r="K7" s="44"/>
      <c r="L7" s="44"/>
      <c r="M7" s="44"/>
      <c r="N7" s="44"/>
      <c r="O7" s="208"/>
      <c r="P7" s="208"/>
    </row>
    <row r="8" spans="1:16" outlineLevel="1">
      <c r="A8" s="40"/>
      <c r="B8" s="45" t="s">
        <v>202</v>
      </c>
      <c r="C8" s="42"/>
      <c r="D8" s="43"/>
      <c r="E8" s="44"/>
      <c r="F8" s="44"/>
      <c r="G8" s="44"/>
      <c r="H8" s="44"/>
      <c r="I8" s="44"/>
      <c r="J8" s="44"/>
      <c r="K8" s="44"/>
      <c r="L8" s="44"/>
      <c r="M8" s="44"/>
      <c r="N8" s="44"/>
      <c r="O8" s="208"/>
      <c r="P8" s="208"/>
    </row>
    <row r="9" spans="1:16" outlineLevel="1">
      <c r="A9" s="46"/>
      <c r="B9" s="46" t="str">
        <f>'F4.2  KGSC'!B9</f>
        <v>(i) Submitted to MERC</v>
      </c>
      <c r="C9" s="47"/>
      <c r="D9" s="48"/>
      <c r="E9" s="44"/>
      <c r="F9" s="44"/>
      <c r="G9" s="44"/>
      <c r="H9" s="44"/>
      <c r="I9" s="44"/>
      <c r="J9" s="44"/>
      <c r="K9" s="44"/>
      <c r="L9" s="44"/>
      <c r="M9" s="44"/>
      <c r="N9" s="44"/>
      <c r="O9" s="208"/>
      <c r="P9" s="208"/>
    </row>
    <row r="10" spans="1:16" s="744" customFormat="1" ht="30" outlineLevel="1">
      <c r="A10" s="416">
        <f>'F4.2  KGSC'!A10</f>
        <v>1</v>
      </c>
      <c r="B10" s="417" t="str">
        <f>'F4.2  KGSC'!B10</f>
        <v>Various improvement schemes at Pophali Hydro Power Station</v>
      </c>
      <c r="C10" s="416" t="str">
        <f>'F4.2  KGSC'!D10</f>
        <v>MERC/TECH 1/CAPEX/20142015/00086</v>
      </c>
      <c r="D10" s="811">
        <f>IF('F4.2  KGSC'!F10=0,"-",'F4.2  KGSC'!F10)</f>
        <v>41739</v>
      </c>
      <c r="E10" s="57">
        <f>'F4.2  KGSC'!H10</f>
        <v>11.900051899999999</v>
      </c>
      <c r="F10" s="155">
        <f>'F4.2  KGSC'!T10</f>
        <v>0</v>
      </c>
      <c r="G10" s="155">
        <f>'F4.2  KGSC'!AS10</f>
        <v>0</v>
      </c>
      <c r="H10" s="155">
        <f>F10-G10</f>
        <v>0</v>
      </c>
      <c r="I10" s="155">
        <f>'F4.2  KGSC'!U10</f>
        <v>0</v>
      </c>
      <c r="J10" s="155">
        <f>'F4.2  KGSC'!AT10</f>
        <v>0</v>
      </c>
      <c r="K10" s="155"/>
      <c r="L10" s="155"/>
      <c r="M10" s="155">
        <f>SUM(J10:L10)</f>
        <v>0</v>
      </c>
      <c r="N10" s="155">
        <f>H10+I10-M10</f>
        <v>0</v>
      </c>
      <c r="O10" s="812">
        <f>MAX(0,IF(M10=0,0,IF(G10+M10&lt;E10,M10,E10-G10)))</f>
        <v>0</v>
      </c>
      <c r="P10" s="813">
        <f>M10-O10</f>
        <v>0</v>
      </c>
    </row>
    <row r="11" spans="1:16" s="744" customFormat="1" ht="30" outlineLevel="1">
      <c r="A11" s="183">
        <f>'F4.2  KGSC'!A11</f>
        <v>1.1000000000000001</v>
      </c>
      <c r="B11" s="184" t="str">
        <f>'F4.2  KGSC'!B11</f>
        <v>ALSPA HMI Series 6  Centralog System</v>
      </c>
      <c r="C11" s="183" t="str">
        <f>'F4.2  KGSC'!D11</f>
        <v>MERC/TECH 1/CAPEX/20142015/00086</v>
      </c>
      <c r="D11" s="814">
        <f>IF('F4.2  KGSC'!F11=0,"-",'F4.2  KGSC'!F11)</f>
        <v>41739</v>
      </c>
      <c r="E11" s="815">
        <f>'F4.2  KGSC'!H11</f>
        <v>6.8555000000000001</v>
      </c>
      <c r="F11" s="155">
        <f>'F4.2  KGSC'!T11</f>
        <v>7.8385819000000003</v>
      </c>
      <c r="G11" s="155">
        <f>'F4.2  KGSC'!AS11</f>
        <v>7.8385819000000003</v>
      </c>
      <c r="H11" s="816">
        <f>F11-G11</f>
        <v>0</v>
      </c>
      <c r="I11" s="155">
        <f>'F4.2  KGSC'!U11</f>
        <v>0</v>
      </c>
      <c r="J11" s="155">
        <f>'F4.2  KGSC'!AT11</f>
        <v>0</v>
      </c>
      <c r="K11" s="816"/>
      <c r="L11" s="816"/>
      <c r="M11" s="816">
        <f>SUM(J11:L11)</f>
        <v>0</v>
      </c>
      <c r="N11" s="816">
        <f>H11+I11-M11</f>
        <v>0</v>
      </c>
      <c r="O11" s="812">
        <f t="shared" ref="O11:O72" si="0">MAX(0,IF(M11=0,0,IF(G11+M11&lt;E11,M11,E11-G11)))</f>
        <v>0</v>
      </c>
      <c r="P11" s="813">
        <f t="shared" ref="P11:P72" si="1">M11-O11</f>
        <v>0</v>
      </c>
    </row>
    <row r="12" spans="1:16" s="744" customFormat="1" ht="30" outlineLevel="1">
      <c r="A12" s="183">
        <f>'F4.2  KGSC'!A12</f>
        <v>1.2</v>
      </c>
      <c r="B12" s="184" t="str">
        <f>'F4.2  KGSC'!B12</f>
        <v>1 X 525 Tr chiller unit</v>
      </c>
      <c r="C12" s="183" t="str">
        <f>'F4.2  KGSC'!D12</f>
        <v>MERC/TECH 1/CAPEX/20142015/00086</v>
      </c>
      <c r="D12" s="814">
        <f>IF('F4.2  KGSC'!F12=0,"-",'F4.2  KGSC'!F12)</f>
        <v>41739</v>
      </c>
      <c r="E12" s="815">
        <f>'F4.2  KGSC'!H12</f>
        <v>1.23</v>
      </c>
      <c r="F12" s="155">
        <f>'F4.2  KGSC'!T12</f>
        <v>1.1499999999999999</v>
      </c>
      <c r="G12" s="155">
        <f>'F4.2  KGSC'!AS12</f>
        <v>1.1499999999999999</v>
      </c>
      <c r="H12" s="816">
        <f t="shared" ref="H12:H76" si="2">F12-G12</f>
        <v>0</v>
      </c>
      <c r="I12" s="155">
        <f>'F4.2  KGSC'!U12</f>
        <v>0</v>
      </c>
      <c r="J12" s="155">
        <f>'F4.2  KGSC'!AT12</f>
        <v>0</v>
      </c>
      <c r="K12" s="816"/>
      <c r="L12" s="816"/>
      <c r="M12" s="816">
        <f t="shared" ref="M12:M76" si="3">SUM(J12:L12)</f>
        <v>0</v>
      </c>
      <c r="N12" s="816">
        <f t="shared" ref="N12:N76" si="4">H12+I12-M12</f>
        <v>0</v>
      </c>
      <c r="O12" s="812">
        <f t="shared" si="0"/>
        <v>0</v>
      </c>
      <c r="P12" s="813">
        <f t="shared" si="1"/>
        <v>0</v>
      </c>
    </row>
    <row r="13" spans="1:16" s="744" customFormat="1" ht="30" outlineLevel="1">
      <c r="A13" s="183">
        <f>'F4.2  KGSC'!A13</f>
        <v>1.3</v>
      </c>
      <c r="B13" s="184" t="str">
        <f>'F4.2  KGSC'!B13</f>
        <v>Micom P343 Numerical generator protection relay with 24 DI &amp; 24 DO with CLIO input. (5 Nos)</v>
      </c>
      <c r="C13" s="183" t="str">
        <f>'F4.2  KGSC'!D13</f>
        <v>MERC/TECH 1/CAPEX/20142015/00086</v>
      </c>
      <c r="D13" s="814">
        <f>IF('F4.2  KGSC'!F13=0,"-",'F4.2  KGSC'!F13)</f>
        <v>41739</v>
      </c>
      <c r="E13" s="815">
        <f>'F4.2  KGSC'!H13</f>
        <v>1.4675</v>
      </c>
      <c r="F13" s="155">
        <f>'F4.2  KGSC'!T13</f>
        <v>1.474</v>
      </c>
      <c r="G13" s="155">
        <f>'F4.2  KGSC'!AS13</f>
        <v>1.474</v>
      </c>
      <c r="H13" s="816">
        <f t="shared" si="2"/>
        <v>0</v>
      </c>
      <c r="I13" s="155">
        <f>'F4.2  KGSC'!U13</f>
        <v>0</v>
      </c>
      <c r="J13" s="155">
        <f>'F4.2  KGSC'!AT13</f>
        <v>0</v>
      </c>
      <c r="K13" s="816"/>
      <c r="L13" s="816"/>
      <c r="M13" s="816">
        <f t="shared" si="3"/>
        <v>0</v>
      </c>
      <c r="N13" s="816">
        <f t="shared" si="4"/>
        <v>0</v>
      </c>
      <c r="O13" s="812">
        <f t="shared" si="0"/>
        <v>0</v>
      </c>
      <c r="P13" s="813">
        <f t="shared" si="1"/>
        <v>0</v>
      </c>
    </row>
    <row r="14" spans="1:16" s="744" customFormat="1" ht="30" outlineLevel="1">
      <c r="A14" s="183">
        <f>'F4.2  KGSC'!A14</f>
        <v>1.4</v>
      </c>
      <c r="B14" s="184" t="str">
        <f>'F4.2  KGSC'!B14</f>
        <v>Security Building at Stage-IV</v>
      </c>
      <c r="C14" s="183" t="str">
        <f>'F4.2  KGSC'!D14</f>
        <v>MERC/TECH 1/CAPEX/20142015/00086</v>
      </c>
      <c r="D14" s="814">
        <f>IF('F4.2  KGSC'!F14=0,"-",'F4.2  KGSC'!F14)</f>
        <v>41739</v>
      </c>
      <c r="E14" s="815">
        <f>'F4.2  KGSC'!H14</f>
        <v>0.1644613</v>
      </c>
      <c r="F14" s="155">
        <f>'F4.2  KGSC'!T14</f>
        <v>0.1837684</v>
      </c>
      <c r="G14" s="155">
        <f>'F4.2  KGSC'!AS14</f>
        <v>0.1837684</v>
      </c>
      <c r="H14" s="816">
        <f t="shared" si="2"/>
        <v>0</v>
      </c>
      <c r="I14" s="155">
        <f>'F4.2  KGSC'!U14</f>
        <v>0</v>
      </c>
      <c r="J14" s="155">
        <f>'F4.2  KGSC'!AT14</f>
        <v>0</v>
      </c>
      <c r="K14" s="816"/>
      <c r="L14" s="816"/>
      <c r="M14" s="816">
        <f t="shared" si="3"/>
        <v>0</v>
      </c>
      <c r="N14" s="816">
        <f t="shared" si="4"/>
        <v>0</v>
      </c>
      <c r="O14" s="812">
        <f t="shared" si="0"/>
        <v>0</v>
      </c>
      <c r="P14" s="813">
        <f t="shared" si="1"/>
        <v>0</v>
      </c>
    </row>
    <row r="15" spans="1:16" s="744" customFormat="1" ht="30" outlineLevel="1">
      <c r="A15" s="183">
        <f>'F4.2  KGSC'!A15</f>
        <v>1.5</v>
      </c>
      <c r="B15" s="184" t="str">
        <f>'F4.2  KGSC'!B15</f>
        <v>Construction of recreation club building</v>
      </c>
      <c r="C15" s="183" t="str">
        <f>'F4.2  KGSC'!D15</f>
        <v>MERC/TECH 1/CAPEX/20142015/00086</v>
      </c>
      <c r="D15" s="814">
        <f>IF('F4.2  KGSC'!F15=0,"-",'F4.2  KGSC'!F15)</f>
        <v>41739</v>
      </c>
      <c r="E15" s="815">
        <f>'F4.2  KGSC'!H15</f>
        <v>1.8204346</v>
      </c>
      <c r="F15" s="155">
        <f>'F4.2  KGSC'!T15</f>
        <v>2.1946485999999998</v>
      </c>
      <c r="G15" s="155">
        <f>'F4.2  KGSC'!AS15</f>
        <v>2.1946485999999998</v>
      </c>
      <c r="H15" s="816">
        <f t="shared" si="2"/>
        <v>0</v>
      </c>
      <c r="I15" s="155">
        <f>'F4.2  KGSC'!U15</f>
        <v>0</v>
      </c>
      <c r="J15" s="155">
        <f>'F4.2  KGSC'!AT15</f>
        <v>0</v>
      </c>
      <c r="K15" s="816"/>
      <c r="L15" s="816"/>
      <c r="M15" s="816">
        <f t="shared" si="3"/>
        <v>0</v>
      </c>
      <c r="N15" s="816">
        <f t="shared" si="4"/>
        <v>0</v>
      </c>
      <c r="O15" s="812">
        <f t="shared" si="0"/>
        <v>0</v>
      </c>
      <c r="P15" s="813">
        <f t="shared" si="1"/>
        <v>0</v>
      </c>
    </row>
    <row r="16" spans="1:16" s="744" customFormat="1" ht="30" outlineLevel="1">
      <c r="A16" s="183">
        <f>'F4.2  KGSC'!A16</f>
        <v>1.6</v>
      </c>
      <c r="B16" s="184" t="str">
        <f>'F4.2  KGSC'!B16</f>
        <v>Security Building for Stage-IV at EVT</v>
      </c>
      <c r="C16" s="183" t="str">
        <f>'F4.2  KGSC'!D16</f>
        <v>MERC/TECH 1/CAPEX/20142015/00086</v>
      </c>
      <c r="D16" s="814">
        <f>IF('F4.2  KGSC'!F16=0,"-",'F4.2  KGSC'!F16)</f>
        <v>41739</v>
      </c>
      <c r="E16" s="815">
        <f>'F4.2  KGSC'!H16</f>
        <v>0.22775599999999999</v>
      </c>
      <c r="F16" s="155">
        <f>'F4.2  KGSC'!T16</f>
        <v>0.2596135</v>
      </c>
      <c r="G16" s="155">
        <f>'F4.2  KGSC'!AS16</f>
        <v>0.2596135</v>
      </c>
      <c r="H16" s="816">
        <f t="shared" si="2"/>
        <v>0</v>
      </c>
      <c r="I16" s="155">
        <f>'F4.2  KGSC'!U16</f>
        <v>0</v>
      </c>
      <c r="J16" s="155">
        <f>'F4.2  KGSC'!AT16</f>
        <v>0</v>
      </c>
      <c r="K16" s="816"/>
      <c r="L16" s="816"/>
      <c r="M16" s="816">
        <f t="shared" si="3"/>
        <v>0</v>
      </c>
      <c r="N16" s="816">
        <f t="shared" si="4"/>
        <v>0</v>
      </c>
      <c r="O16" s="812">
        <f t="shared" si="0"/>
        <v>0</v>
      </c>
      <c r="P16" s="813">
        <f t="shared" si="1"/>
        <v>0</v>
      </c>
    </row>
    <row r="17" spans="1:16" s="744" customFormat="1" ht="30" outlineLevel="1">
      <c r="A17" s="183">
        <f>'F4.2  KGSC'!A17</f>
        <v>0</v>
      </c>
      <c r="B17" s="184" t="str">
        <f>'F4.2  KGSC'!B17</f>
        <v>IDC</v>
      </c>
      <c r="C17" s="183" t="str">
        <f>'F4.2  KGSC'!D17</f>
        <v>MERC/TECH 1/CAPEX/20142015/00086</v>
      </c>
      <c r="D17" s="814">
        <f>IF('F4.2  KGSC'!F17=0,"-",'F4.2  KGSC'!F17)</f>
        <v>41739</v>
      </c>
      <c r="E17" s="815">
        <f>'F4.2  KGSC'!H17</f>
        <v>0.13439999999999999</v>
      </c>
      <c r="F17" s="155">
        <f>'F4.2  KGSC'!T17</f>
        <v>0</v>
      </c>
      <c r="G17" s="155">
        <f>'F4.2  KGSC'!AS17</f>
        <v>0</v>
      </c>
      <c r="H17" s="816">
        <f t="shared" si="2"/>
        <v>0</v>
      </c>
      <c r="I17" s="155">
        <f>'F4.2  KGSC'!U17</f>
        <v>0</v>
      </c>
      <c r="J17" s="155">
        <f>'F4.2  KGSC'!AT17</f>
        <v>0</v>
      </c>
      <c r="K17" s="816"/>
      <c r="L17" s="816"/>
      <c r="M17" s="816">
        <f t="shared" si="3"/>
        <v>0</v>
      </c>
      <c r="N17" s="816">
        <f t="shared" si="4"/>
        <v>0</v>
      </c>
      <c r="O17" s="812">
        <f t="shared" si="0"/>
        <v>0</v>
      </c>
      <c r="P17" s="813">
        <f t="shared" si="1"/>
        <v>0</v>
      </c>
    </row>
    <row r="18" spans="1:16" outlineLevel="1">
      <c r="A18" s="161">
        <f>'F4.2  KGSC'!A18</f>
        <v>3</v>
      </c>
      <c r="B18" s="54" t="str">
        <f>'F4.2  KGSC'!B18</f>
        <v>Various DPR Schemes for Civil Section, KGSC Pophali</v>
      </c>
      <c r="C18" s="53" t="str">
        <f>'F4.2  KGSC'!D18</f>
        <v>MERC/CAPEX/20152016/00907</v>
      </c>
      <c r="D18" s="55">
        <f>IF('F4.2  KGSC'!F18=0,"-",'F4.2  KGSC'!F18)</f>
        <v>42313</v>
      </c>
      <c r="E18" s="56">
        <f>'F4.2  KGSC'!H18</f>
        <v>21.201000000000001</v>
      </c>
      <c r="F18" s="155">
        <f>'F4.2  KGSC'!T18</f>
        <v>0</v>
      </c>
      <c r="G18" s="155">
        <f>'F4.2  KGSC'!AS18</f>
        <v>0</v>
      </c>
      <c r="H18" s="156">
        <f t="shared" si="2"/>
        <v>0</v>
      </c>
      <c r="I18" s="157">
        <f>'F4.2  KGSC'!U18</f>
        <v>0</v>
      </c>
      <c r="J18" s="157">
        <f>'F4.2  KGSC'!AT18</f>
        <v>0</v>
      </c>
      <c r="K18" s="156"/>
      <c r="L18" s="156"/>
      <c r="M18" s="156">
        <f t="shared" si="3"/>
        <v>0</v>
      </c>
      <c r="N18" s="156">
        <f t="shared" si="4"/>
        <v>0</v>
      </c>
      <c r="O18" s="209">
        <f t="shared" si="0"/>
        <v>0</v>
      </c>
      <c r="P18" s="210">
        <f t="shared" si="1"/>
        <v>0</v>
      </c>
    </row>
    <row r="19" spans="1:16" outlineLevel="1">
      <c r="A19" s="195">
        <f>'F4.2  KGSC'!A19</f>
        <v>3.1</v>
      </c>
      <c r="B19" s="747" t="str">
        <f>'F4.2  KGSC'!B19</f>
        <v>Providing Road Network at KGSC, Pophali</v>
      </c>
      <c r="C19" s="58" t="str">
        <f>'F4.2  KGSC'!D19</f>
        <v>MERC/CAPEX/20152016/00907</v>
      </c>
      <c r="D19" s="141">
        <f>IF('F4.2  KGSC'!F19=0,"-",'F4.2  KGSC'!F19)</f>
        <v>42313</v>
      </c>
      <c r="E19" s="59">
        <f>'F4.2  KGSC'!H19</f>
        <v>7.7759999999999998</v>
      </c>
      <c r="F19" s="155">
        <f>'F4.2  KGSC'!T19</f>
        <v>6.9239768000000002</v>
      </c>
      <c r="G19" s="155">
        <f>'F4.2  KGSC'!AS19</f>
        <v>6.9239768000000002</v>
      </c>
      <c r="H19" s="156">
        <f t="shared" si="2"/>
        <v>0</v>
      </c>
      <c r="I19" s="157">
        <f>'F4.2  KGSC'!U19</f>
        <v>0</v>
      </c>
      <c r="J19" s="157">
        <f>'F4.2  KGSC'!AT19</f>
        <v>0</v>
      </c>
      <c r="K19" s="156"/>
      <c r="L19" s="156"/>
      <c r="M19" s="156">
        <f t="shared" si="3"/>
        <v>0</v>
      </c>
      <c r="N19" s="156">
        <f t="shared" si="4"/>
        <v>0</v>
      </c>
      <c r="O19" s="209">
        <f t="shared" si="0"/>
        <v>0</v>
      </c>
      <c r="P19" s="210">
        <f t="shared" si="1"/>
        <v>0</v>
      </c>
    </row>
    <row r="20" spans="1:16" outlineLevel="1">
      <c r="A20" s="195">
        <f>'F4.2  KGSC'!A20</f>
        <v>3.2</v>
      </c>
      <c r="B20" s="747" t="str">
        <f>'F4.2  KGSC'!B20</f>
        <v>Modernisation &amp; Refurbishing of Residential Complex</v>
      </c>
      <c r="C20" s="58" t="str">
        <f>'F4.2  KGSC'!D20</f>
        <v>MERC/CAPEX/20152016/00907</v>
      </c>
      <c r="D20" s="141">
        <f>IF('F4.2  KGSC'!F20=0,"-",'F4.2  KGSC'!F20)</f>
        <v>42313</v>
      </c>
      <c r="E20" s="59">
        <f>'F4.2  KGSC'!H20</f>
        <v>8.9849999999999994</v>
      </c>
      <c r="F20" s="155">
        <f>'F4.2  KGSC'!T20</f>
        <v>8.2000004000000004</v>
      </c>
      <c r="G20" s="155">
        <f>'F4.2  KGSC'!AS20</f>
        <v>8.2000004000000004</v>
      </c>
      <c r="H20" s="156">
        <f t="shared" si="2"/>
        <v>0</v>
      </c>
      <c r="I20" s="157">
        <f>'F4.2  KGSC'!U20</f>
        <v>0</v>
      </c>
      <c r="J20" s="157">
        <f>'F4.2  KGSC'!AT20</f>
        <v>0</v>
      </c>
      <c r="K20" s="156"/>
      <c r="L20" s="156"/>
      <c r="M20" s="156">
        <f t="shared" si="3"/>
        <v>0</v>
      </c>
      <c r="N20" s="156">
        <f t="shared" si="4"/>
        <v>0</v>
      </c>
      <c r="O20" s="209">
        <f t="shared" si="0"/>
        <v>0</v>
      </c>
      <c r="P20" s="210">
        <f t="shared" si="1"/>
        <v>0</v>
      </c>
    </row>
    <row r="21" spans="1:16" outlineLevel="1">
      <c r="A21" s="749">
        <f>'F4.2  KGSC'!A21</f>
        <v>3.3</v>
      </c>
      <c r="B21" s="750" t="str">
        <f>'F4.2  KGSC'!B21</f>
        <v>Water Supply &amp; Sanitory Works</v>
      </c>
      <c r="C21" s="58" t="str">
        <f>'F4.2  KGSC'!D21</f>
        <v>MERC/CAPEX/20152016/00907</v>
      </c>
      <c r="D21" s="141">
        <f>IF('F4.2  KGSC'!F21=0,"-",'F4.2  KGSC'!F21)</f>
        <v>42313</v>
      </c>
      <c r="E21" s="59">
        <f>'F4.2  KGSC'!H21</f>
        <v>4.4400000000000004</v>
      </c>
      <c r="F21" s="155">
        <f>'F4.2  KGSC'!T21</f>
        <v>2.0388801000000001</v>
      </c>
      <c r="G21" s="155">
        <f>'F4.2  KGSC'!AS21</f>
        <v>0.2391933</v>
      </c>
      <c r="H21" s="156">
        <f t="shared" si="2"/>
        <v>1.7996868000000001</v>
      </c>
      <c r="I21" s="157">
        <f>'F4.2  KGSC'!U21</f>
        <v>0</v>
      </c>
      <c r="J21" s="157">
        <f>'F4.2  KGSC'!AT21</f>
        <v>0</v>
      </c>
      <c r="K21" s="156"/>
      <c r="L21" s="156"/>
      <c r="M21" s="156">
        <f t="shared" si="3"/>
        <v>0</v>
      </c>
      <c r="N21" s="156">
        <f t="shared" si="4"/>
        <v>1.7996868000000001</v>
      </c>
      <c r="O21" s="209">
        <f t="shared" si="0"/>
        <v>0</v>
      </c>
      <c r="P21" s="210">
        <f t="shared" si="1"/>
        <v>0</v>
      </c>
    </row>
    <row r="22" spans="1:16" s="744" customFormat="1" ht="30" outlineLevel="1">
      <c r="A22" s="416">
        <f>'F4.2  KGSC'!A22</f>
        <v>4</v>
      </c>
      <c r="B22" s="417" t="str">
        <f>'F4.2  KGSC'!B22</f>
        <v>Various Performance Improvement related schemes at KGSC, Pophali</v>
      </c>
      <c r="C22" s="416" t="str">
        <f>'F4.2  KGSC'!D22</f>
        <v>MERC/CAPEX/20162017/01018</v>
      </c>
      <c r="D22" s="811">
        <f>IF('F4.2  KGSC'!F22=0,"-",'F4.2  KGSC'!F22)</f>
        <v>42691</v>
      </c>
      <c r="E22" s="57">
        <f>'F4.2  KGSC'!H22</f>
        <v>12.976504</v>
      </c>
      <c r="F22" s="155">
        <f>'F4.2  KGSC'!T22</f>
        <v>0</v>
      </c>
      <c r="G22" s="155">
        <f>'F4.2  KGSC'!AS22</f>
        <v>0</v>
      </c>
      <c r="H22" s="816">
        <f t="shared" si="2"/>
        <v>0</v>
      </c>
      <c r="I22" s="155">
        <f>'F4.2  KGSC'!U22</f>
        <v>0</v>
      </c>
      <c r="J22" s="155">
        <f>'F4.2  KGSC'!AT22</f>
        <v>0</v>
      </c>
      <c r="K22" s="816"/>
      <c r="L22" s="816"/>
      <c r="M22" s="816">
        <f t="shared" si="3"/>
        <v>0</v>
      </c>
      <c r="N22" s="816">
        <f t="shared" si="4"/>
        <v>0</v>
      </c>
      <c r="O22" s="812">
        <f t="shared" si="0"/>
        <v>0</v>
      </c>
      <c r="P22" s="813">
        <f t="shared" si="1"/>
        <v>0</v>
      </c>
    </row>
    <row r="23" spans="1:16" s="744" customFormat="1" outlineLevel="1">
      <c r="A23" s="183">
        <f>'F4.2  KGSC'!A23</f>
        <v>4.0999999999999996</v>
      </c>
      <c r="B23" s="184" t="str">
        <f>'F4.2  KGSC'!B23</f>
        <v>Up gradation of 245 kV CTs at Stage-I&amp;II SY</v>
      </c>
      <c r="C23" s="183" t="str">
        <f>'F4.2  KGSC'!D23</f>
        <v>MERC/CAPEX/20162017/01018</v>
      </c>
      <c r="D23" s="814">
        <f>IF('F4.2  KGSC'!F23=0,"-",'F4.2  KGSC'!F23)</f>
        <v>42691</v>
      </c>
      <c r="E23" s="815">
        <f>'F4.2  KGSC'!H23</f>
        <v>1.962432</v>
      </c>
      <c r="F23" s="155">
        <f>'F4.2  KGSC'!T23</f>
        <v>2.0900159999999999</v>
      </c>
      <c r="G23" s="155">
        <f>'F4.2  KGSC'!AS23</f>
        <v>2.0900159999999999</v>
      </c>
      <c r="H23" s="816">
        <f t="shared" si="2"/>
        <v>0</v>
      </c>
      <c r="I23" s="155">
        <f>'F4.2  KGSC'!U23</f>
        <v>0</v>
      </c>
      <c r="J23" s="155">
        <f>'F4.2  KGSC'!AT23</f>
        <v>0</v>
      </c>
      <c r="K23" s="816"/>
      <c r="L23" s="816"/>
      <c r="M23" s="816">
        <f t="shared" si="3"/>
        <v>0</v>
      </c>
      <c r="N23" s="816">
        <f t="shared" si="4"/>
        <v>0</v>
      </c>
      <c r="O23" s="812">
        <f t="shared" si="0"/>
        <v>0</v>
      </c>
      <c r="P23" s="813">
        <f t="shared" si="1"/>
        <v>0</v>
      </c>
    </row>
    <row r="24" spans="1:16" s="744" customFormat="1" outlineLevel="1">
      <c r="A24" s="183">
        <f>'F4.2  KGSC'!A24</f>
        <v>4.2</v>
      </c>
      <c r="B24" s="184" t="str">
        <f>'F4.2  KGSC'!B24</f>
        <v>Up gradation of 245 kV PTs at Stage-I&amp;II SY</v>
      </c>
      <c r="C24" s="183" t="str">
        <f>'F4.2  KGSC'!D24</f>
        <v>MERC/CAPEX/20162017/01018</v>
      </c>
      <c r="D24" s="814">
        <f>IF('F4.2  KGSC'!F24=0,"-",'F4.2  KGSC'!F24)</f>
        <v>42691</v>
      </c>
      <c r="E24" s="815">
        <f>'F4.2  KGSC'!H24</f>
        <v>0.40508549999999999</v>
      </c>
      <c r="F24" s="155">
        <f>'F4.2  KGSC'!T24</f>
        <v>0.3417</v>
      </c>
      <c r="G24" s="155">
        <f>'F4.2  KGSC'!AS24</f>
        <v>0.3417</v>
      </c>
      <c r="H24" s="816">
        <f t="shared" si="2"/>
        <v>0</v>
      </c>
      <c r="I24" s="155">
        <f>'F4.2  KGSC'!U24</f>
        <v>0</v>
      </c>
      <c r="J24" s="155">
        <f>'F4.2  KGSC'!AT24</f>
        <v>0</v>
      </c>
      <c r="K24" s="816"/>
      <c r="L24" s="816"/>
      <c r="M24" s="816">
        <f t="shared" si="3"/>
        <v>0</v>
      </c>
      <c r="N24" s="816">
        <f t="shared" si="4"/>
        <v>0</v>
      </c>
      <c r="O24" s="812">
        <f t="shared" si="0"/>
        <v>0</v>
      </c>
      <c r="P24" s="813">
        <f t="shared" si="1"/>
        <v>0</v>
      </c>
    </row>
    <row r="25" spans="1:16" s="744" customFormat="1" outlineLevel="1">
      <c r="A25" s="183">
        <f>'F4.2  KGSC'!A25</f>
        <v>4.3</v>
      </c>
      <c r="B25" s="184" t="str">
        <f>'F4.2  KGSC'!B25</f>
        <v>Up gradation of CW system of Stage-I&amp;II Units</v>
      </c>
      <c r="C25" s="183" t="str">
        <f>'F4.2  KGSC'!D25</f>
        <v>MERC/CAPEX/20162017/01018</v>
      </c>
      <c r="D25" s="814">
        <f>IF('F4.2  KGSC'!F25=0,"-",'F4.2  KGSC'!F25)</f>
        <v>42691</v>
      </c>
      <c r="E25" s="815">
        <f>'F4.2  KGSC'!H25</f>
        <v>1.7099491</v>
      </c>
      <c r="F25" s="155">
        <f>'F4.2  KGSC'!T25</f>
        <v>1.4730966999999999</v>
      </c>
      <c r="G25" s="155">
        <f>'F4.2  KGSC'!AS25</f>
        <v>1.4730966999999999</v>
      </c>
      <c r="H25" s="816">
        <f t="shared" si="2"/>
        <v>0</v>
      </c>
      <c r="I25" s="155">
        <f>'F4.2  KGSC'!U25</f>
        <v>0</v>
      </c>
      <c r="J25" s="155">
        <f>'F4.2  KGSC'!AT25</f>
        <v>0</v>
      </c>
      <c r="K25" s="816"/>
      <c r="L25" s="816"/>
      <c r="M25" s="816">
        <f t="shared" si="3"/>
        <v>0</v>
      </c>
      <c r="N25" s="816">
        <f t="shared" si="4"/>
        <v>0</v>
      </c>
      <c r="O25" s="812">
        <f t="shared" si="0"/>
        <v>0</v>
      </c>
      <c r="P25" s="813">
        <f t="shared" si="1"/>
        <v>0</v>
      </c>
    </row>
    <row r="26" spans="1:16" s="744" customFormat="1" ht="30" outlineLevel="1">
      <c r="A26" s="183">
        <f>'F4.2  KGSC'!A26</f>
        <v>4.4000000000000004</v>
      </c>
      <c r="B26" s="184" t="str">
        <f>'F4.2  KGSC'!B26</f>
        <v>Up gradation of Intercom Exchange System between Stage-I&amp;II PH &amp; Admin. Bldg &amp; Staff Colony.</v>
      </c>
      <c r="C26" s="183" t="str">
        <f>'F4.2  KGSC'!D26</f>
        <v>MERC/CAPEX/20162017/01018</v>
      </c>
      <c r="D26" s="814">
        <f>IF('F4.2  KGSC'!F26=0,"-",'F4.2  KGSC'!F26)</f>
        <v>42691</v>
      </c>
      <c r="E26" s="815">
        <f>'F4.2  KGSC'!H26</f>
        <v>0.43826300000000001</v>
      </c>
      <c r="F26" s="155">
        <f>'F4.2  KGSC'!T26</f>
        <v>0.35899999999999999</v>
      </c>
      <c r="G26" s="155">
        <f>'F4.2  KGSC'!AS26</f>
        <v>0.35899999999999999</v>
      </c>
      <c r="H26" s="816">
        <f t="shared" si="2"/>
        <v>0</v>
      </c>
      <c r="I26" s="155">
        <f>'F4.2  KGSC'!U26</f>
        <v>0</v>
      </c>
      <c r="J26" s="155">
        <f>'F4.2  KGSC'!AT26</f>
        <v>0</v>
      </c>
      <c r="K26" s="816"/>
      <c r="L26" s="816"/>
      <c r="M26" s="816">
        <f t="shared" si="3"/>
        <v>0</v>
      </c>
      <c r="N26" s="816">
        <f t="shared" si="4"/>
        <v>0</v>
      </c>
      <c r="O26" s="812">
        <f t="shared" si="0"/>
        <v>0</v>
      </c>
      <c r="P26" s="813">
        <f t="shared" si="1"/>
        <v>0</v>
      </c>
    </row>
    <row r="27" spans="1:16" s="744" customFormat="1" outlineLevel="1">
      <c r="A27" s="183">
        <f>'F4.2  KGSC'!A27</f>
        <v>4.5</v>
      </c>
      <c r="B27" s="184" t="str">
        <f>'F4.2  KGSC'!B27</f>
        <v>Up gradation of 220 kV Breakers at KDPH SY</v>
      </c>
      <c r="C27" s="183" t="str">
        <f>'F4.2  KGSC'!D27</f>
        <v>MERC/CAPEX/20162017/01018</v>
      </c>
      <c r="D27" s="814">
        <f>IF('F4.2  KGSC'!F27=0,"-",'F4.2  KGSC'!F27)</f>
        <v>42691</v>
      </c>
      <c r="E27" s="815">
        <f>'F4.2  KGSC'!H27</f>
        <v>1.2890455999999999</v>
      </c>
      <c r="F27" s="155">
        <f>'F4.2  KGSC'!T27</f>
        <v>0.97899999999999998</v>
      </c>
      <c r="G27" s="155">
        <f>'F4.2  KGSC'!AS27</f>
        <v>0.97899999999999998</v>
      </c>
      <c r="H27" s="816">
        <f t="shared" si="2"/>
        <v>0</v>
      </c>
      <c r="I27" s="155">
        <f>'F4.2  KGSC'!U27</f>
        <v>0</v>
      </c>
      <c r="J27" s="155">
        <f>'F4.2  KGSC'!AT27</f>
        <v>0</v>
      </c>
      <c r="K27" s="816"/>
      <c r="L27" s="816"/>
      <c r="M27" s="816">
        <f t="shared" si="3"/>
        <v>0</v>
      </c>
      <c r="N27" s="816">
        <f t="shared" si="4"/>
        <v>0</v>
      </c>
      <c r="O27" s="812">
        <f t="shared" si="0"/>
        <v>0</v>
      </c>
      <c r="P27" s="813">
        <f t="shared" si="1"/>
        <v>0</v>
      </c>
    </row>
    <row r="28" spans="1:16" s="744" customFormat="1" outlineLevel="1">
      <c r="A28" s="183">
        <f>'F4.2  KGSC'!A28</f>
        <v>4.5999999999999996</v>
      </c>
      <c r="B28" s="184" t="str">
        <f>'F4.2  KGSC'!B28</f>
        <v>Procurement of Governing Oil Pumps for Stage-III Units.</v>
      </c>
      <c r="C28" s="183" t="str">
        <f>'F4.2  KGSC'!D28</f>
        <v>MERC/CAPEX/20162017/01018</v>
      </c>
      <c r="D28" s="814">
        <f>IF('F4.2  KGSC'!F28=0,"-",'F4.2  KGSC'!F28)</f>
        <v>42691</v>
      </c>
      <c r="E28" s="815">
        <f>'F4.2  KGSC'!H28</f>
        <v>1.2316254</v>
      </c>
      <c r="F28" s="155">
        <f>'F4.2  KGSC'!T28</f>
        <v>0.70174179999999997</v>
      </c>
      <c r="G28" s="155">
        <f>'F4.2  KGSC'!AS28</f>
        <v>0.70174179999999997</v>
      </c>
      <c r="H28" s="816">
        <f t="shared" si="2"/>
        <v>0</v>
      </c>
      <c r="I28" s="155">
        <f>'F4.2  KGSC'!U28</f>
        <v>0</v>
      </c>
      <c r="J28" s="155">
        <f>'F4.2  KGSC'!AT28</f>
        <v>0</v>
      </c>
      <c r="K28" s="816"/>
      <c r="L28" s="816"/>
      <c r="M28" s="816">
        <f t="shared" si="3"/>
        <v>0</v>
      </c>
      <c r="N28" s="816">
        <f t="shared" si="4"/>
        <v>0</v>
      </c>
      <c r="O28" s="812">
        <f t="shared" si="0"/>
        <v>0</v>
      </c>
      <c r="P28" s="813">
        <f t="shared" si="1"/>
        <v>0</v>
      </c>
    </row>
    <row r="29" spans="1:16" outlineLevel="1">
      <c r="A29" s="768">
        <f>'F4.2  KGSC'!A29</f>
        <v>4.7</v>
      </c>
      <c r="B29" s="769" t="str">
        <f>'F4.2  KGSC'!B29</f>
        <v>Up gradation of TG Governing system of Stage-IV Units.</v>
      </c>
      <c r="C29" s="58" t="str">
        <f>'F4.2  KGSC'!D29</f>
        <v>MERC/CAPEX/20162017/01018</v>
      </c>
      <c r="D29" s="141">
        <f>IF('F4.2  KGSC'!F29=0,"-",'F4.2  KGSC'!F29)</f>
        <v>42691</v>
      </c>
      <c r="E29" s="59">
        <f>'F4.2  KGSC'!H29</f>
        <v>2.2151633999999998</v>
      </c>
      <c r="F29" s="155">
        <f>'F4.2  KGSC'!T29</f>
        <v>0</v>
      </c>
      <c r="G29" s="155">
        <f>'F4.2  KGSC'!AS29</f>
        <v>0</v>
      </c>
      <c r="H29" s="156">
        <f t="shared" si="2"/>
        <v>0</v>
      </c>
      <c r="I29" s="157">
        <f>'F4.2  KGSC'!U29</f>
        <v>2.7472045999999999</v>
      </c>
      <c r="J29" s="157">
        <f>'F4.2  KGSC'!AT29</f>
        <v>2.7472045999999999</v>
      </c>
      <c r="K29" s="156"/>
      <c r="L29" s="156"/>
      <c r="M29" s="156">
        <f t="shared" si="3"/>
        <v>2.7472045999999999</v>
      </c>
      <c r="N29" s="156">
        <f t="shared" si="4"/>
        <v>0</v>
      </c>
      <c r="O29" s="209">
        <f t="shared" si="0"/>
        <v>2.2151633999999998</v>
      </c>
      <c r="P29" s="210">
        <f t="shared" si="1"/>
        <v>0.5320412000000001</v>
      </c>
    </row>
    <row r="30" spans="1:16" s="744" customFormat="1" outlineLevel="1">
      <c r="A30" s="183">
        <f>'F4.2  KGSC'!A30</f>
        <v>4.8</v>
      </c>
      <c r="B30" s="184" t="str">
        <f>'F4.2  KGSC'!B30</f>
        <v>Up gradation of Numerical Protection system of Stage-IV Units.</v>
      </c>
      <c r="C30" s="183" t="str">
        <f>'F4.2  KGSC'!D30</f>
        <v>MERC/CAPEX/20162017/01018</v>
      </c>
      <c r="D30" s="814">
        <f>IF('F4.2  KGSC'!F30=0,"-",'F4.2  KGSC'!F30)</f>
        <v>42691</v>
      </c>
      <c r="E30" s="815">
        <f>'F4.2  KGSC'!H30</f>
        <v>2.8249399999999998</v>
      </c>
      <c r="F30" s="155">
        <f>'F4.2  KGSC'!T30</f>
        <v>2.8673999999999999</v>
      </c>
      <c r="G30" s="155">
        <f>'F4.2  KGSC'!AS30</f>
        <v>2.8673999999999999</v>
      </c>
      <c r="H30" s="816">
        <f t="shared" si="2"/>
        <v>0</v>
      </c>
      <c r="I30" s="155">
        <f>'F4.2  KGSC'!U30</f>
        <v>0</v>
      </c>
      <c r="J30" s="155">
        <f>'F4.2  KGSC'!AT30</f>
        <v>0</v>
      </c>
      <c r="K30" s="816"/>
      <c r="L30" s="816"/>
      <c r="M30" s="816">
        <f t="shared" si="3"/>
        <v>0</v>
      </c>
      <c r="N30" s="816">
        <f t="shared" si="4"/>
        <v>0</v>
      </c>
      <c r="O30" s="812">
        <f t="shared" si="0"/>
        <v>0</v>
      </c>
      <c r="P30" s="813">
        <f t="shared" si="1"/>
        <v>0</v>
      </c>
    </row>
    <row r="31" spans="1:16" s="744" customFormat="1" outlineLevel="1">
      <c r="A31" s="183">
        <f>'F4.2  KGSC'!A31</f>
        <v>0</v>
      </c>
      <c r="B31" s="184" t="str">
        <f>'F4.2  KGSC'!B31</f>
        <v>IDC</v>
      </c>
      <c r="C31" s="183" t="str">
        <f>'F4.2  KGSC'!D31</f>
        <v>MERC/CAPEX/20162017/01018</v>
      </c>
      <c r="D31" s="814">
        <f>IF('F4.2  KGSC'!F31=0,"-",'F4.2  KGSC'!F31)</f>
        <v>42691</v>
      </c>
      <c r="E31" s="815">
        <f>'F4.2  KGSC'!H31</f>
        <v>0.9</v>
      </c>
      <c r="F31" s="155">
        <f>'F4.2  KGSC'!T31</f>
        <v>0</v>
      </c>
      <c r="G31" s="155">
        <f>'F4.2  KGSC'!AS31</f>
        <v>0</v>
      </c>
      <c r="H31" s="816">
        <f t="shared" si="2"/>
        <v>0</v>
      </c>
      <c r="I31" s="155">
        <f>'F4.2  KGSC'!U31</f>
        <v>0</v>
      </c>
      <c r="J31" s="155">
        <f>'F4.2  KGSC'!AT31</f>
        <v>0</v>
      </c>
      <c r="K31" s="816"/>
      <c r="L31" s="816"/>
      <c r="M31" s="816">
        <f t="shared" si="3"/>
        <v>0</v>
      </c>
      <c r="N31" s="816">
        <f t="shared" si="4"/>
        <v>0</v>
      </c>
      <c r="O31" s="812">
        <f t="shared" si="0"/>
        <v>0</v>
      </c>
      <c r="P31" s="813">
        <f t="shared" si="1"/>
        <v>0</v>
      </c>
    </row>
    <row r="32" spans="1:16" s="744" customFormat="1" ht="30" outlineLevel="1">
      <c r="A32" s="416">
        <f>'F4.2  KGSC'!A32</f>
        <v>7</v>
      </c>
      <c r="B32" s="417" t="str">
        <f>'F4.2  KGSC'!B32</f>
        <v>Replacement of Generator Stator of unit No. 11 (80 MW), Stage III, KGSC Pophali</v>
      </c>
      <c r="C32" s="416" t="str">
        <f>'F4.2  KGSC'!D32</f>
        <v>MERC/CAPEX/20172018/04592</v>
      </c>
      <c r="D32" s="811">
        <f>IF('F4.2  KGSC'!F32=0,"-",'F4.2  KGSC'!F32)</f>
        <v>43046</v>
      </c>
      <c r="E32" s="57">
        <f>'F4.2  KGSC'!H32</f>
        <v>22.54</v>
      </c>
      <c r="F32" s="155">
        <f>'F4.2  KGSC'!T32</f>
        <v>0</v>
      </c>
      <c r="G32" s="155">
        <f>'F4.2  KGSC'!AS32</f>
        <v>0</v>
      </c>
      <c r="H32" s="816">
        <f t="shared" si="2"/>
        <v>0</v>
      </c>
      <c r="I32" s="155">
        <f>'F4.2  KGSC'!U32</f>
        <v>0</v>
      </c>
      <c r="J32" s="155">
        <f>'F4.2  KGSC'!AT32</f>
        <v>0</v>
      </c>
      <c r="K32" s="816"/>
      <c r="L32" s="816"/>
      <c r="M32" s="816">
        <f t="shared" si="3"/>
        <v>0</v>
      </c>
      <c r="N32" s="816">
        <f t="shared" si="4"/>
        <v>0</v>
      </c>
      <c r="O32" s="812">
        <f t="shared" si="0"/>
        <v>0</v>
      </c>
      <c r="P32" s="813">
        <f t="shared" si="1"/>
        <v>0</v>
      </c>
    </row>
    <row r="33" spans="1:16" ht="30" outlineLevel="1">
      <c r="A33" s="58">
        <f>'F4.2  KGSC'!A33</f>
        <v>7.1</v>
      </c>
      <c r="B33" s="104" t="str">
        <f>'F4.2  KGSC'!B33</f>
        <v>Replacement of Generator Stator of unit No. 11 (80 MW), Stage III, KGSC Pophali</v>
      </c>
      <c r="C33" s="58" t="str">
        <f>'F4.2  KGSC'!D33</f>
        <v>MERC/CAPEX/20172018/04592</v>
      </c>
      <c r="D33" s="141">
        <f>IF('F4.2  KGSC'!F33=0,"-",'F4.2  KGSC'!F33)</f>
        <v>43046</v>
      </c>
      <c r="E33" s="59">
        <f>'F4.2  KGSC'!H33</f>
        <v>22.54</v>
      </c>
      <c r="F33" s="155">
        <f>'F4.2  KGSC'!T33</f>
        <v>0</v>
      </c>
      <c r="G33" s="155">
        <f>'F4.2  KGSC'!AS33</f>
        <v>0</v>
      </c>
      <c r="H33" s="156">
        <f t="shared" si="2"/>
        <v>0</v>
      </c>
      <c r="I33" s="157">
        <f>'F4.2  KGSC'!U33</f>
        <v>16.579000000000001</v>
      </c>
      <c r="J33" s="157">
        <f>'F4.2  KGSC'!AT33</f>
        <v>0</v>
      </c>
      <c r="K33" s="156"/>
      <c r="L33" s="156"/>
      <c r="M33" s="156">
        <f t="shared" si="3"/>
        <v>0</v>
      </c>
      <c r="N33" s="156">
        <f t="shared" si="4"/>
        <v>16.579000000000001</v>
      </c>
      <c r="O33" s="209">
        <f t="shared" si="0"/>
        <v>0</v>
      </c>
      <c r="P33" s="210">
        <f t="shared" si="1"/>
        <v>0</v>
      </c>
    </row>
    <row r="34" spans="1:16" s="744" customFormat="1" ht="30" outlineLevel="1">
      <c r="A34" s="416">
        <f>'F4.2  KGSC'!A34</f>
        <v>8</v>
      </c>
      <c r="B34" s="417" t="str">
        <f>'F4.2  KGSC'!B34</f>
        <v>Procurement of new pelton wheel runners (2 Nos.) for Stage II at KGSC, Pophali</v>
      </c>
      <c r="C34" s="416" t="str">
        <f>'F4.2  KGSC'!D34</f>
        <v>MERC/CAPEX/20172018/04421</v>
      </c>
      <c r="D34" s="811">
        <f>IF('F4.2  KGSC'!F34=0,"-",'F4.2  KGSC'!F34)</f>
        <v>43032</v>
      </c>
      <c r="E34" s="57">
        <f>'F4.2  KGSC'!H34</f>
        <v>13.07</v>
      </c>
      <c r="F34" s="155">
        <f>'F4.2  KGSC'!T34</f>
        <v>0</v>
      </c>
      <c r="G34" s="155">
        <f>'F4.2  KGSC'!AS34</f>
        <v>0</v>
      </c>
      <c r="H34" s="816">
        <f t="shared" si="2"/>
        <v>0</v>
      </c>
      <c r="I34" s="155">
        <f>'F4.2  KGSC'!U34</f>
        <v>0</v>
      </c>
      <c r="J34" s="155">
        <f>'F4.2  KGSC'!AT34</f>
        <v>0</v>
      </c>
      <c r="K34" s="816"/>
      <c r="L34" s="816"/>
      <c r="M34" s="816">
        <f t="shared" si="3"/>
        <v>0</v>
      </c>
      <c r="N34" s="816">
        <f t="shared" si="4"/>
        <v>0</v>
      </c>
      <c r="O34" s="812">
        <f t="shared" si="0"/>
        <v>0</v>
      </c>
      <c r="P34" s="813">
        <f t="shared" si="1"/>
        <v>0</v>
      </c>
    </row>
    <row r="35" spans="1:16" ht="30" outlineLevel="1">
      <c r="A35" s="58">
        <f>'F4.2  KGSC'!A35</f>
        <v>8.1</v>
      </c>
      <c r="B35" s="104" t="str">
        <f>'F4.2  KGSC'!B35</f>
        <v>Procurement of new pelton wheel runners (2 Nos.) for Stage II at KGSC, Pophali</v>
      </c>
      <c r="C35" s="58" t="str">
        <f>'F4.2  KGSC'!D35</f>
        <v>MERC/CAPEX/20172018/04421</v>
      </c>
      <c r="D35" s="141">
        <f>IF('F4.2  KGSC'!F35=0,"-",'F4.2  KGSC'!F35)</f>
        <v>43032</v>
      </c>
      <c r="E35" s="59">
        <f>'F4.2  KGSC'!H35</f>
        <v>13.07</v>
      </c>
      <c r="F35" s="155">
        <f>'F4.2  KGSC'!T35</f>
        <v>0</v>
      </c>
      <c r="G35" s="155">
        <f>'F4.2  KGSC'!AS35</f>
        <v>0</v>
      </c>
      <c r="H35" s="156">
        <f t="shared" si="2"/>
        <v>0</v>
      </c>
      <c r="I35" s="157">
        <f>'F4.2  KGSC'!U35</f>
        <v>0</v>
      </c>
      <c r="J35" s="157">
        <f>'F4.2  KGSC'!AT35</f>
        <v>0</v>
      </c>
      <c r="K35" s="156"/>
      <c r="L35" s="156"/>
      <c r="M35" s="156">
        <f t="shared" si="3"/>
        <v>0</v>
      </c>
      <c r="N35" s="156">
        <f t="shared" si="4"/>
        <v>0</v>
      </c>
      <c r="O35" s="209">
        <f t="shared" si="0"/>
        <v>0</v>
      </c>
      <c r="P35" s="210">
        <f t="shared" si="1"/>
        <v>0</v>
      </c>
    </row>
    <row r="36" spans="1:16" outlineLevel="1">
      <c r="A36" s="160">
        <f>'F4.2  KGSC'!A36</f>
        <v>11</v>
      </c>
      <c r="B36" s="54" t="str">
        <f>'F4.2  KGSC'!B36</f>
        <v>Implementation of 12 Nos. of various schemes at KGSC, Pophali.</v>
      </c>
      <c r="C36" s="53" t="str">
        <f>'F4.2  KGSC'!D36</f>
        <v>MERC/CAPEX/2019-2020/01</v>
      </c>
      <c r="D36" s="55">
        <f>IF('F4.2  KGSC'!F36=0,"-",'F4.2  KGSC'!F36)</f>
        <v>43609</v>
      </c>
      <c r="E36" s="56">
        <f>'F4.2  KGSC'!H36</f>
        <v>26.891000000000002</v>
      </c>
      <c r="F36" s="155">
        <f>'F4.2  KGSC'!T36</f>
        <v>0</v>
      </c>
      <c r="G36" s="155">
        <f>'F4.2  KGSC'!AS36</f>
        <v>0</v>
      </c>
      <c r="H36" s="156">
        <f t="shared" si="2"/>
        <v>0</v>
      </c>
      <c r="I36" s="157">
        <f>'F4.2  KGSC'!U36</f>
        <v>0</v>
      </c>
      <c r="J36" s="157">
        <f>'F4.2  KGSC'!AT36</f>
        <v>0</v>
      </c>
      <c r="K36" s="156"/>
      <c r="L36" s="156"/>
      <c r="M36" s="156">
        <f t="shared" si="3"/>
        <v>0</v>
      </c>
      <c r="N36" s="156">
        <f t="shared" si="4"/>
        <v>0</v>
      </c>
      <c r="O36" s="209">
        <f t="shared" si="0"/>
        <v>0</v>
      </c>
      <c r="P36" s="210">
        <f t="shared" si="1"/>
        <v>0</v>
      </c>
    </row>
    <row r="37" spans="1:16" ht="30" outlineLevel="1">
      <c r="A37" s="58">
        <f>'F4.2  KGSC'!A37</f>
        <v>11.1</v>
      </c>
      <c r="B37" s="164" t="str">
        <f>'F4.2  KGSC'!B37</f>
        <v>Replacement of  UGB (8 Nos), LGB (8 Nos) &amp; Generator air coolers (8 Nos) for Stage-I</v>
      </c>
      <c r="C37" s="58" t="str">
        <f>'F4.2  KGSC'!D37</f>
        <v>MERC/CAPEX/2019-2020/01</v>
      </c>
      <c r="D37" s="141">
        <f>IF('F4.2  KGSC'!F37=0,"-",'F4.2  KGSC'!F37)</f>
        <v>43609</v>
      </c>
      <c r="E37" s="59">
        <f>'F4.2  KGSC'!H37</f>
        <v>1.3440000000000001</v>
      </c>
      <c r="F37" s="155">
        <f>'F4.2  KGSC'!T37</f>
        <v>0</v>
      </c>
      <c r="G37" s="155">
        <f>'F4.2  KGSC'!AS37</f>
        <v>0</v>
      </c>
      <c r="H37" s="156">
        <f t="shared" si="2"/>
        <v>0</v>
      </c>
      <c r="I37" s="157">
        <f>'F4.2  KGSC'!U37</f>
        <v>0</v>
      </c>
      <c r="J37" s="157">
        <f>'F4.2  KGSC'!AT37</f>
        <v>0</v>
      </c>
      <c r="K37" s="156"/>
      <c r="L37" s="156"/>
      <c r="M37" s="156">
        <f t="shared" si="3"/>
        <v>0</v>
      </c>
      <c r="N37" s="156">
        <f t="shared" si="4"/>
        <v>0</v>
      </c>
      <c r="O37" s="209">
        <f t="shared" si="0"/>
        <v>0</v>
      </c>
      <c r="P37" s="210">
        <f t="shared" si="1"/>
        <v>0</v>
      </c>
    </row>
    <row r="38" spans="1:16" ht="45" outlineLevel="1">
      <c r="A38" s="58">
        <f>'F4.2  KGSC'!A38</f>
        <v>11.2</v>
      </c>
      <c r="B38" s="164" t="str">
        <f>'F4.2  KGSC'!B38</f>
        <v>Retrofitting of Generator &amp; Gen-Transformer relays by new numerical protection system at Koyna Dam Power House (KDPH) Koynanagar</v>
      </c>
      <c r="C38" s="58" t="str">
        <f>'F4.2  KGSC'!D38</f>
        <v>MERC/CAPEX/2019-2020/01</v>
      </c>
      <c r="D38" s="141">
        <f>IF('F4.2  KGSC'!F38=0,"-",'F4.2  KGSC'!F38)</f>
        <v>43609</v>
      </c>
      <c r="E38" s="59">
        <f>'F4.2  KGSC'!H38</f>
        <v>1.097</v>
      </c>
      <c r="F38" s="155">
        <f>'F4.2  KGSC'!T38</f>
        <v>0</v>
      </c>
      <c r="G38" s="155">
        <f>'F4.2  KGSC'!AS38</f>
        <v>0</v>
      </c>
      <c r="H38" s="156">
        <f t="shared" si="2"/>
        <v>0</v>
      </c>
      <c r="I38" s="157">
        <f>'F4.2  KGSC'!U38</f>
        <v>0.82</v>
      </c>
      <c r="J38" s="157">
        <f>'F4.2  KGSC'!AT38</f>
        <v>0</v>
      </c>
      <c r="K38" s="156"/>
      <c r="L38" s="156"/>
      <c r="M38" s="156">
        <f t="shared" si="3"/>
        <v>0</v>
      </c>
      <c r="N38" s="156">
        <f t="shared" si="4"/>
        <v>0.82</v>
      </c>
      <c r="O38" s="209">
        <f t="shared" si="0"/>
        <v>0</v>
      </c>
      <c r="P38" s="210">
        <f t="shared" si="1"/>
        <v>0</v>
      </c>
    </row>
    <row r="39" spans="1:16" s="744" customFormat="1" ht="45" outlineLevel="1">
      <c r="A39" s="183">
        <f>'F4.2  KGSC'!A39</f>
        <v>11.3</v>
      </c>
      <c r="B39" s="184" t="str">
        <f>'F4.2  KGSC'!B39</f>
        <v>Replacement of two 220V Battery chargers with 220V dual float cum boost (60A) battery Charger including DCDB at KDPH, Koynanagar</v>
      </c>
      <c r="C39" s="183" t="str">
        <f>'F4.2  KGSC'!D39</f>
        <v>MERC/CAPEX/2019-2020/01</v>
      </c>
      <c r="D39" s="814">
        <f>IF('F4.2  KGSC'!F39=0,"-",'F4.2  KGSC'!F39)</f>
        <v>43609</v>
      </c>
      <c r="E39" s="815">
        <f>'F4.2  KGSC'!H39</f>
        <v>0.20200000000000001</v>
      </c>
      <c r="F39" s="155">
        <f>'F4.2  KGSC'!T39</f>
        <v>0.137824</v>
      </c>
      <c r="G39" s="155">
        <f>'F4.2  KGSC'!AS39</f>
        <v>0.137824</v>
      </c>
      <c r="H39" s="816">
        <f t="shared" si="2"/>
        <v>0</v>
      </c>
      <c r="I39" s="155">
        <f>'F4.2  KGSC'!U39</f>
        <v>0</v>
      </c>
      <c r="J39" s="155">
        <f>'F4.2  KGSC'!AT39</f>
        <v>0</v>
      </c>
      <c r="K39" s="816"/>
      <c r="L39" s="816"/>
      <c r="M39" s="816">
        <f t="shared" si="3"/>
        <v>0</v>
      </c>
      <c r="N39" s="816">
        <f t="shared" si="4"/>
        <v>0</v>
      </c>
      <c r="O39" s="812">
        <f t="shared" si="0"/>
        <v>0</v>
      </c>
      <c r="P39" s="813">
        <f t="shared" si="1"/>
        <v>0</v>
      </c>
    </row>
    <row r="40" spans="1:16" ht="45" outlineLevel="1">
      <c r="A40" s="58">
        <f>'F4.2  KGSC'!A40</f>
        <v>11.4</v>
      </c>
      <c r="B40" s="104" t="str">
        <f>'F4.2  KGSC'!B40</f>
        <v>Replacement of 220KV current transformer (54 Nos), Potential transformer (13 Nos),110KV Current Transformer (14 Nos)&amp; Potential Transformer (4 Nos),Stage-III.</v>
      </c>
      <c r="C40" s="58" t="str">
        <f>'F4.2  KGSC'!D40</f>
        <v>MERC/CAPEX/2019-2020/01</v>
      </c>
      <c r="D40" s="141">
        <f>IF('F4.2  KGSC'!F40=0,"-",'F4.2  KGSC'!F40)</f>
        <v>43609</v>
      </c>
      <c r="E40" s="59">
        <f>'F4.2  KGSC'!H40</f>
        <v>5.2809999999999997</v>
      </c>
      <c r="F40" s="155">
        <f>'F4.2  KGSC'!T40</f>
        <v>0</v>
      </c>
      <c r="G40" s="155">
        <f>'F4.2  KGSC'!AS40</f>
        <v>0</v>
      </c>
      <c r="H40" s="156">
        <f t="shared" si="2"/>
        <v>0</v>
      </c>
      <c r="I40" s="157">
        <f>'F4.2  KGSC'!U40</f>
        <v>0</v>
      </c>
      <c r="J40" s="157">
        <f>'F4.2  KGSC'!AT40</f>
        <v>0</v>
      </c>
      <c r="K40" s="156"/>
      <c r="L40" s="156"/>
      <c r="M40" s="156">
        <f t="shared" si="3"/>
        <v>0</v>
      </c>
      <c r="N40" s="156">
        <f t="shared" si="4"/>
        <v>0</v>
      </c>
      <c r="O40" s="209">
        <f t="shared" si="0"/>
        <v>0</v>
      </c>
      <c r="P40" s="210">
        <f t="shared" si="1"/>
        <v>0</v>
      </c>
    </row>
    <row r="41" spans="1:16" outlineLevel="1">
      <c r="A41" s="58">
        <f>'F4.2  KGSC'!A41</f>
        <v>11.5</v>
      </c>
      <c r="B41" s="104" t="str">
        <f>'F4.2  KGSC'!B41</f>
        <v>Replacement of Generator Air Cooler (32 Nos), St-III</v>
      </c>
      <c r="C41" s="58" t="str">
        <f>'F4.2  KGSC'!D41</f>
        <v>MERC/CAPEX/2019-2020/01</v>
      </c>
      <c r="D41" s="141">
        <f>IF('F4.2  KGSC'!F41=0,"-",'F4.2  KGSC'!F41)</f>
        <v>43609</v>
      </c>
      <c r="E41" s="59">
        <f>'F4.2  KGSC'!H41</f>
        <v>2.4129999999999998</v>
      </c>
      <c r="F41" s="155">
        <f>'F4.2  KGSC'!T41</f>
        <v>0</v>
      </c>
      <c r="G41" s="155">
        <f>'F4.2  KGSC'!AS41</f>
        <v>0</v>
      </c>
      <c r="H41" s="156">
        <f t="shared" si="2"/>
        <v>0</v>
      </c>
      <c r="I41" s="157">
        <f>'F4.2  KGSC'!U41</f>
        <v>0</v>
      </c>
      <c r="J41" s="157">
        <f>'F4.2  KGSC'!AT41</f>
        <v>0</v>
      </c>
      <c r="K41" s="156"/>
      <c r="L41" s="156"/>
      <c r="M41" s="156">
        <f t="shared" si="3"/>
        <v>0</v>
      </c>
      <c r="N41" s="156">
        <f t="shared" si="4"/>
        <v>0</v>
      </c>
      <c r="O41" s="209">
        <f t="shared" si="0"/>
        <v>0</v>
      </c>
      <c r="P41" s="210">
        <f t="shared" si="1"/>
        <v>0</v>
      </c>
    </row>
    <row r="42" spans="1:16" s="744" customFormat="1" ht="30" outlineLevel="1">
      <c r="A42" s="183">
        <f>'F4.2  KGSC'!A42</f>
        <v>11.6</v>
      </c>
      <c r="B42" s="184" t="str">
        <f>'F4.2  KGSC'!B42</f>
        <v>Replacement of 48 Volt, 1000 AH tubular battery set with 48 Volt, 750AH Plante type battery set at KGSC, Stage-III</v>
      </c>
      <c r="C42" s="183" t="str">
        <f>'F4.2  KGSC'!D42</f>
        <v>MERC/CAPEX/2019-2020/01</v>
      </c>
      <c r="D42" s="814">
        <f>IF('F4.2  KGSC'!F42=0,"-",'F4.2  KGSC'!F42)</f>
        <v>43609</v>
      </c>
      <c r="E42" s="815">
        <f>'F4.2  KGSC'!H42</f>
        <v>0.318</v>
      </c>
      <c r="F42" s="155">
        <f>'F4.2  KGSC'!T42</f>
        <v>0.30941800000000003</v>
      </c>
      <c r="G42" s="155">
        <f>'F4.2  KGSC'!AS42</f>
        <v>0.30941800000000003</v>
      </c>
      <c r="H42" s="816">
        <f t="shared" si="2"/>
        <v>0</v>
      </c>
      <c r="I42" s="155">
        <f>'F4.2  KGSC'!U42</f>
        <v>0</v>
      </c>
      <c r="J42" s="155">
        <f>'F4.2  KGSC'!AT42</f>
        <v>0</v>
      </c>
      <c r="K42" s="816"/>
      <c r="L42" s="816"/>
      <c r="M42" s="816">
        <f t="shared" si="3"/>
        <v>0</v>
      </c>
      <c r="N42" s="816">
        <f t="shared" si="4"/>
        <v>0</v>
      </c>
      <c r="O42" s="812">
        <f t="shared" si="0"/>
        <v>0</v>
      </c>
      <c r="P42" s="813">
        <f t="shared" si="1"/>
        <v>0</v>
      </c>
    </row>
    <row r="43" spans="1:16" s="744" customFormat="1" ht="30" outlineLevel="1">
      <c r="A43" s="183">
        <f>'F4.2  KGSC'!A43</f>
        <v>11.7</v>
      </c>
      <c r="B43" s="184" t="str">
        <f>'F4.2  KGSC'!B43</f>
        <v>Replacement of 220V-150AH Battery set with Ni-Cad type, along with standard accessories for UPS scheme at Stage-IV</v>
      </c>
      <c r="C43" s="183" t="str">
        <f>'F4.2  KGSC'!D43</f>
        <v>MERC/CAPEX/2019-2020/01</v>
      </c>
      <c r="D43" s="814">
        <f>IF('F4.2  KGSC'!F43=0,"-",'F4.2  KGSC'!F43)</f>
        <v>43609</v>
      </c>
      <c r="E43" s="815">
        <f>'F4.2  KGSC'!H43</f>
        <v>0.27200000000000002</v>
      </c>
      <c r="F43" s="155">
        <f>'F4.2  KGSC'!T43</f>
        <v>0.25759480000000001</v>
      </c>
      <c r="G43" s="155">
        <f>'F4.2  KGSC'!AS43</f>
        <v>0.25759480000000001</v>
      </c>
      <c r="H43" s="816">
        <f t="shared" si="2"/>
        <v>0</v>
      </c>
      <c r="I43" s="155">
        <f>'F4.2  KGSC'!U43</f>
        <v>0</v>
      </c>
      <c r="J43" s="155">
        <f>'F4.2  KGSC'!AT43</f>
        <v>0</v>
      </c>
      <c r="K43" s="816"/>
      <c r="L43" s="816"/>
      <c r="M43" s="816">
        <f t="shared" si="3"/>
        <v>0</v>
      </c>
      <c r="N43" s="816">
        <f t="shared" si="4"/>
        <v>0</v>
      </c>
      <c r="O43" s="812">
        <f t="shared" si="0"/>
        <v>0</v>
      </c>
      <c r="P43" s="813">
        <f t="shared" si="1"/>
        <v>0</v>
      </c>
    </row>
    <row r="44" spans="1:16" s="744" customFormat="1" outlineLevel="1">
      <c r="A44" s="183">
        <f>'F4.2  KGSC'!A44</f>
        <v>11.8</v>
      </c>
      <c r="B44" s="184" t="str">
        <f>'F4.2  KGSC'!B44</f>
        <v>Reliability enhancement of Gas Insulated Switchyard Stage-IV.</v>
      </c>
      <c r="C44" s="183" t="str">
        <f>'F4.2  KGSC'!D44</f>
        <v>MERC/CAPEX/2019-2020/01</v>
      </c>
      <c r="D44" s="814">
        <f>IF('F4.2  KGSC'!F44=0,"-",'F4.2  KGSC'!F44)</f>
        <v>43609</v>
      </c>
      <c r="E44" s="815">
        <f>'F4.2  KGSC'!H44</f>
        <v>10.472</v>
      </c>
      <c r="F44" s="155">
        <f>'F4.2  KGSC'!T44</f>
        <v>0</v>
      </c>
      <c r="G44" s="155">
        <f>'F4.2  KGSC'!AS44</f>
        <v>0</v>
      </c>
      <c r="H44" s="816">
        <f t="shared" si="2"/>
        <v>0</v>
      </c>
      <c r="I44" s="155">
        <f>'F4.2  KGSC'!U44</f>
        <v>0</v>
      </c>
      <c r="J44" s="155">
        <f>'F4.2  KGSC'!AT44</f>
        <v>0</v>
      </c>
      <c r="K44" s="816"/>
      <c r="L44" s="816"/>
      <c r="M44" s="816">
        <f t="shared" si="3"/>
        <v>0</v>
      </c>
      <c r="N44" s="816">
        <f t="shared" si="4"/>
        <v>0</v>
      </c>
      <c r="O44" s="812">
        <f t="shared" si="0"/>
        <v>0</v>
      </c>
      <c r="P44" s="813">
        <f t="shared" si="1"/>
        <v>0</v>
      </c>
    </row>
    <row r="45" spans="1:16" ht="30" outlineLevel="1">
      <c r="A45" s="58">
        <f>'F4.2  KGSC'!A45</f>
        <v>11.9</v>
      </c>
      <c r="B45" s="164" t="str">
        <f>'F4.2  KGSC'!B45</f>
        <v>Up-gradation of Vibration system at all units of Stage-IV:Stage-IV, KGSC, Pophali</v>
      </c>
      <c r="C45" s="58" t="str">
        <f>'F4.2  KGSC'!D45</f>
        <v>MERC/CAPEX/2019-2020/01</v>
      </c>
      <c r="D45" s="141">
        <f>IF('F4.2  KGSC'!F45=0,"-",'F4.2  KGSC'!F45)</f>
        <v>43609</v>
      </c>
      <c r="E45" s="59">
        <f>'F4.2  KGSC'!H45</f>
        <v>1.4430000000000001</v>
      </c>
      <c r="F45" s="155">
        <f>'F4.2  KGSC'!T45</f>
        <v>0</v>
      </c>
      <c r="G45" s="155">
        <f>'F4.2  KGSC'!AS45</f>
        <v>0</v>
      </c>
      <c r="H45" s="156">
        <f t="shared" si="2"/>
        <v>0</v>
      </c>
      <c r="I45" s="157">
        <f>'F4.2  KGSC'!U45</f>
        <v>1.01</v>
      </c>
      <c r="J45" s="157">
        <f>'F4.2  KGSC'!AT45</f>
        <v>0</v>
      </c>
      <c r="K45" s="156"/>
      <c r="L45" s="156"/>
      <c r="M45" s="156">
        <f t="shared" si="3"/>
        <v>0</v>
      </c>
      <c r="N45" s="156">
        <f t="shared" si="4"/>
        <v>1.01</v>
      </c>
      <c r="O45" s="209">
        <f t="shared" si="0"/>
        <v>0</v>
      </c>
      <c r="P45" s="210">
        <f t="shared" si="1"/>
        <v>0</v>
      </c>
    </row>
    <row r="46" spans="1:16" s="744" customFormat="1" ht="30" outlineLevel="1">
      <c r="A46" s="792" t="str">
        <f>'F4.2  KGSC'!A46</f>
        <v>11.10</v>
      </c>
      <c r="B46" s="184" t="str">
        <f>'F4.2  KGSC'!B46</f>
        <v>Replacement of station battery set of 220V, 2000Ah capacity at Stage-IV.</v>
      </c>
      <c r="C46" s="183" t="str">
        <f>'F4.2  KGSC'!D46</f>
        <v>MERC/CAPEX/2019-2020/01</v>
      </c>
      <c r="D46" s="814">
        <f>IF('F4.2  KGSC'!F46=0,"-",'F4.2  KGSC'!F46)</f>
        <v>43609</v>
      </c>
      <c r="E46" s="815">
        <f>'F4.2  KGSC'!H46</f>
        <v>2.3849999999999998</v>
      </c>
      <c r="F46" s="155">
        <f>'F4.2  KGSC'!T46</f>
        <v>2.3648853999999999</v>
      </c>
      <c r="G46" s="155">
        <f>'F4.2  KGSC'!AS46</f>
        <v>2.3648853999999999</v>
      </c>
      <c r="H46" s="816">
        <f t="shared" si="2"/>
        <v>0</v>
      </c>
      <c r="I46" s="155">
        <f>'F4.2  KGSC'!U46</f>
        <v>0</v>
      </c>
      <c r="J46" s="155">
        <f>'F4.2  KGSC'!AT46</f>
        <v>0</v>
      </c>
      <c r="K46" s="816"/>
      <c r="L46" s="816"/>
      <c r="M46" s="816">
        <f t="shared" si="3"/>
        <v>0</v>
      </c>
      <c r="N46" s="816">
        <f t="shared" si="4"/>
        <v>0</v>
      </c>
      <c r="O46" s="812">
        <f t="shared" si="0"/>
        <v>0</v>
      </c>
      <c r="P46" s="813">
        <f t="shared" si="1"/>
        <v>0</v>
      </c>
    </row>
    <row r="47" spans="1:16" ht="30" outlineLevel="1">
      <c r="A47" s="58">
        <f>'F4.2  KGSC'!A47</f>
        <v>11.11</v>
      </c>
      <c r="B47" s="164" t="str">
        <f>'F4.2  KGSC'!B47</f>
        <v>Renovations and modernization of 1500kg capacity passenger cum goods lifts (2 Nos) for KGSC, Stage-IV</v>
      </c>
      <c r="C47" s="58" t="str">
        <f>'F4.2  KGSC'!D47</f>
        <v>MERC/CAPEX/2019-2020/01</v>
      </c>
      <c r="D47" s="141">
        <f>IF('F4.2  KGSC'!F47=0,"-",'F4.2  KGSC'!F47)</f>
        <v>43609</v>
      </c>
      <c r="E47" s="59">
        <f>'F4.2  KGSC'!H47</f>
        <v>0.96799999999999997</v>
      </c>
      <c r="F47" s="155">
        <f>'F4.2  KGSC'!T47</f>
        <v>0</v>
      </c>
      <c r="G47" s="155">
        <f>'F4.2  KGSC'!AS47</f>
        <v>0</v>
      </c>
      <c r="H47" s="156">
        <f t="shared" si="2"/>
        <v>0</v>
      </c>
      <c r="I47" s="157">
        <f>'F4.2  KGSC'!U47</f>
        <v>0</v>
      </c>
      <c r="J47" s="157">
        <f>'F4.2  KGSC'!AT47</f>
        <v>0</v>
      </c>
      <c r="K47" s="156"/>
      <c r="L47" s="156"/>
      <c r="M47" s="156">
        <f t="shared" si="3"/>
        <v>0</v>
      </c>
      <c r="N47" s="156">
        <f t="shared" si="4"/>
        <v>0</v>
      </c>
      <c r="O47" s="209">
        <f t="shared" si="0"/>
        <v>0</v>
      </c>
      <c r="P47" s="210">
        <f t="shared" si="1"/>
        <v>0</v>
      </c>
    </row>
    <row r="48" spans="1:16" s="744" customFormat="1" ht="45" outlineLevel="1">
      <c r="A48" s="183">
        <f>'F4.2  KGSC'!A48</f>
        <v>11.12</v>
      </c>
      <c r="B48" s="184" t="str">
        <f>'F4.2  KGSC'!B48</f>
        <v>Replacement of existing 3x7.5 TR Air conditioning package units at Stage-I&amp;II control room by new 3x11 TR Air conditioning package units</v>
      </c>
      <c r="C48" s="183" t="str">
        <f>'F4.2  KGSC'!D48</f>
        <v>MERC/CAPEX/2019-2020/01</v>
      </c>
      <c r="D48" s="814">
        <f>IF('F4.2  KGSC'!F48=0,"-",'F4.2  KGSC'!F48)</f>
        <v>43609</v>
      </c>
      <c r="E48" s="815">
        <f>'F4.2  KGSC'!H48</f>
        <v>0.34499999999999997</v>
      </c>
      <c r="F48" s="155">
        <f>'F4.2  KGSC'!T48</f>
        <v>0.16909379999999999</v>
      </c>
      <c r="G48" s="155">
        <f>'F4.2  KGSC'!AS48</f>
        <v>0.16909379999999999</v>
      </c>
      <c r="H48" s="816">
        <f t="shared" si="2"/>
        <v>0</v>
      </c>
      <c r="I48" s="155">
        <f>'F4.2  KGSC'!U48</f>
        <v>0</v>
      </c>
      <c r="J48" s="155">
        <f>'F4.2  KGSC'!AT48</f>
        <v>0</v>
      </c>
      <c r="K48" s="816"/>
      <c r="L48" s="816"/>
      <c r="M48" s="816">
        <f t="shared" si="3"/>
        <v>0</v>
      </c>
      <c r="N48" s="816">
        <f t="shared" si="4"/>
        <v>0</v>
      </c>
      <c r="O48" s="812">
        <f t="shared" si="0"/>
        <v>0</v>
      </c>
      <c r="P48" s="813">
        <f t="shared" si="1"/>
        <v>0</v>
      </c>
    </row>
    <row r="49" spans="1:16" s="744" customFormat="1" outlineLevel="1">
      <c r="A49" s="183">
        <f>'F4.2  KGSC'!A49</f>
        <v>0</v>
      </c>
      <c r="B49" s="184" t="str">
        <f>'F4.2  KGSC'!B49</f>
        <v>IDC</v>
      </c>
      <c r="C49" s="183" t="str">
        <f>'F4.2  KGSC'!D49</f>
        <v>MERC/CAPEX/2019-2020/01</v>
      </c>
      <c r="D49" s="814">
        <f>IF('F4.2  KGSC'!F49=0,"-",'F4.2  KGSC'!F49)</f>
        <v>43609</v>
      </c>
      <c r="E49" s="815">
        <f>'F4.2  KGSC'!H49</f>
        <v>0.35099999999999998</v>
      </c>
      <c r="F49" s="155">
        <f>'F4.2  KGSC'!T49</f>
        <v>0</v>
      </c>
      <c r="G49" s="155">
        <f>'F4.2  KGSC'!AS49</f>
        <v>0</v>
      </c>
      <c r="H49" s="816">
        <f t="shared" si="2"/>
        <v>0</v>
      </c>
      <c r="I49" s="155">
        <f>'F4.2  KGSC'!U49</f>
        <v>0</v>
      </c>
      <c r="J49" s="155">
        <f>'F4.2  KGSC'!AT49</f>
        <v>0</v>
      </c>
      <c r="K49" s="816"/>
      <c r="L49" s="816"/>
      <c r="M49" s="816">
        <f t="shared" si="3"/>
        <v>0</v>
      </c>
      <c r="N49" s="816">
        <f t="shared" si="4"/>
        <v>0</v>
      </c>
      <c r="O49" s="812">
        <f t="shared" si="0"/>
        <v>0</v>
      </c>
      <c r="P49" s="813">
        <f t="shared" si="1"/>
        <v>0</v>
      </c>
    </row>
    <row r="50" spans="1:16" s="744" customFormat="1" ht="30" outlineLevel="1">
      <c r="A50" s="416">
        <f>'F4.2  KGSC'!A50</f>
        <v>12</v>
      </c>
      <c r="B50" s="417" t="str">
        <f>'F4.2  KGSC'!B50</f>
        <v>Upgradation of Governing System at Stage-I, KDPH&amp; Stage-III at KGSC, Pophali</v>
      </c>
      <c r="C50" s="416" t="str">
        <f>'F4.2  KGSC'!D50</f>
        <v>MERC/CAPEX/2019-2020/0134</v>
      </c>
      <c r="D50" s="811">
        <f>IF('F4.2  KGSC'!F50=0,"-",'F4.2  KGSC'!F50)</f>
        <v>43595</v>
      </c>
      <c r="E50" s="57">
        <f>'F4.2  KGSC'!H50</f>
        <v>19.165120000000002</v>
      </c>
      <c r="F50" s="155">
        <f>'F4.2  KGSC'!T50</f>
        <v>0</v>
      </c>
      <c r="G50" s="155">
        <f>'F4.2  KGSC'!AS50</f>
        <v>0</v>
      </c>
      <c r="H50" s="816">
        <f t="shared" si="2"/>
        <v>0</v>
      </c>
      <c r="I50" s="155">
        <f>'F4.2  KGSC'!U50</f>
        <v>0</v>
      </c>
      <c r="J50" s="155">
        <f>'F4.2  KGSC'!AT50</f>
        <v>0</v>
      </c>
      <c r="K50" s="816"/>
      <c r="L50" s="816"/>
      <c r="M50" s="816">
        <f t="shared" si="3"/>
        <v>0</v>
      </c>
      <c r="N50" s="816">
        <f t="shared" si="4"/>
        <v>0</v>
      </c>
      <c r="O50" s="812">
        <f t="shared" si="0"/>
        <v>0</v>
      </c>
      <c r="P50" s="813">
        <f t="shared" si="1"/>
        <v>0</v>
      </c>
    </row>
    <row r="51" spans="1:16" ht="30" outlineLevel="1">
      <c r="A51" s="58">
        <f>'F4.2  KGSC'!A51</f>
        <v>12.1</v>
      </c>
      <c r="B51" s="164" t="str">
        <f>'F4.2  KGSC'!B51</f>
        <v>Up gradation of DIGIPID1500 governing system with new governor (TSLG) for all units of stage-I</v>
      </c>
      <c r="C51" s="58" t="str">
        <f>'F4.2  KGSC'!D51</f>
        <v>MERC/CAPEX/2019-2020/0134</v>
      </c>
      <c r="D51" s="141">
        <f>IF('F4.2  KGSC'!F51=0,"-",'F4.2  KGSC'!F51)</f>
        <v>43595</v>
      </c>
      <c r="E51" s="59">
        <f>'F4.2  KGSC'!H51</f>
        <v>6.0888</v>
      </c>
      <c r="F51" s="155">
        <f>'F4.2  KGSC'!T51</f>
        <v>0</v>
      </c>
      <c r="G51" s="155">
        <f>'F4.2  KGSC'!AS51</f>
        <v>0</v>
      </c>
      <c r="H51" s="156">
        <f t="shared" si="2"/>
        <v>0</v>
      </c>
      <c r="I51" s="157">
        <f>'F4.2  KGSC'!U51</f>
        <v>0</v>
      </c>
      <c r="J51" s="157">
        <f>'F4.2  KGSC'!AT51</f>
        <v>0</v>
      </c>
      <c r="K51" s="156"/>
      <c r="L51" s="156"/>
      <c r="M51" s="156">
        <f t="shared" si="3"/>
        <v>0</v>
      </c>
      <c r="N51" s="156">
        <f t="shared" si="4"/>
        <v>0</v>
      </c>
      <c r="O51" s="209">
        <f t="shared" si="0"/>
        <v>0</v>
      </c>
      <c r="P51" s="210">
        <f t="shared" si="1"/>
        <v>0</v>
      </c>
    </row>
    <row r="52" spans="1:16" ht="30" outlineLevel="1">
      <c r="A52" s="58">
        <f>'F4.2  KGSC'!A52</f>
        <v>12.2</v>
      </c>
      <c r="B52" s="104" t="str">
        <f>'F4.2  KGSC'!B52</f>
        <v>Up-gradation of governing system at Koyna Dam Power House (KDPH) Koynanagar</v>
      </c>
      <c r="C52" s="58" t="str">
        <f>'F4.2  KGSC'!D52</f>
        <v>MERC/CAPEX/2019-2020/0134</v>
      </c>
      <c r="D52" s="141">
        <f>IF('F4.2  KGSC'!F52=0,"-",'F4.2  KGSC'!F52)</f>
        <v>43595</v>
      </c>
      <c r="E52" s="59">
        <f>'F4.2  KGSC'!H52</f>
        <v>2.9240400000000002</v>
      </c>
      <c r="F52" s="155">
        <f>'F4.2  KGSC'!T52</f>
        <v>0</v>
      </c>
      <c r="G52" s="155">
        <f>'F4.2  KGSC'!AS52</f>
        <v>0</v>
      </c>
      <c r="H52" s="156">
        <f t="shared" si="2"/>
        <v>0</v>
      </c>
      <c r="I52" s="157">
        <f>'F4.2  KGSC'!U52</f>
        <v>0</v>
      </c>
      <c r="J52" s="157">
        <f>'F4.2  KGSC'!AT52</f>
        <v>0</v>
      </c>
      <c r="K52" s="156"/>
      <c r="L52" s="156"/>
      <c r="M52" s="156">
        <f t="shared" si="3"/>
        <v>0</v>
      </c>
      <c r="N52" s="156">
        <f t="shared" si="4"/>
        <v>0</v>
      </c>
      <c r="O52" s="209">
        <f t="shared" si="0"/>
        <v>0</v>
      </c>
      <c r="P52" s="210">
        <f t="shared" si="1"/>
        <v>0</v>
      </c>
    </row>
    <row r="53" spans="1:16" ht="30" outlineLevel="1">
      <c r="A53" s="58">
        <f>'F4.2  KGSC'!A53</f>
        <v>12.3</v>
      </c>
      <c r="B53" s="104" t="str">
        <f>'F4.2  KGSC'!B53</f>
        <v>Up-gradation of the Governing system at Stage-III
&amp; Other Charges (P&amp;F, Insurance etc)</v>
      </c>
      <c r="C53" s="58" t="str">
        <f>'F4.2  KGSC'!D53</f>
        <v>MERC/CAPEX/2019-2020/0134</v>
      </c>
      <c r="D53" s="141">
        <f>IF('F4.2  KGSC'!F53=0,"-",'F4.2  KGSC'!F53)</f>
        <v>43595</v>
      </c>
      <c r="E53" s="59">
        <f>'F4.2  KGSC'!H53</f>
        <v>9.5522800000000014</v>
      </c>
      <c r="F53" s="155">
        <f>'F4.2  KGSC'!T53</f>
        <v>0</v>
      </c>
      <c r="G53" s="155">
        <f>'F4.2  KGSC'!AS53</f>
        <v>0</v>
      </c>
      <c r="H53" s="156">
        <f t="shared" si="2"/>
        <v>0</v>
      </c>
      <c r="I53" s="157">
        <f>'F4.2  KGSC'!U53</f>
        <v>0</v>
      </c>
      <c r="J53" s="157">
        <f>'F4.2  KGSC'!AT53</f>
        <v>0</v>
      </c>
      <c r="K53" s="156"/>
      <c r="L53" s="156"/>
      <c r="M53" s="156">
        <f t="shared" si="3"/>
        <v>0</v>
      </c>
      <c r="N53" s="156">
        <f t="shared" si="4"/>
        <v>0</v>
      </c>
      <c r="O53" s="209">
        <f t="shared" si="0"/>
        <v>0</v>
      </c>
      <c r="P53" s="210">
        <f t="shared" si="1"/>
        <v>0</v>
      </c>
    </row>
    <row r="54" spans="1:16" s="744" customFormat="1" outlineLevel="1">
      <c r="A54" s="183">
        <f>'F4.2  KGSC'!A54</f>
        <v>0</v>
      </c>
      <c r="B54" s="184" t="str">
        <f>'F4.2  KGSC'!B54</f>
        <v>IDC</v>
      </c>
      <c r="C54" s="183" t="str">
        <f>'F4.2  KGSC'!D54</f>
        <v>MERC/CAPEX/2019-2020/0134</v>
      </c>
      <c r="D54" s="814">
        <f>IF('F4.2  KGSC'!F54=0,"-",'F4.2  KGSC'!F54)</f>
        <v>43595</v>
      </c>
      <c r="E54" s="815">
        <f>'F4.2  KGSC'!H54</f>
        <v>0.6</v>
      </c>
      <c r="F54" s="155">
        <f>'F4.2  KGSC'!T54</f>
        <v>0</v>
      </c>
      <c r="G54" s="155">
        <f>'F4.2  KGSC'!AS54</f>
        <v>0</v>
      </c>
      <c r="H54" s="816">
        <f t="shared" si="2"/>
        <v>0</v>
      </c>
      <c r="I54" s="155">
        <f>'F4.2  KGSC'!U54</f>
        <v>0</v>
      </c>
      <c r="J54" s="155">
        <f>'F4.2  KGSC'!AT54</f>
        <v>0</v>
      </c>
      <c r="K54" s="816"/>
      <c r="L54" s="816"/>
      <c r="M54" s="816">
        <f t="shared" si="3"/>
        <v>0</v>
      </c>
      <c r="N54" s="816">
        <f t="shared" si="4"/>
        <v>0</v>
      </c>
      <c r="O54" s="812">
        <f t="shared" si="0"/>
        <v>0</v>
      </c>
      <c r="P54" s="813">
        <f t="shared" si="1"/>
        <v>0</v>
      </c>
    </row>
    <row r="55" spans="1:16" s="744" customFormat="1" ht="30" outlineLevel="1">
      <c r="A55" s="416">
        <f>'F4.2  KGSC'!A55</f>
        <v>13</v>
      </c>
      <c r="B55" s="417" t="str">
        <f>'F4.2  KGSC'!B55</f>
        <v>Refurbishment of 24 KV Generator Circuit Breakers (ABB Make) for four units at stage-IV, KGSC, Pophali</v>
      </c>
      <c r="C55" s="416" t="str">
        <f>'F4.2  KGSC'!D55</f>
        <v>MERC/CAPEX/2019-2020/388</v>
      </c>
      <c r="D55" s="811">
        <f>IF('F4.2  KGSC'!F55=0,"-",'F4.2  KGSC'!F55)</f>
        <v>43664</v>
      </c>
      <c r="E55" s="57">
        <f>'F4.2  KGSC'!H55</f>
        <v>10.572639999999998</v>
      </c>
      <c r="F55" s="155">
        <f>'F4.2  KGSC'!T55</f>
        <v>0</v>
      </c>
      <c r="G55" s="155">
        <f>'F4.2  KGSC'!AS55</f>
        <v>0</v>
      </c>
      <c r="H55" s="816">
        <f t="shared" si="2"/>
        <v>0</v>
      </c>
      <c r="I55" s="155">
        <f>'F4.2  KGSC'!U55</f>
        <v>0</v>
      </c>
      <c r="J55" s="155">
        <f>'F4.2  KGSC'!AT55</f>
        <v>0</v>
      </c>
      <c r="K55" s="816"/>
      <c r="L55" s="816"/>
      <c r="M55" s="816">
        <f t="shared" si="3"/>
        <v>0</v>
      </c>
      <c r="N55" s="816">
        <f t="shared" si="4"/>
        <v>0</v>
      </c>
      <c r="O55" s="812">
        <f t="shared" si="0"/>
        <v>0</v>
      </c>
      <c r="P55" s="813">
        <f t="shared" si="1"/>
        <v>0</v>
      </c>
    </row>
    <row r="56" spans="1:16" ht="30" outlineLevel="1">
      <c r="A56" s="180">
        <f>'F4.2  KGSC'!A56</f>
        <v>13.1</v>
      </c>
      <c r="B56" s="165" t="str">
        <f>'F4.2  KGSC'!B56</f>
        <v>Supply  spares for 24KV Generator Circuit Breaker System refurbishment (For 4 Units)</v>
      </c>
      <c r="C56" s="58" t="str">
        <f>'F4.2  KGSC'!D56</f>
        <v>MERC/CAPEX/2019-2020/388</v>
      </c>
      <c r="D56" s="141">
        <f>IF('F4.2  KGSC'!F56=0,"-",'F4.2  KGSC'!F56)</f>
        <v>43664</v>
      </c>
      <c r="E56" s="59">
        <f>'F4.2  KGSC'!H56</f>
        <v>6.5702399999999992</v>
      </c>
      <c r="F56" s="155">
        <f>'F4.2  KGSC'!T56</f>
        <v>3.2721399999999998</v>
      </c>
      <c r="G56" s="155">
        <f>'F4.2  KGSC'!AS56</f>
        <v>3.2721399999999998</v>
      </c>
      <c r="H56" s="156">
        <f t="shared" si="2"/>
        <v>0</v>
      </c>
      <c r="I56" s="157">
        <f>'F4.2  KGSC'!U56</f>
        <v>3.27</v>
      </c>
      <c r="J56" s="157">
        <f>'F4.2  KGSC'!AT56</f>
        <v>3.27</v>
      </c>
      <c r="K56" s="156"/>
      <c r="L56" s="156"/>
      <c r="M56" s="156">
        <f t="shared" si="3"/>
        <v>3.27</v>
      </c>
      <c r="N56" s="156">
        <f t="shared" si="4"/>
        <v>0</v>
      </c>
      <c r="O56" s="209">
        <f t="shared" si="0"/>
        <v>3.27</v>
      </c>
      <c r="P56" s="210">
        <f t="shared" si="1"/>
        <v>0</v>
      </c>
    </row>
    <row r="57" spans="1:16" ht="75" outlineLevel="1">
      <c r="A57" s="180">
        <f>'F4.2  KGSC'!A57</f>
        <v>13.2</v>
      </c>
      <c r="B57" s="165" t="str">
        <f>'F4.2  KGSC'!B57</f>
        <v>Supervision charges for 24 KV Generator Circuit Breaker System Unit. Preparation charges, Travel &amp; transportation charges, local conveyance.
 Lumpsum rental charges of necessary tools &amp; tackles required during O/H work charges</v>
      </c>
      <c r="C57" s="58" t="str">
        <f>'F4.2  KGSC'!D57</f>
        <v>MERC/CAPEX/2019-2020/388</v>
      </c>
      <c r="D57" s="141">
        <f>IF('F4.2  KGSC'!F57=0,"-",'F4.2  KGSC'!F57)</f>
        <v>43664</v>
      </c>
      <c r="E57" s="59">
        <f>'F4.2  KGSC'!H57</f>
        <v>3.8703999999999996</v>
      </c>
      <c r="F57" s="155">
        <f>'F4.2  KGSC'!T57</f>
        <v>1.9116</v>
      </c>
      <c r="G57" s="155">
        <f>'F4.2  KGSC'!AS57</f>
        <v>1.9116</v>
      </c>
      <c r="H57" s="156">
        <f t="shared" si="2"/>
        <v>0</v>
      </c>
      <c r="I57" s="157">
        <f>'F4.2  KGSC'!U57</f>
        <v>1.91</v>
      </c>
      <c r="J57" s="157">
        <f>'F4.2  KGSC'!AT57</f>
        <v>1.91</v>
      </c>
      <c r="K57" s="156"/>
      <c r="L57" s="156"/>
      <c r="M57" s="156">
        <f t="shared" si="3"/>
        <v>1.91</v>
      </c>
      <c r="N57" s="156">
        <f t="shared" si="4"/>
        <v>0</v>
      </c>
      <c r="O57" s="209">
        <f t="shared" si="0"/>
        <v>1.91</v>
      </c>
      <c r="P57" s="210">
        <f t="shared" si="1"/>
        <v>0</v>
      </c>
    </row>
    <row r="58" spans="1:16" s="744" customFormat="1" outlineLevel="1">
      <c r="A58" s="183">
        <f>'F4.2  KGSC'!A58</f>
        <v>0</v>
      </c>
      <c r="B58" s="197" t="str">
        <f>'F4.2  KGSC'!B58</f>
        <v>IDC</v>
      </c>
      <c r="C58" s="183" t="str">
        <f>'F4.2  KGSC'!D58</f>
        <v>MERC/CAPEX/2019-2020/388</v>
      </c>
      <c r="D58" s="814">
        <f>IF('F4.2  KGSC'!F58=0,"-",'F4.2  KGSC'!F58)</f>
        <v>43664</v>
      </c>
      <c r="E58" s="815">
        <f>'F4.2  KGSC'!H58</f>
        <v>0.13200000000000001</v>
      </c>
      <c r="F58" s="155">
        <f>'F4.2  KGSC'!T58</f>
        <v>0</v>
      </c>
      <c r="G58" s="155">
        <f>'F4.2  KGSC'!AS58</f>
        <v>0</v>
      </c>
      <c r="H58" s="816">
        <f t="shared" si="2"/>
        <v>0</v>
      </c>
      <c r="I58" s="155">
        <f>'F4.2  KGSC'!U58</f>
        <v>0</v>
      </c>
      <c r="J58" s="155">
        <f>'F4.2  KGSC'!AT58</f>
        <v>0</v>
      </c>
      <c r="K58" s="816"/>
      <c r="L58" s="816"/>
      <c r="M58" s="816">
        <f t="shared" si="3"/>
        <v>0</v>
      </c>
      <c r="N58" s="816">
        <f t="shared" si="4"/>
        <v>0</v>
      </c>
      <c r="O58" s="812">
        <f t="shared" si="0"/>
        <v>0</v>
      </c>
      <c r="P58" s="813">
        <f t="shared" si="1"/>
        <v>0</v>
      </c>
    </row>
    <row r="59" spans="1:16" s="744" customFormat="1" ht="30" outlineLevel="1">
      <c r="A59" s="416">
        <f>'F4.2  KGSC'!A59</f>
        <v>15</v>
      </c>
      <c r="B59" s="417" t="str">
        <f>'F4.2  KGSC'!B59</f>
        <v>Up-gradation of Excitation system at Stage-I&amp;II, PLC &amp; SCADA system at Stage-II and DG Set at Stage-IV at KGSC, Pophali</v>
      </c>
      <c r="C59" s="416" t="str">
        <f>'F4.2  KGSC'!D59</f>
        <v>MERC/CAPEX/2019-2020/800</v>
      </c>
      <c r="D59" s="811">
        <f>IF('F4.2  KGSC'!F59=0,"-",'F4.2  KGSC'!F59)</f>
        <v>43735</v>
      </c>
      <c r="E59" s="57">
        <f>'F4.2  KGSC'!H59</f>
        <v>9.8630000000000013</v>
      </c>
      <c r="F59" s="155">
        <f>'F4.2  KGSC'!T59</f>
        <v>0</v>
      </c>
      <c r="G59" s="155">
        <f>'F4.2  KGSC'!AS59</f>
        <v>0</v>
      </c>
      <c r="H59" s="816">
        <f t="shared" si="2"/>
        <v>0</v>
      </c>
      <c r="I59" s="155">
        <f>'F4.2  KGSC'!U59</f>
        <v>0</v>
      </c>
      <c r="J59" s="155">
        <f>'F4.2  KGSC'!AT59</f>
        <v>0</v>
      </c>
      <c r="K59" s="816"/>
      <c r="L59" s="816"/>
      <c r="M59" s="816">
        <f t="shared" si="3"/>
        <v>0</v>
      </c>
      <c r="N59" s="816">
        <f t="shared" si="4"/>
        <v>0</v>
      </c>
      <c r="O59" s="812">
        <f t="shared" si="0"/>
        <v>0</v>
      </c>
      <c r="P59" s="813">
        <f t="shared" si="1"/>
        <v>0</v>
      </c>
    </row>
    <row r="60" spans="1:16" ht="30" outlineLevel="1">
      <c r="A60" s="180">
        <f>'F4.2  KGSC'!A60</f>
        <v>15.1</v>
      </c>
      <c r="B60" s="164" t="str">
        <f>'F4.2  KGSC'!B60</f>
        <v>Up gradation of Stage-I&amp;II(4x70MW+4x80 MW) Static Semipol Excitation System with Latest Advanced Excitation System</v>
      </c>
      <c r="C60" s="58" t="str">
        <f>'F4.2  KGSC'!D60</f>
        <v>MERC/CAPEX/2019-2020/800</v>
      </c>
      <c r="D60" s="141">
        <f>IF('F4.2  KGSC'!F60=0,"-",'F4.2  KGSC'!F60)</f>
        <v>43735</v>
      </c>
      <c r="E60" s="59">
        <f>'F4.2  KGSC'!H60</f>
        <v>9.8630000000000013</v>
      </c>
      <c r="F60" s="155">
        <f>'F4.2  KGSC'!T60</f>
        <v>0</v>
      </c>
      <c r="G60" s="155">
        <f>'F4.2  KGSC'!AS60</f>
        <v>0</v>
      </c>
      <c r="H60" s="156">
        <f t="shared" si="2"/>
        <v>0</v>
      </c>
      <c r="I60" s="157">
        <f>'F4.2  KGSC'!U60</f>
        <v>0</v>
      </c>
      <c r="J60" s="157">
        <f>'F4.2  KGSC'!AT60</f>
        <v>0</v>
      </c>
      <c r="K60" s="156"/>
      <c r="L60" s="156"/>
      <c r="M60" s="156">
        <f t="shared" si="3"/>
        <v>0</v>
      </c>
      <c r="N60" s="156">
        <f t="shared" si="4"/>
        <v>0</v>
      </c>
      <c r="O60" s="209">
        <f t="shared" si="0"/>
        <v>0</v>
      </c>
      <c r="P60" s="210">
        <f t="shared" si="1"/>
        <v>0</v>
      </c>
    </row>
    <row r="61" spans="1:16" ht="30" outlineLevel="1">
      <c r="A61" s="180">
        <f>'F4.2  KGSC'!A61</f>
        <v>15.2</v>
      </c>
      <c r="B61" s="164" t="str">
        <f>'F4.2  KGSC'!B61</f>
        <v>Up gradation of existing unit PLC and SCADA automation of 4x80 MW Koyna stage-II units</v>
      </c>
      <c r="C61" s="58" t="str">
        <f>'F4.2  KGSC'!D61</f>
        <v>MERC/CAPEX/2019-2020/800</v>
      </c>
      <c r="D61" s="141">
        <f>IF('F4.2  KGSC'!F61=0,"-",'F4.2  KGSC'!F61)</f>
        <v>43735</v>
      </c>
      <c r="E61" s="59">
        <f>'F4.2  KGSC'!H61</f>
        <v>4.2320000000000002</v>
      </c>
      <c r="F61" s="155">
        <f>'F4.2  KGSC'!T61</f>
        <v>0</v>
      </c>
      <c r="G61" s="155">
        <f>'F4.2  KGSC'!AS61</f>
        <v>0</v>
      </c>
      <c r="H61" s="156">
        <f t="shared" si="2"/>
        <v>0</v>
      </c>
      <c r="I61" s="157">
        <f>'F4.2  KGSC'!U61</f>
        <v>0</v>
      </c>
      <c r="J61" s="157">
        <f>'F4.2  KGSC'!AT61</f>
        <v>0</v>
      </c>
      <c r="K61" s="156"/>
      <c r="L61" s="156"/>
      <c r="M61" s="156">
        <f t="shared" si="3"/>
        <v>0</v>
      </c>
      <c r="N61" s="156">
        <f t="shared" si="4"/>
        <v>0</v>
      </c>
      <c r="O61" s="209">
        <f t="shared" si="0"/>
        <v>0</v>
      </c>
      <c r="P61" s="210">
        <f t="shared" si="1"/>
        <v>0</v>
      </c>
    </row>
    <row r="62" spans="1:16" outlineLevel="1">
      <c r="A62" s="180">
        <f>'F4.2  KGSC'!A62</f>
        <v>15.3</v>
      </c>
      <c r="B62" s="164" t="str">
        <f>'F4.2  KGSC'!B62</f>
        <v>Up gradation of one 1500 KVA DG set, at KGSC, Stage-IV</v>
      </c>
      <c r="C62" s="58" t="str">
        <f>'F4.2  KGSC'!D62</f>
        <v>MERC/CAPEX/2019-2020/800</v>
      </c>
      <c r="D62" s="141">
        <f>IF('F4.2  KGSC'!F62=0,"-",'F4.2  KGSC'!F62)</f>
        <v>43735</v>
      </c>
      <c r="E62" s="59">
        <f>'F4.2  KGSC'!H62</f>
        <v>1.6</v>
      </c>
      <c r="F62" s="155">
        <f>'F4.2  KGSC'!T62</f>
        <v>0</v>
      </c>
      <c r="G62" s="155">
        <f>'F4.2  KGSC'!AS62</f>
        <v>0</v>
      </c>
      <c r="H62" s="156">
        <f t="shared" si="2"/>
        <v>0</v>
      </c>
      <c r="I62" s="157">
        <f>'F4.2  KGSC'!U62</f>
        <v>0</v>
      </c>
      <c r="J62" s="157">
        <f>'F4.2  KGSC'!AT62</f>
        <v>0</v>
      </c>
      <c r="K62" s="156"/>
      <c r="L62" s="156"/>
      <c r="M62" s="156">
        <f t="shared" si="3"/>
        <v>0</v>
      </c>
      <c r="N62" s="156">
        <f t="shared" si="4"/>
        <v>0</v>
      </c>
      <c r="O62" s="209">
        <f t="shared" si="0"/>
        <v>0</v>
      </c>
      <c r="P62" s="210">
        <f t="shared" si="1"/>
        <v>0</v>
      </c>
    </row>
    <row r="63" spans="1:16" s="744" customFormat="1" outlineLevel="1">
      <c r="A63" s="183">
        <f>'F4.2  KGSC'!A63</f>
        <v>0</v>
      </c>
      <c r="B63" s="184" t="str">
        <f>'F4.2  KGSC'!B63</f>
        <v>IDC</v>
      </c>
      <c r="C63" s="183" t="str">
        <f>'F4.2  KGSC'!D63</f>
        <v>MERC/CAPEX/2019-2020/800</v>
      </c>
      <c r="D63" s="814">
        <f>IF('F4.2  KGSC'!F63=0,"-",'F4.2  KGSC'!F63)</f>
        <v>43735</v>
      </c>
      <c r="E63" s="815">
        <f>'F4.2  KGSC'!H63</f>
        <v>1.103</v>
      </c>
      <c r="F63" s="155">
        <f>'F4.2  KGSC'!T63</f>
        <v>0</v>
      </c>
      <c r="G63" s="155">
        <f>'F4.2  KGSC'!AS63</f>
        <v>0</v>
      </c>
      <c r="H63" s="816">
        <f t="shared" si="2"/>
        <v>0</v>
      </c>
      <c r="I63" s="155">
        <f>'F4.2  KGSC'!U63</f>
        <v>0</v>
      </c>
      <c r="J63" s="155">
        <f>'F4.2  KGSC'!AT63</f>
        <v>0</v>
      </c>
      <c r="K63" s="816"/>
      <c r="L63" s="816"/>
      <c r="M63" s="816">
        <f t="shared" si="3"/>
        <v>0</v>
      </c>
      <c r="N63" s="816">
        <f t="shared" si="4"/>
        <v>0</v>
      </c>
      <c r="O63" s="812">
        <f t="shared" si="0"/>
        <v>0</v>
      </c>
      <c r="P63" s="813">
        <f t="shared" si="1"/>
        <v>0</v>
      </c>
    </row>
    <row r="64" spans="1:16" s="744" customFormat="1" ht="30" outlineLevel="1">
      <c r="A64" s="416">
        <f>'F4.2  KGSC'!A64</f>
        <v>17</v>
      </c>
      <c r="B64" s="417" t="str">
        <f>'F4.2  KGSC'!B64</f>
        <v>Repair works in Emergency Valve Tunnel (EVT) and surge well at Stage I/II, KGSC, Pophali</v>
      </c>
      <c r="C64" s="416" t="str">
        <f>'F4.2  KGSC'!D64</f>
        <v>MERC/CAPEX/2020-2021/WFH/18</v>
      </c>
      <c r="D64" s="811">
        <f>IF('F4.2  KGSC'!F64=0,"-",'F4.2  KGSC'!F64)</f>
        <v>44001</v>
      </c>
      <c r="E64" s="57">
        <f>'F4.2  KGSC'!H64</f>
        <v>28.037129999999998</v>
      </c>
      <c r="F64" s="155">
        <f>'F4.2  KGSC'!T64</f>
        <v>0</v>
      </c>
      <c r="G64" s="155">
        <f>'F4.2  KGSC'!AS64</f>
        <v>0</v>
      </c>
      <c r="H64" s="816">
        <f t="shared" si="2"/>
        <v>0</v>
      </c>
      <c r="I64" s="155">
        <f>'F4.2  KGSC'!U64</f>
        <v>0</v>
      </c>
      <c r="J64" s="155">
        <f>'F4.2  KGSC'!AT64</f>
        <v>0</v>
      </c>
      <c r="K64" s="816"/>
      <c r="L64" s="816"/>
      <c r="M64" s="816">
        <f t="shared" si="3"/>
        <v>0</v>
      </c>
      <c r="N64" s="816">
        <f t="shared" si="4"/>
        <v>0</v>
      </c>
      <c r="O64" s="812">
        <f t="shared" si="0"/>
        <v>0</v>
      </c>
      <c r="P64" s="813">
        <f t="shared" si="1"/>
        <v>0</v>
      </c>
    </row>
    <row r="65" spans="1:16" ht="30" outlineLevel="1">
      <c r="A65" s="58">
        <f>'F4.2  KGSC'!A65</f>
        <v>17.100000000000001</v>
      </c>
      <c r="B65" s="104" t="str">
        <f>'F4.2  KGSC'!B65</f>
        <v>Sealing and stabilization of EVT Tunnel left side wall and carven portion of EVT and Ventilation Tunnel.</v>
      </c>
      <c r="C65" s="58" t="str">
        <f>'F4.2  KGSC'!D65</f>
        <v>MERC/CAPEX/2020-2021/WFH/18</v>
      </c>
      <c r="D65" s="141">
        <f>IF('F4.2  KGSC'!F65=0,"-",'F4.2  KGSC'!F65)</f>
        <v>44001</v>
      </c>
      <c r="E65" s="59">
        <f>'F4.2  KGSC'!H65</f>
        <v>8.3069639999999989</v>
      </c>
      <c r="F65" s="155">
        <f>'F4.2  KGSC'!T65</f>
        <v>1.5431170000000001</v>
      </c>
      <c r="G65" s="155">
        <f>'F4.2  KGSC'!AS65</f>
        <v>0</v>
      </c>
      <c r="H65" s="156">
        <f t="shared" si="2"/>
        <v>1.5431170000000001</v>
      </c>
      <c r="I65" s="157">
        <f>'F4.2  KGSC'!U65</f>
        <v>0</v>
      </c>
      <c r="J65" s="157">
        <f>'F4.2  KGSC'!AT65</f>
        <v>0</v>
      </c>
      <c r="K65" s="156"/>
      <c r="L65" s="156"/>
      <c r="M65" s="156">
        <f t="shared" si="3"/>
        <v>0</v>
      </c>
      <c r="N65" s="156">
        <f t="shared" si="4"/>
        <v>1.5431170000000001</v>
      </c>
      <c r="O65" s="209">
        <f t="shared" si="0"/>
        <v>0</v>
      </c>
      <c r="P65" s="210">
        <f t="shared" si="1"/>
        <v>0</v>
      </c>
    </row>
    <row r="66" spans="1:16" ht="30" outlineLevel="1">
      <c r="A66" s="58">
        <f>'F4.2  KGSC'!A66</f>
        <v>17.2</v>
      </c>
      <c r="B66" s="104" t="str">
        <f>'F4.2  KGSC'!B66</f>
        <v>Structural Strengthening and Sealing Cracks and Cavities in Surge Shaft RCC Staining Wall from inside</v>
      </c>
      <c r="C66" s="58" t="str">
        <f>'F4.2  KGSC'!D66</f>
        <v>MERC/CAPEX/2020-2021/WFH/18</v>
      </c>
      <c r="D66" s="141">
        <f>IF('F4.2  KGSC'!F66=0,"-",'F4.2  KGSC'!F66)</f>
        <v>44001</v>
      </c>
      <c r="E66" s="59">
        <f>'F4.2  KGSC'!H66</f>
        <v>18.660166</v>
      </c>
      <c r="F66" s="155">
        <f>'F4.2  KGSC'!T66</f>
        <v>0.38750000000000001</v>
      </c>
      <c r="G66" s="155">
        <f>'F4.2  KGSC'!AS66</f>
        <v>0</v>
      </c>
      <c r="H66" s="156">
        <f t="shared" si="2"/>
        <v>0.38750000000000001</v>
      </c>
      <c r="I66" s="157">
        <f>'F4.2  KGSC'!U66</f>
        <v>0</v>
      </c>
      <c r="J66" s="157">
        <f>'F4.2  KGSC'!AT66</f>
        <v>0</v>
      </c>
      <c r="K66" s="156"/>
      <c r="L66" s="156"/>
      <c r="M66" s="156">
        <f t="shared" si="3"/>
        <v>0</v>
      </c>
      <c r="N66" s="156">
        <f t="shared" si="4"/>
        <v>0.38750000000000001</v>
      </c>
      <c r="O66" s="209">
        <f t="shared" si="0"/>
        <v>0</v>
      </c>
      <c r="P66" s="210">
        <f t="shared" si="1"/>
        <v>0</v>
      </c>
    </row>
    <row r="67" spans="1:16" s="744" customFormat="1" outlineLevel="1">
      <c r="A67" s="183">
        <f>'F4.2  KGSC'!A67</f>
        <v>0</v>
      </c>
      <c r="B67" s="184" t="str">
        <f>'F4.2  KGSC'!B67</f>
        <v>IDC</v>
      </c>
      <c r="C67" s="183" t="str">
        <f>'F4.2  KGSC'!D67</f>
        <v>MERC/CAPEX/2020-2021/WFH/18</v>
      </c>
      <c r="D67" s="814">
        <f>IF('F4.2  KGSC'!F67=0,"-",'F4.2  KGSC'!F67)</f>
        <v>44001</v>
      </c>
      <c r="E67" s="815">
        <f>'F4.2  KGSC'!H67</f>
        <v>1.07</v>
      </c>
      <c r="F67" s="155">
        <f>'F4.2  KGSC'!T67</f>
        <v>0</v>
      </c>
      <c r="G67" s="155">
        <f>'F4.2  KGSC'!AS67</f>
        <v>0</v>
      </c>
      <c r="H67" s="816">
        <f t="shared" si="2"/>
        <v>0</v>
      </c>
      <c r="I67" s="155">
        <f>'F4.2  KGSC'!U67</f>
        <v>0</v>
      </c>
      <c r="J67" s="155">
        <f>'F4.2  KGSC'!AT67</f>
        <v>0</v>
      </c>
      <c r="K67" s="816"/>
      <c r="L67" s="816"/>
      <c r="M67" s="816">
        <f t="shared" si="3"/>
        <v>0</v>
      </c>
      <c r="N67" s="816">
        <f t="shared" si="4"/>
        <v>0</v>
      </c>
      <c r="O67" s="812">
        <f t="shared" si="0"/>
        <v>0</v>
      </c>
      <c r="P67" s="813">
        <f t="shared" si="1"/>
        <v>0</v>
      </c>
    </row>
    <row r="68" spans="1:16" s="744" customFormat="1" ht="30" outlineLevel="1">
      <c r="A68" s="416" t="str">
        <f>'F4.2  KGSC'!A68</f>
        <v>HO
DPR-8</v>
      </c>
      <c r="B68" s="417" t="str">
        <f>'F4.2  KGSC'!B68</f>
        <v>Replacement of Fire Tenders at Various Power Stations of Mahagenco</v>
      </c>
      <c r="C68" s="416" t="str">
        <f>'F4.2  KGSC'!D68</f>
        <v>MERC/CAPEX/20172018/4653</v>
      </c>
      <c r="D68" s="811">
        <f>IF('F4.2  KGSC'!F68=0,"-",'F4.2  KGSC'!F68)</f>
        <v>43052</v>
      </c>
      <c r="E68" s="57">
        <f>'F4.2  KGSC'!H68</f>
        <v>1.25</v>
      </c>
      <c r="F68" s="155">
        <f>'F4.2  KGSC'!T68</f>
        <v>0</v>
      </c>
      <c r="G68" s="155">
        <f>'F4.2  KGSC'!AS68</f>
        <v>0</v>
      </c>
      <c r="H68" s="816">
        <f t="shared" si="2"/>
        <v>0</v>
      </c>
      <c r="I68" s="155">
        <f>'F4.2  KGSC'!U68</f>
        <v>0</v>
      </c>
      <c r="J68" s="155">
        <f>'F4.2  KGSC'!AT68</f>
        <v>0</v>
      </c>
      <c r="K68" s="816"/>
      <c r="L68" s="816"/>
      <c r="M68" s="816">
        <f t="shared" si="3"/>
        <v>0</v>
      </c>
      <c r="N68" s="816">
        <f t="shared" si="4"/>
        <v>0</v>
      </c>
      <c r="O68" s="812">
        <f t="shared" si="0"/>
        <v>0</v>
      </c>
      <c r="P68" s="813">
        <f t="shared" si="1"/>
        <v>0</v>
      </c>
    </row>
    <row r="69" spans="1:16" s="744" customFormat="1" ht="30" outlineLevel="1">
      <c r="A69" s="183" t="str">
        <f>'F4.2  KGSC'!A69</f>
        <v>HO
DPR-8.1</v>
      </c>
      <c r="B69" s="184" t="str">
        <f>'F4.2  KGSC'!B69</f>
        <v>Advance Multipurpose Fire Tender</v>
      </c>
      <c r="C69" s="183" t="str">
        <f>'F4.2  KGSC'!D69</f>
        <v>MERC/CAPEX/20172018/4653</v>
      </c>
      <c r="D69" s="814">
        <f>IF('F4.2  KGSC'!F69=0,"-",'F4.2  KGSC'!F69)</f>
        <v>43052</v>
      </c>
      <c r="E69" s="815">
        <f>'F4.2  KGSC'!H69</f>
        <v>0</v>
      </c>
      <c r="F69" s="155">
        <f>'F4.2  KGSC'!T69</f>
        <v>0</v>
      </c>
      <c r="G69" s="155">
        <f>'F4.2  KGSC'!AS69</f>
        <v>0</v>
      </c>
      <c r="H69" s="816">
        <f t="shared" si="2"/>
        <v>0</v>
      </c>
      <c r="I69" s="155">
        <f>'F4.2  KGSC'!U69</f>
        <v>0</v>
      </c>
      <c r="J69" s="155">
        <f>'F4.2  KGSC'!AT69</f>
        <v>0</v>
      </c>
      <c r="K69" s="816"/>
      <c r="L69" s="816"/>
      <c r="M69" s="816">
        <f t="shared" si="3"/>
        <v>0</v>
      </c>
      <c r="N69" s="816">
        <f t="shared" si="4"/>
        <v>0</v>
      </c>
      <c r="O69" s="812">
        <f t="shared" si="0"/>
        <v>0</v>
      </c>
      <c r="P69" s="813">
        <f t="shared" si="1"/>
        <v>0</v>
      </c>
    </row>
    <row r="70" spans="1:16" s="744" customFormat="1" ht="30" outlineLevel="1">
      <c r="A70" s="183" t="str">
        <f>'F4.2  KGSC'!A70</f>
        <v>HO
DPR-8.2</v>
      </c>
      <c r="B70" s="184" t="str">
        <f>'F4.2  KGSC'!B70</f>
        <v>Normal Multipurpose Fire Tender</v>
      </c>
      <c r="C70" s="183" t="str">
        <f>'F4.2  KGSC'!D70</f>
        <v>MERC/CAPEX/20172018/4653</v>
      </c>
      <c r="D70" s="814">
        <f>IF('F4.2  KGSC'!F70=0,"-",'F4.2  KGSC'!F70)</f>
        <v>43052</v>
      </c>
      <c r="E70" s="815">
        <f>'F4.2  KGSC'!H70</f>
        <v>1.25</v>
      </c>
      <c r="F70" s="155">
        <f>'F4.2  KGSC'!T70</f>
        <v>0</v>
      </c>
      <c r="G70" s="155">
        <f>'F4.2  KGSC'!AS70</f>
        <v>0</v>
      </c>
      <c r="H70" s="816">
        <f t="shared" si="2"/>
        <v>0</v>
      </c>
      <c r="I70" s="155">
        <f>'F4.2  KGSC'!U70</f>
        <v>0</v>
      </c>
      <c r="J70" s="155">
        <f>'F4.2  KGSC'!AT70</f>
        <v>0</v>
      </c>
      <c r="K70" s="816"/>
      <c r="L70" s="816"/>
      <c r="M70" s="816">
        <f t="shared" si="3"/>
        <v>0</v>
      </c>
      <c r="N70" s="816">
        <f t="shared" si="4"/>
        <v>0</v>
      </c>
      <c r="O70" s="812">
        <f t="shared" si="0"/>
        <v>0</v>
      </c>
      <c r="P70" s="813">
        <f t="shared" si="1"/>
        <v>0</v>
      </c>
    </row>
    <row r="71" spans="1:16" s="744" customFormat="1" outlineLevel="1">
      <c r="A71" s="183">
        <f>'F4.2  KGSC'!A71</f>
        <v>0</v>
      </c>
      <c r="B71" s="184" t="str">
        <f>'F4.2  KGSC'!B71</f>
        <v>IDC</v>
      </c>
      <c r="C71" s="183" t="str">
        <f>'F4.2  KGSC'!D71</f>
        <v>MERC/CAPEX/20172018/4653</v>
      </c>
      <c r="D71" s="814">
        <f>IF('F4.2  KGSC'!F71=0,"-",'F4.2  KGSC'!F71)</f>
        <v>43052</v>
      </c>
      <c r="E71" s="815">
        <f>'F4.2  KGSC'!H71</f>
        <v>0</v>
      </c>
      <c r="F71" s="155">
        <f>'F4.2  KGSC'!T71</f>
        <v>0</v>
      </c>
      <c r="G71" s="155">
        <f>'F4.2  KGSC'!AS71</f>
        <v>0</v>
      </c>
      <c r="H71" s="816">
        <f t="shared" si="2"/>
        <v>0</v>
      </c>
      <c r="I71" s="155">
        <f>'F4.2  KGSC'!U71</f>
        <v>0</v>
      </c>
      <c r="J71" s="155">
        <f>'F4.2  KGSC'!AT71</f>
        <v>0</v>
      </c>
      <c r="K71" s="816"/>
      <c r="L71" s="816"/>
      <c r="M71" s="816">
        <f t="shared" si="3"/>
        <v>0</v>
      </c>
      <c r="N71" s="816">
        <f t="shared" si="4"/>
        <v>0</v>
      </c>
      <c r="O71" s="812">
        <f t="shared" si="0"/>
        <v>0</v>
      </c>
      <c r="P71" s="813">
        <f t="shared" si="1"/>
        <v>0</v>
      </c>
    </row>
    <row r="72" spans="1:16" s="744" customFormat="1" ht="45" outlineLevel="1">
      <c r="A72" s="416">
        <f>'F4.2  KGSC'!A72</f>
        <v>18</v>
      </c>
      <c r="B72" s="417" t="str">
        <f>'F4.2  KGSC'!B72</f>
        <v>Refurbishment of cooling and drainage water system along with replacement of 5 no's of cooling water pumps by new stage -IV KGSC Pophali</v>
      </c>
      <c r="C72" s="416" t="str">
        <f>'F4.2  KGSC'!D72</f>
        <v>MERC/CAPEX/2023-2024/MSPGCL/0201</v>
      </c>
      <c r="D72" s="811">
        <f>IF('F4.2  KGSC'!F72=0,"-",'F4.2  KGSC'!F72)</f>
        <v>45372</v>
      </c>
      <c r="E72" s="57">
        <f>'F4.2  KGSC'!H72</f>
        <v>0</v>
      </c>
      <c r="F72" s="155">
        <f>'F4.2  KGSC'!T72</f>
        <v>0</v>
      </c>
      <c r="G72" s="155">
        <f>'F4.2  KGSC'!AS72</f>
        <v>0</v>
      </c>
      <c r="H72" s="816">
        <f t="shared" si="2"/>
        <v>0</v>
      </c>
      <c r="I72" s="155">
        <f>'F4.2  KGSC'!U72</f>
        <v>0</v>
      </c>
      <c r="J72" s="155">
        <f>'F4.2  KGSC'!AT72</f>
        <v>0</v>
      </c>
      <c r="K72" s="816"/>
      <c r="L72" s="816"/>
      <c r="M72" s="816">
        <f t="shared" si="3"/>
        <v>0</v>
      </c>
      <c r="N72" s="816">
        <f t="shared" si="4"/>
        <v>0</v>
      </c>
      <c r="O72" s="812">
        <f t="shared" si="0"/>
        <v>0</v>
      </c>
      <c r="P72" s="813">
        <f t="shared" si="1"/>
        <v>0</v>
      </c>
    </row>
    <row r="73" spans="1:16" ht="45" outlineLevel="1">
      <c r="A73" s="201">
        <f>'F4.2  KGSC'!A73</f>
        <v>0</v>
      </c>
      <c r="B73" s="164" t="str">
        <f>'F4.2  KGSC'!B73</f>
        <v>Refurbishment of cooling and drainage water system along with replacement of 5 no's of cooling water pumps by new stage -IV KGSC Pophali</v>
      </c>
      <c r="C73" s="87" t="str">
        <f>'F4.2  KGSC'!D73</f>
        <v>MERC/CAPEX/2023-2024/MSPGCL/0201</v>
      </c>
      <c r="D73" s="141">
        <f>IF('F4.2  KGSC'!F73=0,"-",'F4.2  KGSC'!F73)</f>
        <v>45372</v>
      </c>
      <c r="E73" s="159">
        <f>'F4.2  KGSC'!H73</f>
        <v>0</v>
      </c>
      <c r="F73" s="155">
        <f>'F4.2  KGSC'!T73</f>
        <v>0</v>
      </c>
      <c r="G73" s="155">
        <f>'F4.2  KGSC'!AS73</f>
        <v>0</v>
      </c>
      <c r="H73" s="156">
        <f t="shared" si="2"/>
        <v>0</v>
      </c>
      <c r="I73" s="157">
        <f>'F4.2  KGSC'!U73</f>
        <v>0</v>
      </c>
      <c r="J73" s="157">
        <f>'F4.2  KGSC'!AT73</f>
        <v>0</v>
      </c>
      <c r="K73" s="156"/>
      <c r="L73" s="156"/>
      <c r="M73" s="156">
        <f t="shared" si="3"/>
        <v>0</v>
      </c>
      <c r="N73" s="156">
        <f t="shared" si="4"/>
        <v>0</v>
      </c>
      <c r="O73" s="209"/>
      <c r="P73" s="210"/>
    </row>
    <row r="74" spans="1:16" outlineLevel="1">
      <c r="A74" s="201">
        <f>'F4.2  KGSC'!A74</f>
        <v>0</v>
      </c>
      <c r="B74" s="164" t="str">
        <f>'F4.2  KGSC'!B74</f>
        <v>IDC</v>
      </c>
      <c r="C74" s="87" t="str">
        <f>'F4.2  KGSC'!D74</f>
        <v>MERC/CAPEX/2023-2024/MSPGCL/0201</v>
      </c>
      <c r="D74" s="141">
        <f>IF('F4.2  KGSC'!F74=0,"-",'F4.2  KGSC'!F74)</f>
        <v>45372</v>
      </c>
      <c r="E74" s="159">
        <f>'F4.2  KGSC'!H74</f>
        <v>0</v>
      </c>
      <c r="F74" s="155">
        <f>'F4.2  KGSC'!T74</f>
        <v>0</v>
      </c>
      <c r="G74" s="155">
        <f>'F4.2  KGSC'!AS74</f>
        <v>0</v>
      </c>
      <c r="H74" s="156">
        <f t="shared" si="2"/>
        <v>0</v>
      </c>
      <c r="I74" s="157">
        <f>'F4.2  KGSC'!U74</f>
        <v>0</v>
      </c>
      <c r="J74" s="157">
        <f>'F4.2  KGSC'!AT74</f>
        <v>0</v>
      </c>
      <c r="K74" s="156"/>
      <c r="L74" s="156"/>
      <c r="M74" s="156">
        <f t="shared" si="3"/>
        <v>0</v>
      </c>
      <c r="N74" s="156">
        <f t="shared" si="4"/>
        <v>0</v>
      </c>
      <c r="O74" s="209"/>
      <c r="P74" s="210"/>
    </row>
    <row r="75" spans="1:16" outlineLevel="1">
      <c r="A75" s="87"/>
      <c r="B75" s="90"/>
      <c r="C75" s="87"/>
      <c r="D75" s="141"/>
      <c r="E75" s="159"/>
      <c r="F75" s="156"/>
      <c r="G75" s="156"/>
      <c r="H75" s="156"/>
      <c r="I75" s="157"/>
      <c r="J75" s="157"/>
      <c r="K75" s="156"/>
      <c r="L75" s="156"/>
      <c r="M75" s="156"/>
      <c r="N75" s="156"/>
      <c r="O75" s="209"/>
      <c r="P75" s="210"/>
    </row>
    <row r="76" spans="1:16" outlineLevel="1">
      <c r="A76" s="87">
        <f>'F4.2  KGSC'!A76</f>
        <v>0</v>
      </c>
      <c r="B76" s="46" t="str">
        <f>'F4.2  KGSC'!B76</f>
        <v>(ii) Yet to be submitted to MERC</v>
      </c>
      <c r="C76" s="87">
        <f>'F4.2  KGSC'!D76</f>
        <v>0</v>
      </c>
      <c r="D76" s="141" t="str">
        <f>IF('F4.2  KGSC'!F76=0,"-",'F4.2  KGSC'!F76)</f>
        <v>-</v>
      </c>
      <c r="E76" s="159">
        <f>'F4.2  KGSC'!H76</f>
        <v>0</v>
      </c>
      <c r="F76" s="156">
        <f>SUM('F4.2  KGSC'!P76:S76)</f>
        <v>0</v>
      </c>
      <c r="G76" s="156">
        <f>SUM('F4.2  KGSC'!AO76:AR76)</f>
        <v>0</v>
      </c>
      <c r="H76" s="156">
        <f t="shared" si="2"/>
        <v>0</v>
      </c>
      <c r="I76" s="157">
        <f>'F4.2  KGSC'!U76</f>
        <v>0</v>
      </c>
      <c r="J76" s="157">
        <f>'F4.2  KGSC'!AT76</f>
        <v>0</v>
      </c>
      <c r="K76" s="156"/>
      <c r="L76" s="156"/>
      <c r="M76" s="156">
        <f t="shared" si="3"/>
        <v>0</v>
      </c>
      <c r="N76" s="156">
        <f t="shared" si="4"/>
        <v>0</v>
      </c>
    </row>
    <row r="77" spans="1:16" ht="30" outlineLevel="1">
      <c r="A77" s="53">
        <f>'F4.2  KGSC'!A77</f>
        <v>19</v>
      </c>
      <c r="B77" s="54" t="str">
        <f>'F4.2  KGSC'!B77</f>
        <v>Refurbishment of GIS T155 as per M4 Schedule at KGSC Stage-IV, Pophali</v>
      </c>
      <c r="C77" s="53" t="str">
        <f>'F4.2  KGSC'!D77</f>
        <v>Yet to be approved</v>
      </c>
      <c r="D77" s="55" t="str">
        <f>IF('F4.2  KGSC'!F77=0,"-",'F4.2  KGSC'!F77)</f>
        <v>-</v>
      </c>
      <c r="E77" s="56">
        <f>'F4.2  KGSC'!H77</f>
        <v>0</v>
      </c>
      <c r="F77" s="156">
        <f>SUM('F4.2  KGSC'!P77:S77)</f>
        <v>0</v>
      </c>
      <c r="G77" s="156">
        <f>SUM('F4.2  KGSC'!AO77:AR77)</f>
        <v>0</v>
      </c>
      <c r="H77" s="156">
        <f t="shared" ref="H77:H143" si="5">F77-G77</f>
        <v>0</v>
      </c>
      <c r="I77" s="157">
        <f>'F4.2  KGSC'!U77</f>
        <v>0</v>
      </c>
      <c r="J77" s="157">
        <f>'F4.2  KGSC'!AT77</f>
        <v>0</v>
      </c>
      <c r="K77" s="156"/>
      <c r="L77" s="156"/>
      <c r="M77" s="156">
        <f t="shared" ref="M77:M143" si="6">SUM(J77:L77)</f>
        <v>0</v>
      </c>
      <c r="N77" s="156">
        <f t="shared" ref="N77:N143" si="7">H77+I77-M77</f>
        <v>0</v>
      </c>
    </row>
    <row r="78" spans="1:16" outlineLevel="1">
      <c r="A78" s="87">
        <f>'F4.2  KGSC'!A78</f>
        <v>19.100000000000001</v>
      </c>
      <c r="B78" s="90" t="str">
        <f>'F4.2  KGSC'!B78</f>
        <v>Refurbishment of GIS T155 as per M4 Schedule at KGSC Stage-IV, Pophali</v>
      </c>
      <c r="C78" s="87">
        <f>'F4.2  KGSC'!D78</f>
        <v>0</v>
      </c>
      <c r="D78" s="141" t="str">
        <f>IF('F4.2  KGSC'!F78=0,"-",'F4.2  KGSC'!F78)</f>
        <v>-</v>
      </c>
      <c r="E78" s="159">
        <f>'F4.2  KGSC'!H78</f>
        <v>0</v>
      </c>
      <c r="F78" s="156">
        <f>SUM('F4.2  KGSC'!P78:S78)</f>
        <v>0</v>
      </c>
      <c r="G78" s="156">
        <f>SUM('F4.2  KGSC'!AO78:AR78)</f>
        <v>0</v>
      </c>
      <c r="H78" s="156">
        <f t="shared" si="5"/>
        <v>0</v>
      </c>
      <c r="I78" s="157">
        <f>'F4.2  KGSC'!U78</f>
        <v>0</v>
      </c>
      <c r="J78" s="157">
        <f>'F4.2  KGSC'!AT78</f>
        <v>0</v>
      </c>
      <c r="K78" s="156"/>
      <c r="L78" s="156"/>
      <c r="M78" s="156">
        <f t="shared" si="6"/>
        <v>0</v>
      </c>
      <c r="N78" s="156">
        <f t="shared" si="7"/>
        <v>0</v>
      </c>
    </row>
    <row r="79" spans="1:16" outlineLevel="1">
      <c r="A79" s="53">
        <f>'F4.2  KGSC'!A79</f>
        <v>20</v>
      </c>
      <c r="B79" s="54" t="str">
        <f>'F4.2  KGSC'!B79</f>
        <v>Various Civil work as per IB recommendation at KGSC, Pophali</v>
      </c>
      <c r="C79" s="53" t="str">
        <f>'F4.2  KGSC'!D79</f>
        <v>Yet to be approved</v>
      </c>
      <c r="D79" s="55" t="str">
        <f>IF('F4.2  KGSC'!F79=0,"-",'F4.2  KGSC'!F79)</f>
        <v>-</v>
      </c>
      <c r="E79" s="56">
        <f>'F4.2  KGSC'!H79</f>
        <v>0</v>
      </c>
      <c r="F79" s="156">
        <f>SUM('F4.2  KGSC'!P79:S79)</f>
        <v>0</v>
      </c>
      <c r="G79" s="156">
        <f>SUM('F4.2  KGSC'!AO79:AR79)</f>
        <v>0</v>
      </c>
      <c r="H79" s="156">
        <f t="shared" si="5"/>
        <v>0</v>
      </c>
      <c r="I79" s="157">
        <f>'F4.2  KGSC'!U79</f>
        <v>0</v>
      </c>
      <c r="J79" s="157">
        <f>'F4.2  KGSC'!AT79</f>
        <v>0</v>
      </c>
      <c r="K79" s="156"/>
      <c r="L79" s="156"/>
      <c r="M79" s="156">
        <f t="shared" si="6"/>
        <v>0</v>
      </c>
      <c r="N79" s="156">
        <f t="shared" si="7"/>
        <v>0</v>
      </c>
    </row>
    <row r="80" spans="1:16" outlineLevel="1">
      <c r="A80" s="87">
        <f>'F4.2  KGSC'!A80</f>
        <v>20.100000000000001</v>
      </c>
      <c r="B80" s="90" t="str">
        <f>'F4.2  KGSC'!B80</f>
        <v>Various Civil work as per IB recommendation at KGSC, Pophali</v>
      </c>
      <c r="C80" s="87">
        <f>'F4.2  KGSC'!D80</f>
        <v>0</v>
      </c>
      <c r="D80" s="141" t="str">
        <f>IF('F4.2  KGSC'!F80=0,"-",'F4.2  KGSC'!F80)</f>
        <v>-</v>
      </c>
      <c r="E80" s="159">
        <f>'F4.2  KGSC'!H80</f>
        <v>0</v>
      </c>
      <c r="F80" s="156">
        <f>SUM('F4.2  KGSC'!P80:S80)</f>
        <v>0</v>
      </c>
      <c r="G80" s="156">
        <f>SUM('F4.2  KGSC'!AO80:AR80)</f>
        <v>0</v>
      </c>
      <c r="H80" s="156">
        <f t="shared" si="5"/>
        <v>0</v>
      </c>
      <c r="I80" s="157">
        <f>'F4.2  KGSC'!U80</f>
        <v>0</v>
      </c>
      <c r="J80" s="157">
        <f>'F4.2  KGSC'!AT80</f>
        <v>0</v>
      </c>
      <c r="K80" s="156"/>
      <c r="L80" s="156"/>
      <c r="M80" s="156">
        <f t="shared" si="6"/>
        <v>0</v>
      </c>
      <c r="N80" s="156">
        <f t="shared" si="7"/>
        <v>0</v>
      </c>
    </row>
    <row r="81" spans="1:14" outlineLevel="1">
      <c r="A81" s="87">
        <f>'F4.2  KGSC'!A81</f>
        <v>20.2</v>
      </c>
      <c r="B81" s="90" t="str">
        <f>'F4.2  KGSC'!B81</f>
        <v>construction of chainlink caging along entrance of St-I&amp;II, St-III &amp; St-IV</v>
      </c>
      <c r="C81" s="87">
        <f>'F4.2  KGSC'!D81</f>
        <v>0</v>
      </c>
      <c r="D81" s="141" t="str">
        <f>IF('F4.2  KGSC'!F81=0,"-",'F4.2  KGSC'!F81)</f>
        <v>-</v>
      </c>
      <c r="E81" s="159">
        <f>'F4.2  KGSC'!H81</f>
        <v>0</v>
      </c>
      <c r="F81" s="156">
        <f>SUM('F4.2  KGSC'!P81:S81)</f>
        <v>0</v>
      </c>
      <c r="G81" s="156">
        <f>SUM('F4.2  KGSC'!AO81:AR81)</f>
        <v>0</v>
      </c>
      <c r="H81" s="156">
        <f t="shared" ref="H81:H85" si="8">F81-G81</f>
        <v>0</v>
      </c>
      <c r="I81" s="157">
        <f>'F4.2  KGSC'!U81</f>
        <v>0</v>
      </c>
      <c r="J81" s="157">
        <f>'F4.2  KGSC'!AT81</f>
        <v>0</v>
      </c>
      <c r="K81" s="156"/>
      <c r="L81" s="156"/>
      <c r="M81" s="156">
        <f t="shared" ref="M81:M85" si="9">SUM(J81:L81)</f>
        <v>0</v>
      </c>
      <c r="N81" s="156">
        <f t="shared" ref="N81:N85" si="10">H81+I81-M81</f>
        <v>0</v>
      </c>
    </row>
    <row r="82" spans="1:14" outlineLevel="1">
      <c r="A82" s="87">
        <f>'F4.2  KGSC'!A82</f>
        <v>21</v>
      </c>
      <c r="B82" s="90" t="str">
        <f>'F4.2  KGSC'!B82</f>
        <v>Stabilization and Mitigation of Landslide Prone Areas at KGSC, Mahagenco, Pophali</v>
      </c>
      <c r="C82" s="87" t="str">
        <f>'F4.2  KGSC'!D82</f>
        <v>Yet to be approved</v>
      </c>
      <c r="D82" s="141" t="str">
        <f>IF('F4.2  KGSC'!F82=0,"-",'F4.2  KGSC'!F82)</f>
        <v>-</v>
      </c>
      <c r="E82" s="159">
        <f>'F4.2  KGSC'!H82</f>
        <v>0</v>
      </c>
      <c r="F82" s="156">
        <f>SUM('F4.2  KGSC'!P82:S82)</f>
        <v>0</v>
      </c>
      <c r="G82" s="156">
        <f>SUM('F4.2  KGSC'!AO82:AR82)</f>
        <v>0</v>
      </c>
      <c r="H82" s="156">
        <f t="shared" si="8"/>
        <v>0</v>
      </c>
      <c r="I82" s="157">
        <f>'F4.2  KGSC'!U82</f>
        <v>0</v>
      </c>
      <c r="J82" s="157">
        <f>'F4.2  KGSC'!AT82</f>
        <v>0</v>
      </c>
      <c r="K82" s="156"/>
      <c r="L82" s="156"/>
      <c r="M82" s="156">
        <f t="shared" si="9"/>
        <v>0</v>
      </c>
      <c r="N82" s="156">
        <f t="shared" si="10"/>
        <v>0</v>
      </c>
    </row>
    <row r="83" spans="1:14" outlineLevel="1">
      <c r="A83" s="87">
        <f>'F4.2  KGSC'!A83</f>
        <v>21.1</v>
      </c>
      <c r="B83" s="90" t="str">
        <f>'F4.2  KGSC'!B83</f>
        <v>Stabilization and Mitigation of Landslide Prone Areas</v>
      </c>
      <c r="C83" s="87">
        <f>'F4.2  KGSC'!D83</f>
        <v>0</v>
      </c>
      <c r="D83" s="141" t="str">
        <f>IF('F4.2  KGSC'!F83=0,"-",'F4.2  KGSC'!F83)</f>
        <v>-</v>
      </c>
      <c r="E83" s="159">
        <f>'F4.2  KGSC'!H83</f>
        <v>0</v>
      </c>
      <c r="F83" s="156">
        <f>SUM('F4.2  KGSC'!P83:S83)</f>
        <v>0</v>
      </c>
      <c r="G83" s="156">
        <f>SUM('F4.2  KGSC'!AO83:AR83)</f>
        <v>1</v>
      </c>
      <c r="H83" s="156">
        <f t="shared" si="8"/>
        <v>-1</v>
      </c>
      <c r="I83" s="157">
        <f>'F4.2  KGSC'!U83</f>
        <v>0</v>
      </c>
      <c r="J83" s="157">
        <f>'F4.2  KGSC'!AT83</f>
        <v>0</v>
      </c>
      <c r="K83" s="156"/>
      <c r="L83" s="156"/>
      <c r="M83" s="156">
        <f t="shared" si="9"/>
        <v>0</v>
      </c>
      <c r="N83" s="156">
        <f t="shared" si="10"/>
        <v>-1</v>
      </c>
    </row>
    <row r="84" spans="1:14" outlineLevel="1">
      <c r="A84" s="87">
        <f>'F4.2  KGSC'!A84</f>
        <v>21.2</v>
      </c>
      <c r="B84" s="90" t="str">
        <f>'F4.2  KGSC'!B84</f>
        <v>Construction of retaining wall</v>
      </c>
      <c r="C84" s="87">
        <f>'F4.2  KGSC'!D84</f>
        <v>0</v>
      </c>
      <c r="D84" s="141" t="str">
        <f>IF('F4.2  KGSC'!F84=0,"-",'F4.2  KGSC'!F84)</f>
        <v>-</v>
      </c>
      <c r="E84" s="159">
        <f>'F4.2  KGSC'!H84</f>
        <v>0</v>
      </c>
      <c r="F84" s="156">
        <f>SUM('F4.2  KGSC'!P84:S84)</f>
        <v>0</v>
      </c>
      <c r="G84" s="156">
        <f>SUM('F4.2  KGSC'!AO84:AR84)</f>
        <v>0</v>
      </c>
      <c r="H84" s="156">
        <f t="shared" si="8"/>
        <v>0</v>
      </c>
      <c r="I84" s="157">
        <f>'F4.2  KGSC'!U84</f>
        <v>0</v>
      </c>
      <c r="J84" s="157">
        <f>'F4.2  KGSC'!AT84</f>
        <v>0</v>
      </c>
      <c r="K84" s="156"/>
      <c r="L84" s="156"/>
      <c r="M84" s="156">
        <f t="shared" si="9"/>
        <v>0</v>
      </c>
      <c r="N84" s="156">
        <f t="shared" si="10"/>
        <v>0</v>
      </c>
    </row>
    <row r="85" spans="1:14" outlineLevel="1">
      <c r="A85" s="87">
        <f>'F4.2  KGSC'!A85</f>
        <v>21.3</v>
      </c>
      <c r="B85" s="90" t="str">
        <f>'F4.2  KGSC'!B85</f>
        <v>Dredging river and nallah</v>
      </c>
      <c r="C85" s="87">
        <f>'F4.2  KGSC'!D85</f>
        <v>0</v>
      </c>
      <c r="D85" s="141" t="str">
        <f>IF('F4.2  KGSC'!F85=0,"-",'F4.2  KGSC'!F85)</f>
        <v>-</v>
      </c>
      <c r="E85" s="159">
        <f>'F4.2  KGSC'!H85</f>
        <v>0</v>
      </c>
      <c r="F85" s="156">
        <f>SUM('F4.2  KGSC'!P85:S85)</f>
        <v>0</v>
      </c>
      <c r="G85" s="156">
        <f>SUM('F4.2  KGSC'!AO85:AR85)</f>
        <v>0</v>
      </c>
      <c r="H85" s="156">
        <f t="shared" si="8"/>
        <v>0</v>
      </c>
      <c r="I85" s="157">
        <f>'F4.2  KGSC'!U85</f>
        <v>0</v>
      </c>
      <c r="J85" s="157">
        <f>'F4.2  KGSC'!AT85</f>
        <v>0</v>
      </c>
      <c r="K85" s="156"/>
      <c r="L85" s="156"/>
      <c r="M85" s="156">
        <f t="shared" si="9"/>
        <v>0</v>
      </c>
      <c r="N85" s="156">
        <f t="shared" si="10"/>
        <v>0</v>
      </c>
    </row>
    <row r="86" spans="1:14" ht="30" outlineLevel="1">
      <c r="A86" s="53">
        <f>'F4.2  KGSC'!A86</f>
        <v>22</v>
      </c>
      <c r="B86" s="54" t="str">
        <f>'F4.2  KGSC'!B86</f>
        <v>Various Performance Improvement related schemes for FY 2026-27 at KGSC, Pophali</v>
      </c>
      <c r="C86" s="53" t="str">
        <f>'F4.2  KGSC'!D86</f>
        <v>Yet to be approved</v>
      </c>
      <c r="D86" s="55" t="str">
        <f>IF('F4.2  KGSC'!F86=0,"-",'F4.2  KGSC'!F86)</f>
        <v>-</v>
      </c>
      <c r="E86" s="56">
        <f>'F4.2  KGSC'!H86</f>
        <v>0</v>
      </c>
      <c r="F86" s="156">
        <f>SUM('F4.2  KGSC'!P86:S86)</f>
        <v>0</v>
      </c>
      <c r="G86" s="156">
        <f>SUM('F4.2  KGSC'!AO86:AR86)</f>
        <v>0</v>
      </c>
      <c r="H86" s="156">
        <f t="shared" si="5"/>
        <v>0</v>
      </c>
      <c r="I86" s="157">
        <f>'F4.2  KGSC'!U86</f>
        <v>0</v>
      </c>
      <c r="J86" s="157">
        <f>'F4.2  KGSC'!AT86</f>
        <v>0</v>
      </c>
      <c r="K86" s="156"/>
      <c r="L86" s="156"/>
      <c r="M86" s="156">
        <f t="shared" si="6"/>
        <v>0</v>
      </c>
      <c r="N86" s="156">
        <f t="shared" si="7"/>
        <v>0</v>
      </c>
    </row>
    <row r="87" spans="1:14" outlineLevel="1">
      <c r="A87" s="87">
        <f>'F4.2  KGSC'!A87</f>
        <v>22.1</v>
      </c>
      <c r="B87" s="90" t="str">
        <f>'F4.2  KGSC'!B87</f>
        <v>Supply of New Runner for Francis Turbine 80 MW at KGSC Stage-III</v>
      </c>
      <c r="C87" s="87">
        <f>'F4.2  KGSC'!D87</f>
        <v>0</v>
      </c>
      <c r="D87" s="141" t="str">
        <f>IF('F4.2  KGSC'!F87=0,"-",'F4.2  KGSC'!F87)</f>
        <v>-</v>
      </c>
      <c r="E87" s="159">
        <f>'F4.2  KGSC'!H87</f>
        <v>0</v>
      </c>
      <c r="F87" s="156">
        <f>SUM('F4.2  KGSC'!P87:S87)</f>
        <v>0</v>
      </c>
      <c r="G87" s="156">
        <f>SUM('F4.2  KGSC'!AO87:AR87)</f>
        <v>0</v>
      </c>
      <c r="H87" s="156">
        <f t="shared" si="5"/>
        <v>0</v>
      </c>
      <c r="I87" s="157">
        <f>'F4.2  KGSC'!U87</f>
        <v>0</v>
      </c>
      <c r="J87" s="157">
        <f>'F4.2  KGSC'!AT87</f>
        <v>0</v>
      </c>
      <c r="K87" s="156"/>
      <c r="L87" s="156"/>
      <c r="M87" s="156">
        <f t="shared" si="6"/>
        <v>0</v>
      </c>
      <c r="N87" s="156">
        <f t="shared" si="7"/>
        <v>0</v>
      </c>
    </row>
    <row r="88" spans="1:14" outlineLevel="1">
      <c r="A88" s="87">
        <f>'F4.2  KGSC'!A88</f>
        <v>22.2</v>
      </c>
      <c r="B88" s="90" t="str">
        <f>'F4.2  KGSC'!B88</f>
        <v>Supply of 2 Nos. injector along with injector shaft for Stage-I Units (70 MW) at Stage I &amp; II  KGSC, Pophali .</v>
      </c>
      <c r="C88" s="87">
        <f>'F4.2  KGSC'!D88</f>
        <v>0</v>
      </c>
      <c r="D88" s="141" t="str">
        <f>IF('F4.2  KGSC'!F88=0,"-",'F4.2  KGSC'!F88)</f>
        <v>-</v>
      </c>
      <c r="E88" s="159">
        <f>'F4.2  KGSC'!H88</f>
        <v>0</v>
      </c>
      <c r="F88" s="156">
        <f>SUM('F4.2  KGSC'!P88:S88)</f>
        <v>0</v>
      </c>
      <c r="G88" s="156">
        <f>SUM('F4.2  KGSC'!AO88:AR88)</f>
        <v>0</v>
      </c>
      <c r="H88" s="156">
        <f t="shared" si="5"/>
        <v>0</v>
      </c>
      <c r="I88" s="157">
        <f>'F4.2  KGSC'!U88</f>
        <v>0</v>
      </c>
      <c r="J88" s="157">
        <f>'F4.2  KGSC'!AT88</f>
        <v>0</v>
      </c>
      <c r="K88" s="156"/>
      <c r="L88" s="156"/>
      <c r="M88" s="156">
        <f t="shared" si="6"/>
        <v>0</v>
      </c>
      <c r="N88" s="156">
        <f t="shared" si="7"/>
        <v>0</v>
      </c>
    </row>
    <row r="89" spans="1:14" outlineLevel="1">
      <c r="A89" s="87">
        <f>'F4.2  KGSC'!A89</f>
        <v>22.3</v>
      </c>
      <c r="B89" s="90" t="str">
        <f>'F4.2  KGSC'!B89</f>
        <v>Supply of 1 No. injector  for Stage-II Units (80 MW) at Stage I &amp; II  KGSC, Pophali .</v>
      </c>
      <c r="C89" s="87">
        <f>'F4.2  KGSC'!D89</f>
        <v>0</v>
      </c>
      <c r="D89" s="141" t="str">
        <f>IF('F4.2  KGSC'!F89=0,"-",'F4.2  KGSC'!F89)</f>
        <v>-</v>
      </c>
      <c r="E89" s="159">
        <f>'F4.2  KGSC'!H89</f>
        <v>0</v>
      </c>
      <c r="F89" s="156">
        <f>SUM('F4.2  KGSC'!P89:S89)</f>
        <v>0</v>
      </c>
      <c r="G89" s="156">
        <f>SUM('F4.2  KGSC'!AO89:AR89)</f>
        <v>0</v>
      </c>
      <c r="H89" s="156">
        <f t="shared" si="5"/>
        <v>0</v>
      </c>
      <c r="I89" s="157">
        <f>'F4.2  KGSC'!U89</f>
        <v>0</v>
      </c>
      <c r="J89" s="157">
        <f>'F4.2  KGSC'!AT89</f>
        <v>0</v>
      </c>
      <c r="K89" s="156"/>
      <c r="L89" s="156"/>
      <c r="M89" s="156">
        <f t="shared" si="6"/>
        <v>0</v>
      </c>
      <c r="N89" s="156">
        <f t="shared" si="7"/>
        <v>0</v>
      </c>
    </row>
    <row r="90" spans="1:14" outlineLevel="1">
      <c r="A90" s="87">
        <f>'F4.2  KGSC'!A90</f>
        <v>22.4</v>
      </c>
      <c r="B90" s="90" t="str">
        <f>'F4.2  KGSC'!B90</f>
        <v>Upgradation of AC Chiiler system at Stage I &amp; II</v>
      </c>
      <c r="C90" s="87">
        <f>'F4.2  KGSC'!D90</f>
        <v>0</v>
      </c>
      <c r="D90" s="141" t="str">
        <f>IF('F4.2  KGSC'!F90=0,"-",'F4.2  KGSC'!F90)</f>
        <v>-</v>
      </c>
      <c r="E90" s="159">
        <f>'F4.2  KGSC'!H90</f>
        <v>0</v>
      </c>
      <c r="F90" s="156">
        <f>SUM('F4.2  KGSC'!P90:S90)</f>
        <v>0</v>
      </c>
      <c r="G90" s="156">
        <f>SUM('F4.2  KGSC'!AO90:AR90)</f>
        <v>0</v>
      </c>
      <c r="H90" s="156">
        <f t="shared" si="5"/>
        <v>0</v>
      </c>
      <c r="I90" s="157">
        <f>'F4.2  KGSC'!U90</f>
        <v>0</v>
      </c>
      <c r="J90" s="157">
        <f>'F4.2  KGSC'!AT90</f>
        <v>0</v>
      </c>
      <c r="K90" s="156"/>
      <c r="L90" s="156"/>
      <c r="M90" s="156">
        <f t="shared" si="6"/>
        <v>0</v>
      </c>
      <c r="N90" s="156">
        <f t="shared" si="7"/>
        <v>0</v>
      </c>
    </row>
    <row r="91" spans="1:14" outlineLevel="1">
      <c r="A91" s="87">
        <f>'F4.2  KGSC'!A91</f>
        <v>22.5</v>
      </c>
      <c r="B91" s="90" t="str">
        <f>'F4.2  KGSC'!B91</f>
        <v>Design, manufacturing, supply, erection, testing and commissioning of LGB and UGB cooler modifications at KGSC Stage I&amp;II</v>
      </c>
      <c r="C91" s="87">
        <f>'F4.2  KGSC'!D91</f>
        <v>0</v>
      </c>
      <c r="D91" s="141" t="str">
        <f>IF('F4.2  KGSC'!F91=0,"-",'F4.2  KGSC'!F91)</f>
        <v>-</v>
      </c>
      <c r="E91" s="159">
        <f>'F4.2  KGSC'!H91</f>
        <v>0</v>
      </c>
      <c r="F91" s="156">
        <f>SUM('F4.2  KGSC'!P91:S91)</f>
        <v>0</v>
      </c>
      <c r="G91" s="156">
        <f>SUM('F4.2  KGSC'!AO91:AR91)</f>
        <v>0</v>
      </c>
      <c r="H91" s="156">
        <f t="shared" si="5"/>
        <v>0</v>
      </c>
      <c r="I91" s="157">
        <f>'F4.2  KGSC'!U91</f>
        <v>0</v>
      </c>
      <c r="J91" s="157">
        <f>'F4.2  KGSC'!AT91</f>
        <v>0</v>
      </c>
      <c r="K91" s="156"/>
      <c r="L91" s="156"/>
      <c r="M91" s="156">
        <f t="shared" si="6"/>
        <v>0</v>
      </c>
      <c r="N91" s="156">
        <f t="shared" si="7"/>
        <v>0</v>
      </c>
    </row>
    <row r="92" spans="1:14" ht="30" outlineLevel="1">
      <c r="A92" s="53">
        <f>'F4.2  KGSC'!A92</f>
        <v>23</v>
      </c>
      <c r="B92" s="54" t="str">
        <f>'F4.2  KGSC'!B92</f>
        <v xml:space="preserve">Replacement of existing Generator transformer of all units (04 x 80 MW) in phase manner (one unit per year) at Stage-III, KGSC </v>
      </c>
      <c r="C92" s="53" t="str">
        <f>'F4.2  KGSC'!D92</f>
        <v>Yet to be approved</v>
      </c>
      <c r="D92" s="55" t="str">
        <f>IF('F4.2  KGSC'!F92=0,"-",'F4.2  KGSC'!F92)</f>
        <v>-</v>
      </c>
      <c r="E92" s="56">
        <f>'F4.2  KGSC'!H92</f>
        <v>0</v>
      </c>
      <c r="F92" s="156">
        <f>SUM('F4.2  KGSC'!P92:S92)</f>
        <v>0</v>
      </c>
      <c r="G92" s="156">
        <f>SUM('F4.2  KGSC'!AO92:AR92)</f>
        <v>0</v>
      </c>
      <c r="H92" s="156">
        <f t="shared" si="5"/>
        <v>0</v>
      </c>
      <c r="I92" s="157">
        <f>'F4.2  KGSC'!U92</f>
        <v>0</v>
      </c>
      <c r="J92" s="157">
        <f>'F4.2  KGSC'!AT92</f>
        <v>0</v>
      </c>
      <c r="K92" s="156"/>
      <c r="L92" s="156"/>
      <c r="M92" s="156">
        <f t="shared" si="6"/>
        <v>0</v>
      </c>
      <c r="N92" s="156">
        <f t="shared" si="7"/>
        <v>0</v>
      </c>
    </row>
    <row r="93" spans="1:14" outlineLevel="1">
      <c r="A93" s="87">
        <f>'F4.2  KGSC'!A93</f>
        <v>23.1</v>
      </c>
      <c r="B93" s="90" t="str">
        <f>'F4.2  KGSC'!B93</f>
        <v xml:space="preserve">Replacement of existing Generator transformer of all units (04 x 80 MW) in phase manner (one unit per year) at Stage-III, KGSC </v>
      </c>
      <c r="C93" s="87">
        <f>'F4.2  KGSC'!D93</f>
        <v>0</v>
      </c>
      <c r="D93" s="141" t="str">
        <f>IF('F4.2  KGSC'!F93=0,"-",'F4.2  KGSC'!F93)</f>
        <v>-</v>
      </c>
      <c r="E93" s="159">
        <f>'F4.2  KGSC'!H93</f>
        <v>0</v>
      </c>
      <c r="F93" s="156">
        <f>SUM('F4.2  KGSC'!P93:S93)</f>
        <v>0</v>
      </c>
      <c r="G93" s="156">
        <f>SUM('F4.2  KGSC'!AO93:AR93)</f>
        <v>0</v>
      </c>
      <c r="H93" s="156">
        <f t="shared" si="5"/>
        <v>0</v>
      </c>
      <c r="I93" s="157">
        <f>'F4.2  KGSC'!U93</f>
        <v>0</v>
      </c>
      <c r="J93" s="157">
        <f>'F4.2  KGSC'!AT93</f>
        <v>0</v>
      </c>
      <c r="K93" s="156"/>
      <c r="L93" s="156"/>
      <c r="M93" s="156">
        <f t="shared" si="6"/>
        <v>0</v>
      </c>
      <c r="N93" s="156">
        <f t="shared" si="7"/>
        <v>0</v>
      </c>
    </row>
    <row r="94" spans="1:14" ht="45" outlineLevel="1">
      <c r="A94" s="53">
        <f>'F4.2  KGSC'!A94</f>
        <v>24</v>
      </c>
      <c r="B94" s="54" t="str">
        <f>'F4.2  KGSC'!B94</f>
        <v>Implementation of PLC &amp; SCADA system (DSC based) for all units (04 x 80 MW) units in phase manner (two unit per year) at Stage-III, KGSC</v>
      </c>
      <c r="C94" s="53" t="str">
        <f>'F4.2  KGSC'!D94</f>
        <v>Yet to be approved</v>
      </c>
      <c r="D94" s="55" t="str">
        <f>IF('F4.2  KGSC'!F94=0,"-",'F4.2  KGSC'!F94)</f>
        <v>-</v>
      </c>
      <c r="E94" s="56">
        <f>'F4.2  KGSC'!H94</f>
        <v>0</v>
      </c>
      <c r="F94" s="156">
        <f>SUM('F4.2  KGSC'!P94:S94)</f>
        <v>0</v>
      </c>
      <c r="G94" s="156">
        <f>SUM('F4.2  KGSC'!AO94:AR94)</f>
        <v>0</v>
      </c>
      <c r="H94" s="156">
        <f t="shared" si="5"/>
        <v>0</v>
      </c>
      <c r="I94" s="157">
        <f>'F4.2  KGSC'!U94</f>
        <v>0</v>
      </c>
      <c r="J94" s="157">
        <f>'F4.2  KGSC'!AT94</f>
        <v>0</v>
      </c>
      <c r="K94" s="156"/>
      <c r="L94" s="156"/>
      <c r="M94" s="156">
        <f t="shared" si="6"/>
        <v>0</v>
      </c>
      <c r="N94" s="156">
        <f t="shared" si="7"/>
        <v>0</v>
      </c>
    </row>
    <row r="95" spans="1:14" outlineLevel="1">
      <c r="A95" s="87">
        <f>'F4.2  KGSC'!A95</f>
        <v>24.1</v>
      </c>
      <c r="B95" s="90" t="str">
        <f>'F4.2  KGSC'!B95</f>
        <v>Implementation of PLC &amp; SCADA system (DSC based) for all units (04 x 80 MW) units in phase manner (two unit per year) at Stage-III, KGSC</v>
      </c>
      <c r="C95" s="87">
        <f>'F4.2  KGSC'!D95</f>
        <v>0</v>
      </c>
      <c r="D95" s="141" t="str">
        <f>IF('F4.2  KGSC'!F95=0,"-",'F4.2  KGSC'!F95)</f>
        <v>-</v>
      </c>
      <c r="E95" s="159">
        <f>'F4.2  KGSC'!H95</f>
        <v>0</v>
      </c>
      <c r="F95" s="156">
        <f>SUM('F4.2  KGSC'!P95:S95)</f>
        <v>0</v>
      </c>
      <c r="G95" s="156">
        <f>SUM('F4.2  KGSC'!AO95:AR95)</f>
        <v>0</v>
      </c>
      <c r="H95" s="156">
        <f t="shared" si="5"/>
        <v>0</v>
      </c>
      <c r="I95" s="157">
        <f>'F4.2  KGSC'!U95</f>
        <v>0</v>
      </c>
      <c r="J95" s="157">
        <f>'F4.2  KGSC'!AT95</f>
        <v>0</v>
      </c>
      <c r="K95" s="156"/>
      <c r="L95" s="156"/>
      <c r="M95" s="156">
        <f t="shared" si="6"/>
        <v>0</v>
      </c>
      <c r="N95" s="156">
        <f t="shared" si="7"/>
        <v>0</v>
      </c>
    </row>
    <row r="96" spans="1:14" ht="30" outlineLevel="1">
      <c r="A96" s="53">
        <f>'F4.2  KGSC'!A96</f>
        <v>25</v>
      </c>
      <c r="B96" s="54" t="str">
        <f>'F4.2  KGSC'!B96</f>
        <v>Various Performance Improvement related schemes for FY 2027-28 at KGSC, Pophali</v>
      </c>
      <c r="C96" s="53" t="str">
        <f>'F4.2  KGSC'!D96</f>
        <v>Yet to be approved</v>
      </c>
      <c r="D96" s="55" t="str">
        <f>IF('F4.2  KGSC'!F96=0,"-",'F4.2  KGSC'!F96)</f>
        <v>-</v>
      </c>
      <c r="E96" s="56">
        <f>'F4.2  KGSC'!H96</f>
        <v>0</v>
      </c>
      <c r="F96" s="156">
        <f>SUM('F4.2  KGSC'!P96:S96)</f>
        <v>0</v>
      </c>
      <c r="G96" s="156">
        <f>SUM('F4.2  KGSC'!AO96:AR96)</f>
        <v>0</v>
      </c>
      <c r="H96" s="156">
        <f t="shared" si="5"/>
        <v>0</v>
      </c>
      <c r="I96" s="157">
        <f>'F4.2  KGSC'!U96</f>
        <v>0</v>
      </c>
      <c r="J96" s="157">
        <f>'F4.2  KGSC'!AT96</f>
        <v>0</v>
      </c>
      <c r="K96" s="156"/>
      <c r="L96" s="156"/>
      <c r="M96" s="156">
        <f t="shared" si="6"/>
        <v>0</v>
      </c>
      <c r="N96" s="156">
        <f t="shared" si="7"/>
        <v>0</v>
      </c>
    </row>
    <row r="97" spans="1:14" outlineLevel="1">
      <c r="A97" s="87">
        <f>'F4.2  KGSC'!A97</f>
        <v>25.1</v>
      </c>
      <c r="B97" s="90" t="str">
        <f>'F4.2  KGSC'!B97</f>
        <v xml:space="preserve">Refurbishment of Stage-1, Unit No-1,2,3 &amp; 4 PLC System and Implementation of SCADA System. </v>
      </c>
      <c r="C97" s="87">
        <f>'F4.2  KGSC'!D97</f>
        <v>0</v>
      </c>
      <c r="D97" s="141" t="str">
        <f>IF('F4.2  KGSC'!F97=0,"-",'F4.2  KGSC'!F97)</f>
        <v>-</v>
      </c>
      <c r="E97" s="159">
        <f>'F4.2  KGSC'!H97</f>
        <v>0</v>
      </c>
      <c r="F97" s="156">
        <f>SUM('F4.2  KGSC'!P97:S97)</f>
        <v>0</v>
      </c>
      <c r="G97" s="156">
        <f>SUM('F4.2  KGSC'!AO97:AR97)</f>
        <v>0</v>
      </c>
      <c r="H97" s="156">
        <f t="shared" si="5"/>
        <v>0</v>
      </c>
      <c r="I97" s="157">
        <f>'F4.2  KGSC'!U97</f>
        <v>0</v>
      </c>
      <c r="J97" s="157">
        <f>'F4.2  KGSC'!AT97</f>
        <v>0</v>
      </c>
      <c r="K97" s="156"/>
      <c r="L97" s="156"/>
      <c r="M97" s="156">
        <f t="shared" si="6"/>
        <v>0</v>
      </c>
      <c r="N97" s="156">
        <f t="shared" si="7"/>
        <v>0</v>
      </c>
    </row>
    <row r="98" spans="1:14" outlineLevel="1">
      <c r="A98" s="87">
        <f>'F4.2  KGSC'!A98</f>
        <v>25.2</v>
      </c>
      <c r="B98" s="90" t="str">
        <f>'F4.2  KGSC'!B98</f>
        <v>Supply, installation &amp; commissioning of New PLC &amp; Centralog system for all four units at St-IV, KGSC</v>
      </c>
      <c r="C98" s="87">
        <f>'F4.2  KGSC'!D98</f>
        <v>0</v>
      </c>
      <c r="D98" s="141" t="str">
        <f>IF('F4.2  KGSC'!F98=0,"-",'F4.2  KGSC'!F98)</f>
        <v>-</v>
      </c>
      <c r="E98" s="159">
        <f>'F4.2  KGSC'!H98</f>
        <v>0</v>
      </c>
      <c r="F98" s="156">
        <f>SUM('F4.2  KGSC'!P98:S98)</f>
        <v>0</v>
      </c>
      <c r="G98" s="156">
        <f>SUM('F4.2  KGSC'!AO98:AR98)</f>
        <v>0</v>
      </c>
      <c r="H98" s="156">
        <f t="shared" si="5"/>
        <v>0</v>
      </c>
      <c r="I98" s="157">
        <f>'F4.2  KGSC'!U98</f>
        <v>0</v>
      </c>
      <c r="J98" s="157">
        <f>'F4.2  KGSC'!AT98</f>
        <v>0</v>
      </c>
      <c r="K98" s="156"/>
      <c r="L98" s="156"/>
      <c r="M98" s="156">
        <f t="shared" si="6"/>
        <v>0</v>
      </c>
      <c r="N98" s="156">
        <f t="shared" si="7"/>
        <v>0</v>
      </c>
    </row>
    <row r="99" spans="1:14" outlineLevel="1">
      <c r="A99" s="87">
        <f>'F4.2  KGSC'!A99</f>
        <v>25.3</v>
      </c>
      <c r="B99" s="90" t="str">
        <f>'F4.2  KGSC'!B99</f>
        <v>Supply, installation &amp; commissioning of New excitation system for all four units at St-IV, KGSC</v>
      </c>
      <c r="C99" s="87">
        <f>'F4.2  KGSC'!D99</f>
        <v>0</v>
      </c>
      <c r="D99" s="141" t="str">
        <f>IF('F4.2  KGSC'!F99=0,"-",'F4.2  KGSC'!F99)</f>
        <v>-</v>
      </c>
      <c r="E99" s="159">
        <f>'F4.2  KGSC'!H99</f>
        <v>0</v>
      </c>
      <c r="F99" s="156">
        <f>SUM('F4.2  KGSC'!P99:S99)</f>
        <v>0</v>
      </c>
      <c r="G99" s="156">
        <f>SUM('F4.2  KGSC'!AO99:AR99)</f>
        <v>0</v>
      </c>
      <c r="H99" s="156">
        <f t="shared" si="5"/>
        <v>0</v>
      </c>
      <c r="I99" s="157">
        <f>'F4.2  KGSC'!U99</f>
        <v>0</v>
      </c>
      <c r="J99" s="157">
        <f>'F4.2  KGSC'!AT99</f>
        <v>0</v>
      </c>
      <c r="K99" s="156"/>
      <c r="L99" s="156"/>
      <c r="M99" s="156">
        <f t="shared" si="6"/>
        <v>0</v>
      </c>
      <c r="N99" s="156">
        <f t="shared" si="7"/>
        <v>0</v>
      </c>
    </row>
    <row r="100" spans="1:14" ht="30" outlineLevel="1">
      <c r="A100" s="53">
        <f>'F4.2  KGSC'!A100</f>
        <v>26</v>
      </c>
      <c r="B100" s="54" t="str">
        <f>'F4.2  KGSC'!B100</f>
        <v>Various Performance Improvement related schemes for FY 2028-29 at KGSC, Pophali</v>
      </c>
      <c r="C100" s="53" t="str">
        <f>'F4.2  KGSC'!D100</f>
        <v>Yet to be approved</v>
      </c>
      <c r="D100" s="55" t="str">
        <f>IF('F4.2  KGSC'!F100=0,"-",'F4.2  KGSC'!F100)</f>
        <v>-</v>
      </c>
      <c r="E100" s="56">
        <f>'F4.2  KGSC'!H100</f>
        <v>0</v>
      </c>
      <c r="F100" s="156">
        <f>SUM('F4.2  KGSC'!P100:S100)</f>
        <v>0</v>
      </c>
      <c r="G100" s="156">
        <f>SUM('F4.2  KGSC'!AO100:AR100)</f>
        <v>0</v>
      </c>
      <c r="H100" s="156">
        <f t="shared" si="5"/>
        <v>0</v>
      </c>
      <c r="I100" s="157">
        <f>'F4.2  KGSC'!U100</f>
        <v>0</v>
      </c>
      <c r="J100" s="157">
        <f>'F4.2  KGSC'!AT100</f>
        <v>0</v>
      </c>
      <c r="K100" s="156"/>
      <c r="L100" s="156"/>
      <c r="M100" s="156">
        <f t="shared" si="6"/>
        <v>0</v>
      </c>
      <c r="N100" s="156">
        <f t="shared" si="7"/>
        <v>0</v>
      </c>
    </row>
    <row r="101" spans="1:14" outlineLevel="1">
      <c r="A101" s="87">
        <f>'F4.2  KGSC'!A101</f>
        <v>26.1</v>
      </c>
      <c r="B101" s="90" t="str">
        <f>'F4.2  KGSC'!B101</f>
        <v>Upgradation of 11 KV Auxiliary breaker at St-I&amp;II</v>
      </c>
      <c r="C101" s="87">
        <f>'F4.2  KGSC'!D101</f>
        <v>0</v>
      </c>
      <c r="D101" s="141" t="str">
        <f>IF('F4.2  KGSC'!F101=0,"-",'F4.2  KGSC'!F101)</f>
        <v>-</v>
      </c>
      <c r="E101" s="159">
        <f>'F4.2  KGSC'!H101</f>
        <v>0</v>
      </c>
      <c r="F101" s="156">
        <f>SUM('F4.2  KGSC'!P101:S101)</f>
        <v>0</v>
      </c>
      <c r="G101" s="156">
        <f>SUM('F4.2  KGSC'!AO101:AR101)</f>
        <v>0</v>
      </c>
      <c r="H101" s="156">
        <f t="shared" si="5"/>
        <v>0</v>
      </c>
      <c r="I101" s="157">
        <f>'F4.2  KGSC'!U101</f>
        <v>0</v>
      </c>
      <c r="J101" s="157">
        <f>'F4.2  KGSC'!AT101</f>
        <v>0</v>
      </c>
      <c r="K101" s="156"/>
      <c r="L101" s="156"/>
      <c r="M101" s="156">
        <f t="shared" si="6"/>
        <v>0</v>
      </c>
      <c r="N101" s="156">
        <f t="shared" si="7"/>
        <v>0</v>
      </c>
    </row>
    <row r="102" spans="1:14" outlineLevel="1">
      <c r="A102" s="87">
        <f>'F4.2  KGSC'!A102</f>
        <v>26.2</v>
      </c>
      <c r="B102" s="90" t="str">
        <f>'F4.2  KGSC'!B102</f>
        <v>Supply of Dry Type, 630 KVA 16 KV / 570 V Single Phase Excitation Transformers (Qty. 12 Nos.) at KGSC Stage-IV, Pophali.</v>
      </c>
      <c r="C102" s="87">
        <f>'F4.2  KGSC'!D102</f>
        <v>0</v>
      </c>
      <c r="D102" s="141" t="str">
        <f>IF('F4.2  KGSC'!F102=0,"-",'F4.2  KGSC'!F102)</f>
        <v>-</v>
      </c>
      <c r="E102" s="159">
        <f>'F4.2  KGSC'!H102</f>
        <v>0</v>
      </c>
      <c r="F102" s="156">
        <f>SUM('F4.2  KGSC'!P102:S102)</f>
        <v>0</v>
      </c>
      <c r="G102" s="156">
        <f>SUM('F4.2  KGSC'!AO102:AR102)</f>
        <v>0</v>
      </c>
      <c r="H102" s="156">
        <f t="shared" si="5"/>
        <v>0</v>
      </c>
      <c r="I102" s="157">
        <f>'F4.2  KGSC'!U102</f>
        <v>0</v>
      </c>
      <c r="J102" s="157">
        <f>'F4.2  KGSC'!AT102</f>
        <v>0</v>
      </c>
      <c r="K102" s="156"/>
      <c r="L102" s="156"/>
      <c r="M102" s="156">
        <f t="shared" si="6"/>
        <v>0</v>
      </c>
      <c r="N102" s="156">
        <f t="shared" si="7"/>
        <v>0</v>
      </c>
    </row>
    <row r="103" spans="1:14" outlineLevel="1">
      <c r="A103" s="87">
        <f>'F4.2  KGSC'!A103</f>
        <v>26.3</v>
      </c>
      <c r="B103" s="90" t="str">
        <f>'F4.2  KGSC'!B103</f>
        <v xml:space="preserve">Supply, Installation &amp; Commissioning of 16.5 KV / 433 V, 5MVA Unit Auxiliary Transformers (Qty. 02) at KGSC Stage-IV. </v>
      </c>
      <c r="C103" s="87">
        <f>'F4.2  KGSC'!D103</f>
        <v>0</v>
      </c>
      <c r="D103" s="141" t="str">
        <f>IF('F4.2  KGSC'!F103=0,"-",'F4.2  KGSC'!F103)</f>
        <v>-</v>
      </c>
      <c r="E103" s="159">
        <f>'F4.2  KGSC'!H103</f>
        <v>0</v>
      </c>
      <c r="F103" s="156">
        <f>SUM('F4.2  KGSC'!P103:S103)</f>
        <v>0</v>
      </c>
      <c r="G103" s="156">
        <f>SUM('F4.2  KGSC'!AO103:AR103)</f>
        <v>0</v>
      </c>
      <c r="H103" s="156">
        <f t="shared" si="5"/>
        <v>0</v>
      </c>
      <c r="I103" s="157">
        <f>'F4.2  KGSC'!U103</f>
        <v>0</v>
      </c>
      <c r="J103" s="157">
        <f>'F4.2  KGSC'!AT103</f>
        <v>0</v>
      </c>
      <c r="K103" s="156"/>
      <c r="L103" s="156"/>
      <c r="M103" s="156">
        <f t="shared" si="6"/>
        <v>0</v>
      </c>
      <c r="N103" s="156">
        <f t="shared" si="7"/>
        <v>0</v>
      </c>
    </row>
    <row r="104" spans="1:14" outlineLevel="1">
      <c r="A104" s="87">
        <f>'F4.2  KGSC'!A104</f>
        <v>26.4</v>
      </c>
      <c r="B104" s="90" t="str">
        <f>'F4.2  KGSC'!B104</f>
        <v>Upgradation of 2.2 KV Auxiliary Breaker with 3.3 KV Breaker along with Auxiliary Transformers at St-I&amp;II.</v>
      </c>
      <c r="C104" s="87">
        <f>'F4.2  KGSC'!D104</f>
        <v>0</v>
      </c>
      <c r="D104" s="141" t="str">
        <f>IF('F4.2  KGSC'!F104=0,"-",'F4.2  KGSC'!F104)</f>
        <v>-</v>
      </c>
      <c r="E104" s="159">
        <f>'F4.2  KGSC'!H104</f>
        <v>0</v>
      </c>
      <c r="F104" s="156">
        <f>SUM('F4.2  KGSC'!P104:S104)</f>
        <v>0</v>
      </c>
      <c r="G104" s="156">
        <f>SUM('F4.2  KGSC'!AO104:AR104)</f>
        <v>0</v>
      </c>
      <c r="H104" s="156">
        <f t="shared" si="5"/>
        <v>0</v>
      </c>
      <c r="I104" s="157">
        <f>'F4.2  KGSC'!U104</f>
        <v>0</v>
      </c>
      <c r="J104" s="157">
        <f>'F4.2  KGSC'!AT104</f>
        <v>0</v>
      </c>
      <c r="K104" s="156"/>
      <c r="L104" s="156"/>
      <c r="M104" s="156">
        <f t="shared" si="6"/>
        <v>0</v>
      </c>
      <c r="N104" s="156">
        <f t="shared" si="7"/>
        <v>0</v>
      </c>
    </row>
    <row r="105" spans="1:14" outlineLevel="1">
      <c r="A105" s="87">
        <f>'F4.2  KGSC'!A105</f>
        <v>26.5</v>
      </c>
      <c r="B105" s="90" t="str">
        <f>'F4.2  KGSC'!B105</f>
        <v>Supply of 11KV Cable alongwith Breaker Panels for Auxiliary Supply from 8-Pole Switchyard Stage- I and II to Stage-IV Powerhouse at KGSC Stage-IV, Pophali.</v>
      </c>
      <c r="C105" s="87">
        <f>'F4.2  KGSC'!D105</f>
        <v>0</v>
      </c>
      <c r="D105" s="141" t="str">
        <f>IF('F4.2  KGSC'!F105=0,"-",'F4.2  KGSC'!F105)</f>
        <v>-</v>
      </c>
      <c r="E105" s="159">
        <f>'F4.2  KGSC'!H105</f>
        <v>0</v>
      </c>
      <c r="F105" s="156">
        <f>SUM('F4.2  KGSC'!P105:S105)</f>
        <v>0</v>
      </c>
      <c r="G105" s="156">
        <f>SUM('F4.2  KGSC'!AO105:AR105)</f>
        <v>0</v>
      </c>
      <c r="H105" s="156">
        <f t="shared" si="5"/>
        <v>0</v>
      </c>
      <c r="I105" s="157">
        <f>'F4.2  KGSC'!U105</f>
        <v>0</v>
      </c>
      <c r="J105" s="157">
        <f>'F4.2  KGSC'!AT105</f>
        <v>0</v>
      </c>
      <c r="K105" s="156"/>
      <c r="L105" s="156"/>
      <c r="M105" s="156">
        <f t="shared" si="6"/>
        <v>0</v>
      </c>
      <c r="N105" s="156">
        <f t="shared" si="7"/>
        <v>0</v>
      </c>
    </row>
    <row r="106" spans="1:14" outlineLevel="1">
      <c r="A106" s="87">
        <f>'F4.2  KGSC'!A106</f>
        <v>26.6</v>
      </c>
      <c r="B106" s="90" t="str">
        <f>'F4.2  KGSC'!B106</f>
        <v>Replacement of 220 KV isolator of Stage II bay at 220 KV Stage I &amp; II Switchyard</v>
      </c>
      <c r="C106" s="87">
        <f>'F4.2  KGSC'!D106</f>
        <v>0</v>
      </c>
      <c r="D106" s="141" t="str">
        <f>IF('F4.2  KGSC'!F106=0,"-",'F4.2  KGSC'!F106)</f>
        <v>-</v>
      </c>
      <c r="E106" s="159">
        <f>'F4.2  KGSC'!H106</f>
        <v>0</v>
      </c>
      <c r="F106" s="156">
        <f>SUM('F4.2  KGSC'!P106:S106)</f>
        <v>0</v>
      </c>
      <c r="G106" s="156">
        <f>SUM('F4.2  KGSC'!AO106:AR106)</f>
        <v>0</v>
      </c>
      <c r="H106" s="156">
        <f t="shared" si="5"/>
        <v>0</v>
      </c>
      <c r="I106" s="157">
        <f>'F4.2  KGSC'!U106</f>
        <v>0</v>
      </c>
      <c r="J106" s="157">
        <f>'F4.2  KGSC'!AT106</f>
        <v>0</v>
      </c>
      <c r="K106" s="156"/>
      <c r="L106" s="156"/>
      <c r="M106" s="156">
        <f t="shared" si="6"/>
        <v>0</v>
      </c>
      <c r="N106" s="156">
        <f t="shared" si="7"/>
        <v>0</v>
      </c>
    </row>
    <row r="107" spans="1:14" ht="30" outlineLevel="1">
      <c r="A107" s="53">
        <f>'F4.2  KGSC'!A107</f>
        <v>27</v>
      </c>
      <c r="B107" s="54" t="str">
        <f>'F4.2  KGSC'!B107</f>
        <v>Various Performance Improvement related schemes for FY 2029-30 at KGSC, Pophali</v>
      </c>
      <c r="C107" s="53" t="str">
        <f>'F4.2  KGSC'!D107</f>
        <v>Yet to be approved</v>
      </c>
      <c r="D107" s="55" t="str">
        <f>IF('F4.2  KGSC'!F107=0,"-",'F4.2  KGSC'!F107)</f>
        <v>-</v>
      </c>
      <c r="E107" s="56">
        <f>'F4.2  KGSC'!H107</f>
        <v>0</v>
      </c>
      <c r="F107" s="156">
        <f>SUM('F4.2  KGSC'!P107:S107)</f>
        <v>0</v>
      </c>
      <c r="G107" s="156">
        <f>SUM('F4.2  KGSC'!AO107:AR107)</f>
        <v>0</v>
      </c>
      <c r="H107" s="156">
        <f t="shared" si="5"/>
        <v>0</v>
      </c>
      <c r="I107" s="157">
        <f>'F4.2  KGSC'!U107</f>
        <v>0</v>
      </c>
      <c r="J107" s="157">
        <f>'F4.2  KGSC'!AT107</f>
        <v>0</v>
      </c>
      <c r="K107" s="156"/>
      <c r="L107" s="156"/>
      <c r="M107" s="156">
        <f t="shared" si="6"/>
        <v>0</v>
      </c>
      <c r="N107" s="156">
        <f t="shared" si="7"/>
        <v>0</v>
      </c>
    </row>
    <row r="108" spans="1:14" outlineLevel="1">
      <c r="A108" s="87">
        <f>'F4.2  KGSC'!A108</f>
        <v>27.1</v>
      </c>
      <c r="B108" s="90" t="str">
        <f>'F4.2  KGSC'!B108</f>
        <v>Design Engineering and manufacturing, supply, erection, commissioning &amp; testing of New Pelton runner for Stage-I units (70 MW) at Stage-I&amp;II, KGSC, Pophali.</v>
      </c>
      <c r="C108" s="87">
        <f>'F4.2  KGSC'!D108</f>
        <v>0</v>
      </c>
      <c r="D108" s="141" t="str">
        <f>IF('F4.2  KGSC'!F108=0,"-",'F4.2  KGSC'!F108)</f>
        <v>-</v>
      </c>
      <c r="E108" s="159">
        <f>'F4.2  KGSC'!H108</f>
        <v>0</v>
      </c>
      <c r="F108" s="156">
        <f>SUM('F4.2  KGSC'!P108:S108)</f>
        <v>0</v>
      </c>
      <c r="G108" s="156">
        <f>SUM('F4.2  KGSC'!AO108:AR108)</f>
        <v>0</v>
      </c>
      <c r="H108" s="156">
        <f t="shared" si="5"/>
        <v>0</v>
      </c>
      <c r="I108" s="157">
        <f>'F4.2  KGSC'!U108</f>
        <v>0</v>
      </c>
      <c r="J108" s="157">
        <f>'F4.2  KGSC'!AT108</f>
        <v>0</v>
      </c>
      <c r="K108" s="156"/>
      <c r="L108" s="156"/>
      <c r="M108" s="156">
        <f t="shared" si="6"/>
        <v>0</v>
      </c>
      <c r="N108" s="156">
        <f t="shared" si="7"/>
        <v>0</v>
      </c>
    </row>
    <row r="109" spans="1:14" outlineLevel="1">
      <c r="A109" s="87">
        <f>'F4.2  KGSC'!A109</f>
        <v>27.2</v>
      </c>
      <c r="B109" s="90" t="str">
        <f>'F4.2  KGSC'!B109</f>
        <v xml:space="preserve">Upgradation of Generator and Generator transformer electromagnetic protection relays with numeric relays for Stage 1 &amp; 2. </v>
      </c>
      <c r="C109" s="87">
        <f>'F4.2  KGSC'!D109</f>
        <v>0</v>
      </c>
      <c r="D109" s="141" t="str">
        <f>IF('F4.2  KGSC'!F109=0,"-",'F4.2  KGSC'!F109)</f>
        <v>-</v>
      </c>
      <c r="E109" s="159">
        <f>'F4.2  KGSC'!H109</f>
        <v>0</v>
      </c>
      <c r="F109" s="156">
        <f>SUM('F4.2  KGSC'!P109:S109)</f>
        <v>0</v>
      </c>
      <c r="G109" s="156">
        <f>SUM('F4.2  KGSC'!AO109:AR109)</f>
        <v>0</v>
      </c>
      <c r="H109" s="156">
        <f t="shared" si="5"/>
        <v>0</v>
      </c>
      <c r="I109" s="157">
        <f>'F4.2  KGSC'!U109</f>
        <v>0</v>
      </c>
      <c r="J109" s="157">
        <f>'F4.2  KGSC'!AT109</f>
        <v>0</v>
      </c>
      <c r="K109" s="156"/>
      <c r="L109" s="156"/>
      <c r="M109" s="156">
        <f t="shared" si="6"/>
        <v>0</v>
      </c>
      <c r="N109" s="156">
        <f t="shared" si="7"/>
        <v>0</v>
      </c>
    </row>
    <row r="110" spans="1:14" ht="51" customHeight="1" outlineLevel="1">
      <c r="A110" s="87">
        <f>'F4.2  KGSC'!A110</f>
        <v>27.3</v>
      </c>
      <c r="B110" s="90" t="str">
        <f>'F4.2  KGSC'!B110</f>
        <v>Renovation of old system by full proof modern digital governing system, static/brushless excitation system and  generator stator and rotor winding by class 'F' insulation at St-I&amp;II</v>
      </c>
      <c r="C110" s="87">
        <f>'F4.2  KGSC'!D110</f>
        <v>0</v>
      </c>
      <c r="D110" s="141" t="str">
        <f>IF('F4.2  KGSC'!F110=0,"-",'F4.2  KGSC'!F110)</f>
        <v>-</v>
      </c>
      <c r="E110" s="159">
        <f>'F4.2  KGSC'!H110</f>
        <v>0</v>
      </c>
      <c r="F110" s="156">
        <f>SUM('F4.2  KGSC'!P110:S110)</f>
        <v>0</v>
      </c>
      <c r="G110" s="156">
        <f>SUM('F4.2  KGSC'!AO110:AR110)</f>
        <v>0</v>
      </c>
      <c r="H110" s="156">
        <f t="shared" si="5"/>
        <v>0</v>
      </c>
      <c r="I110" s="157">
        <f>'F4.2  KGSC'!U110</f>
        <v>0</v>
      </c>
      <c r="J110" s="157">
        <f>'F4.2  KGSC'!AT110</f>
        <v>0</v>
      </c>
      <c r="K110" s="156"/>
      <c r="L110" s="156"/>
      <c r="M110" s="156">
        <f t="shared" si="6"/>
        <v>0</v>
      </c>
      <c r="N110" s="156">
        <f t="shared" si="7"/>
        <v>0</v>
      </c>
    </row>
    <row r="111" spans="1:14" outlineLevel="1">
      <c r="A111" s="87">
        <f>'F4.2  KGSC'!A111</f>
        <v>27.4</v>
      </c>
      <c r="B111" s="90" t="str">
        <f>'F4.2  KGSC'!B111</f>
        <v>Design, manufacturing, supply, erection, testing and commissioning of Hydrostatic lubrication system for Units at KGSC Stage I &amp; II, Pophali.</v>
      </c>
      <c r="C111" s="87">
        <f>'F4.2  KGSC'!D111</f>
        <v>0</v>
      </c>
      <c r="D111" s="141" t="str">
        <f>IF('F4.2  KGSC'!F111=0,"-",'F4.2  KGSC'!F111)</f>
        <v>-</v>
      </c>
      <c r="E111" s="159">
        <f>'F4.2  KGSC'!H111</f>
        <v>0</v>
      </c>
      <c r="F111" s="156">
        <f>SUM('F4.2  KGSC'!P111:S111)</f>
        <v>0</v>
      </c>
      <c r="G111" s="156">
        <f>SUM('F4.2  KGSC'!AO111:AR111)</f>
        <v>0</v>
      </c>
      <c r="H111" s="156">
        <f t="shared" si="5"/>
        <v>0</v>
      </c>
      <c r="I111" s="157">
        <f>'F4.2  KGSC'!U111</f>
        <v>0</v>
      </c>
      <c r="J111" s="157">
        <f>'F4.2  KGSC'!AT111</f>
        <v>0</v>
      </c>
      <c r="K111" s="156"/>
      <c r="L111" s="156"/>
      <c r="M111" s="156">
        <f t="shared" si="6"/>
        <v>0</v>
      </c>
      <c r="N111" s="156">
        <f t="shared" si="7"/>
        <v>0</v>
      </c>
    </row>
    <row r="112" spans="1:14" outlineLevel="1">
      <c r="A112" s="87">
        <f>'F4.2  KGSC'!A112</f>
        <v>27.5</v>
      </c>
      <c r="B112" s="90" t="str">
        <f>'F4.2  KGSC'!B112</f>
        <v>Replacement of CW pumps and Motors along with starter pannel at St-I&amp;II</v>
      </c>
      <c r="C112" s="87">
        <f>'F4.2  KGSC'!D112</f>
        <v>0</v>
      </c>
      <c r="D112" s="141" t="str">
        <f>IF('F4.2  KGSC'!F112=0,"-",'F4.2  KGSC'!F112)</f>
        <v>-</v>
      </c>
      <c r="E112" s="159">
        <f>'F4.2  KGSC'!H112</f>
        <v>0</v>
      </c>
      <c r="F112" s="156">
        <f>SUM('F4.2  KGSC'!P112:S112)</f>
        <v>0</v>
      </c>
      <c r="G112" s="156">
        <f>SUM('F4.2  KGSC'!AO112:AR112)</f>
        <v>0</v>
      </c>
      <c r="H112" s="156">
        <f t="shared" si="5"/>
        <v>0</v>
      </c>
      <c r="I112" s="157">
        <f>'F4.2  KGSC'!U112</f>
        <v>0</v>
      </c>
      <c r="J112" s="157">
        <f>'F4.2  KGSC'!AT112</f>
        <v>0</v>
      </c>
      <c r="K112" s="156"/>
      <c r="L112" s="156"/>
      <c r="M112" s="156">
        <f t="shared" si="6"/>
        <v>0</v>
      </c>
      <c r="N112" s="156">
        <f t="shared" si="7"/>
        <v>0</v>
      </c>
    </row>
    <row r="113" spans="1:14" outlineLevel="1">
      <c r="A113" s="87">
        <f>'F4.2  KGSC'!A113</f>
        <v>27.6</v>
      </c>
      <c r="B113" s="90" t="str">
        <f>'F4.2  KGSC'!B113</f>
        <v>Supply of Generator air coolers (16 Nos) for Stage II Units (80 MW) at KGSC, Pophali.</v>
      </c>
      <c r="C113" s="87">
        <f>'F4.2  KGSC'!D113</f>
        <v>0</v>
      </c>
      <c r="D113" s="141" t="str">
        <f>IF('F4.2  KGSC'!F113=0,"-",'F4.2  KGSC'!F113)</f>
        <v>-</v>
      </c>
      <c r="E113" s="159">
        <f>'F4.2  KGSC'!H113</f>
        <v>0</v>
      </c>
      <c r="F113" s="156">
        <f>SUM('F4.2  KGSC'!P113:S113)</f>
        <v>0</v>
      </c>
      <c r="G113" s="156">
        <f>SUM('F4.2  KGSC'!AO113:AR113)</f>
        <v>0</v>
      </c>
      <c r="H113" s="156">
        <f t="shared" si="5"/>
        <v>0</v>
      </c>
      <c r="I113" s="157">
        <f>'F4.2  KGSC'!U113</f>
        <v>0</v>
      </c>
      <c r="J113" s="157">
        <f>'F4.2  KGSC'!AT113</f>
        <v>0</v>
      </c>
      <c r="K113" s="156"/>
      <c r="L113" s="156"/>
      <c r="M113" s="156">
        <f t="shared" si="6"/>
        <v>0</v>
      </c>
      <c r="N113" s="156">
        <f t="shared" si="7"/>
        <v>0</v>
      </c>
    </row>
    <row r="114" spans="1:14" outlineLevel="1">
      <c r="A114" s="87">
        <f>'F4.2  KGSC'!A114</f>
        <v>27.7</v>
      </c>
      <c r="B114" s="90" t="str">
        <f>'F4.2  KGSC'!B114</f>
        <v>Conversion of Stator Core Insulation &amp; Stator Winding from Class ‘B’ to Class ‘F’ for Unit No. 8 (80MW, 11KV, 375RPM, AEG Germany make) of Stage II, KGSC, Pophali on Turnkey Basis.</v>
      </c>
      <c r="C114" s="87">
        <f>'F4.2  KGSC'!D114</f>
        <v>0</v>
      </c>
      <c r="D114" s="141" t="str">
        <f>IF('F4.2  KGSC'!F114=0,"-",'F4.2  KGSC'!F114)</f>
        <v>-</v>
      </c>
      <c r="E114" s="159">
        <f>'F4.2  KGSC'!H114</f>
        <v>0</v>
      </c>
      <c r="F114" s="156">
        <f>SUM('F4.2  KGSC'!P114:S114)</f>
        <v>0</v>
      </c>
      <c r="G114" s="156">
        <f>SUM('F4.2  KGSC'!AO114:AR114)</f>
        <v>0</v>
      </c>
      <c r="H114" s="156">
        <f t="shared" si="5"/>
        <v>0</v>
      </c>
      <c r="I114" s="157">
        <f>'F4.2  KGSC'!U114</f>
        <v>0</v>
      </c>
      <c r="J114" s="157">
        <f>'F4.2  KGSC'!AT114</f>
        <v>0</v>
      </c>
      <c r="K114" s="156"/>
      <c r="L114" s="156"/>
      <c r="M114" s="156">
        <f t="shared" si="6"/>
        <v>0</v>
      </c>
      <c r="N114" s="156">
        <f t="shared" si="7"/>
        <v>0</v>
      </c>
    </row>
    <row r="115" spans="1:14" outlineLevel="1">
      <c r="A115" s="87">
        <f>'F4.2  KGSC'!A115</f>
        <v>27.8</v>
      </c>
      <c r="B115" s="90" t="str">
        <f>'F4.2  KGSC'!B115</f>
        <v>Up-gradation of existing 'B' class insulation of Generator stator to 'F' class insulation of 2X18MW Koyna Dam Power House, Koynanagar.</v>
      </c>
      <c r="C115" s="87">
        <f>'F4.2  KGSC'!D115</f>
        <v>0</v>
      </c>
      <c r="D115" s="141" t="str">
        <f>IF('F4.2  KGSC'!F115=0,"-",'F4.2  KGSC'!F115)</f>
        <v>-</v>
      </c>
      <c r="E115" s="159">
        <f>'F4.2  KGSC'!H115</f>
        <v>0</v>
      </c>
      <c r="F115" s="156">
        <f>SUM('F4.2  KGSC'!P115:S115)</f>
        <v>0</v>
      </c>
      <c r="G115" s="156">
        <f>SUM('F4.2  KGSC'!AO115:AR115)</f>
        <v>0</v>
      </c>
      <c r="H115" s="156">
        <f t="shared" si="5"/>
        <v>0</v>
      </c>
      <c r="I115" s="157">
        <f>'F4.2  KGSC'!U115</f>
        <v>0</v>
      </c>
      <c r="J115" s="157">
        <f>'F4.2  KGSC'!AT115</f>
        <v>0</v>
      </c>
      <c r="K115" s="156"/>
      <c r="L115" s="156"/>
      <c r="M115" s="156">
        <f t="shared" si="6"/>
        <v>0</v>
      </c>
      <c r="N115" s="156">
        <f t="shared" si="7"/>
        <v>0</v>
      </c>
    </row>
    <row r="116" spans="1:14" outlineLevel="1">
      <c r="A116" s="87">
        <f>'F4.2  KGSC'!A116</f>
        <v>27.9</v>
      </c>
      <c r="B116" s="90" t="str">
        <f>'F4.2  KGSC'!B116</f>
        <v>Supply and replacement of Generator air cooler system by new higher efficiency coolers for 2X18MW Koyna Dam Power House, Koynanagar.</v>
      </c>
      <c r="C116" s="87">
        <f>'F4.2  KGSC'!D116</f>
        <v>0</v>
      </c>
      <c r="D116" s="141" t="str">
        <f>IF('F4.2  KGSC'!F116=0,"-",'F4.2  KGSC'!F116)</f>
        <v>-</v>
      </c>
      <c r="E116" s="159">
        <f>'F4.2  KGSC'!H116</f>
        <v>0</v>
      </c>
      <c r="F116" s="156">
        <f>SUM('F4.2  KGSC'!P116:S116)</f>
        <v>0</v>
      </c>
      <c r="G116" s="156">
        <f>SUM('F4.2  KGSC'!AO116:AR116)</f>
        <v>0</v>
      </c>
      <c r="H116" s="156">
        <f t="shared" si="5"/>
        <v>0</v>
      </c>
      <c r="I116" s="157">
        <f>'F4.2  KGSC'!U116</f>
        <v>0</v>
      </c>
      <c r="J116" s="157">
        <f>'F4.2  KGSC'!AT116</f>
        <v>0</v>
      </c>
      <c r="K116" s="156"/>
      <c r="L116" s="156"/>
      <c r="M116" s="156">
        <f t="shared" si="6"/>
        <v>0</v>
      </c>
      <c r="N116" s="156">
        <f t="shared" si="7"/>
        <v>0</v>
      </c>
    </row>
    <row r="117" spans="1:14" outlineLevel="1">
      <c r="A117" s="87">
        <f>'F4.2  KGSC'!A117</f>
        <v>0</v>
      </c>
      <c r="B117" s="90">
        <f>'F4.2  KGSC'!B117</f>
        <v>0</v>
      </c>
      <c r="C117" s="87">
        <f>'F4.2  KGSC'!D117</f>
        <v>0</v>
      </c>
      <c r="D117" s="141" t="str">
        <f>IF('F4.2  KGSC'!F117=0,"-",'F4.2  KGSC'!F117)</f>
        <v>-</v>
      </c>
      <c r="E117" s="159">
        <f>'F4.2  KGSC'!H117</f>
        <v>0</v>
      </c>
      <c r="F117" s="156">
        <f>SUM('F4.2  KGSC'!P117:S117)</f>
        <v>0</v>
      </c>
      <c r="G117" s="156">
        <f>SUM('F4.2  KGSC'!AO117:AR117)</f>
        <v>0</v>
      </c>
      <c r="H117" s="156">
        <f t="shared" si="5"/>
        <v>0</v>
      </c>
      <c r="I117" s="157">
        <f>'F4.2  KGSC'!U117</f>
        <v>0</v>
      </c>
      <c r="J117" s="157">
        <f>'F4.2  KGSC'!AT117</f>
        <v>0</v>
      </c>
      <c r="K117" s="156"/>
      <c r="L117" s="156"/>
      <c r="M117" s="156">
        <f t="shared" si="6"/>
        <v>0</v>
      </c>
      <c r="N117" s="156">
        <f t="shared" si="7"/>
        <v>0</v>
      </c>
    </row>
    <row r="118" spans="1:14" outlineLevel="1">
      <c r="A118" s="87">
        <f>'F4.2  KGSC'!A118</f>
        <v>0</v>
      </c>
      <c r="B118" s="49" t="str">
        <f>'F4.2  KGSC'!B118</f>
        <v>B) Non-DPR Schemes</v>
      </c>
      <c r="C118" s="87">
        <f>'F4.2  KGSC'!D118</f>
        <v>0</v>
      </c>
      <c r="D118" s="141" t="str">
        <f>IF('F4.2  KGSC'!F118=0,"-",'F4.2  KGSC'!F118)</f>
        <v>-</v>
      </c>
      <c r="E118" s="159">
        <f>'F4.2  KGSC'!H118</f>
        <v>0</v>
      </c>
      <c r="F118" s="156">
        <f>SUM('F4.2  KGSC'!P118:S118)</f>
        <v>0</v>
      </c>
      <c r="G118" s="156">
        <f>SUM('F4.2  KGSC'!AO118:AR118)</f>
        <v>0</v>
      </c>
      <c r="H118" s="156">
        <f t="shared" si="5"/>
        <v>0</v>
      </c>
      <c r="I118" s="157">
        <f>'F4.2  KGSC'!U118</f>
        <v>0</v>
      </c>
      <c r="J118" s="157">
        <f>'F4.2  KGSC'!AT118</f>
        <v>0</v>
      </c>
      <c r="K118" s="156"/>
      <c r="L118" s="156"/>
      <c r="M118" s="156">
        <f t="shared" si="6"/>
        <v>0</v>
      </c>
      <c r="N118" s="156">
        <f t="shared" si="7"/>
        <v>0</v>
      </c>
    </row>
    <row r="119" spans="1:14" outlineLevel="1">
      <c r="A119" s="420">
        <f>'F4.2  KGSC'!A119</f>
        <v>1</v>
      </c>
      <c r="B119" s="99" t="str">
        <f>'F4.2  KGSC'!B119</f>
        <v xml:space="preserve"> &lt;Auto Transformer Oil Insulation Test kit (BDV Kit)&gt;</v>
      </c>
      <c r="C119" s="420" t="str">
        <f>'F4.2  KGSC'!D119</f>
        <v>N.A.</v>
      </c>
      <c r="D119" s="814" t="str">
        <f>IF('F4.2  KGSC'!F119=0,"-",'F4.2  KGSC'!F119)</f>
        <v>-</v>
      </c>
      <c r="E119" s="817">
        <f>'F4.2  KGSC'!H119</f>
        <v>0</v>
      </c>
      <c r="F119" s="816">
        <f>SUM('F4.2  KGSC'!P119:S119)</f>
        <v>3.9530000000000003E-2</v>
      </c>
      <c r="G119" s="816">
        <f>SUM('F4.2  KGSC'!AO119:AR119)</f>
        <v>3.9530000000000003E-2</v>
      </c>
      <c r="H119" s="816">
        <f t="shared" si="5"/>
        <v>0</v>
      </c>
      <c r="I119" s="155">
        <f>'F4.2  KGSC'!U119</f>
        <v>0</v>
      </c>
      <c r="J119" s="155">
        <f>'F4.2  KGSC'!AT119</f>
        <v>0</v>
      </c>
      <c r="K119" s="816"/>
      <c r="L119" s="816"/>
      <c r="M119" s="816">
        <f t="shared" si="6"/>
        <v>0</v>
      </c>
      <c r="N119" s="816">
        <f t="shared" si="7"/>
        <v>0</v>
      </c>
    </row>
    <row r="120" spans="1:14" outlineLevel="1">
      <c r="A120" s="420">
        <f>'F4.2  KGSC'!A120</f>
        <v>2</v>
      </c>
      <c r="B120" s="99" t="str">
        <f>'F4.2  KGSC'!B120</f>
        <v>&lt;Man coolers pedestal fans at KGSC,Pophali&gt;</v>
      </c>
      <c r="C120" s="420" t="str">
        <f>'F4.2  KGSC'!D120</f>
        <v>N.A.</v>
      </c>
      <c r="D120" s="814" t="str">
        <f>IF('F4.2  KGSC'!F120=0,"-",'F4.2  KGSC'!F120)</f>
        <v>-</v>
      </c>
      <c r="E120" s="817">
        <f>'F4.2  KGSC'!H120</f>
        <v>0</v>
      </c>
      <c r="F120" s="816">
        <f>SUM('F4.2  KGSC'!P120:S120)</f>
        <v>3.4143300000000001E-2</v>
      </c>
      <c r="G120" s="816">
        <f>SUM('F4.2  KGSC'!AO120:AR120)</f>
        <v>3.4143300000000001E-2</v>
      </c>
      <c r="H120" s="816">
        <f t="shared" si="5"/>
        <v>0</v>
      </c>
      <c r="I120" s="155">
        <f>'F4.2  KGSC'!U120</f>
        <v>0</v>
      </c>
      <c r="J120" s="155">
        <f>'F4.2  KGSC'!AT120</f>
        <v>0</v>
      </c>
      <c r="K120" s="816"/>
      <c r="L120" s="816"/>
      <c r="M120" s="816">
        <f t="shared" si="6"/>
        <v>0</v>
      </c>
      <c r="N120" s="816">
        <f t="shared" si="7"/>
        <v>0</v>
      </c>
    </row>
    <row r="121" spans="1:14" outlineLevel="1">
      <c r="A121" s="420">
        <f>'F4.2  KGSC'!A121</f>
        <v>3</v>
      </c>
      <c r="B121" s="99" t="str">
        <f>'F4.2  KGSC'!B121</f>
        <v>&lt; 5 KV Digital Insulation Tester&gt;</v>
      </c>
      <c r="C121" s="420" t="str">
        <f>'F4.2  KGSC'!D121</f>
        <v>N.A.</v>
      </c>
      <c r="D121" s="814" t="str">
        <f>IF('F4.2  KGSC'!F121=0,"-",'F4.2  KGSC'!F121)</f>
        <v>-</v>
      </c>
      <c r="E121" s="817">
        <f>'F4.2  KGSC'!H121</f>
        <v>0</v>
      </c>
      <c r="F121" s="816">
        <f>SUM('F4.2  KGSC'!P121:S121)</f>
        <v>2.9798000000000002E-2</v>
      </c>
      <c r="G121" s="816">
        <f>SUM('F4.2  KGSC'!AO121:AR121)</f>
        <v>2.9798000000000002E-2</v>
      </c>
      <c r="H121" s="816">
        <f t="shared" si="5"/>
        <v>0</v>
      </c>
      <c r="I121" s="155">
        <f>'F4.2  KGSC'!U121</f>
        <v>0</v>
      </c>
      <c r="J121" s="155">
        <f>'F4.2  KGSC'!AT121</f>
        <v>0</v>
      </c>
      <c r="K121" s="816"/>
      <c r="L121" s="816"/>
      <c r="M121" s="816">
        <f t="shared" si="6"/>
        <v>0</v>
      </c>
      <c r="N121" s="816">
        <f t="shared" si="7"/>
        <v>0</v>
      </c>
    </row>
    <row r="122" spans="1:14" outlineLevel="1">
      <c r="A122" s="420">
        <f>'F4.2  KGSC'!A122</f>
        <v>4</v>
      </c>
      <c r="B122" s="99" t="str">
        <f>'F4.2  KGSC'!B122</f>
        <v>&lt;Split AC Unit,Window AC  Unit,Refrigerator,Ped&gt;</v>
      </c>
      <c r="C122" s="420" t="str">
        <f>'F4.2  KGSC'!D122</f>
        <v>N.A.</v>
      </c>
      <c r="D122" s="814" t="str">
        <f>IF('F4.2  KGSC'!F122=0,"-",'F4.2  KGSC'!F122)</f>
        <v>-</v>
      </c>
      <c r="E122" s="817">
        <f>'F4.2  KGSC'!H122</f>
        <v>0</v>
      </c>
      <c r="F122" s="816">
        <f>SUM('F4.2  KGSC'!P122:S122)</f>
        <v>1.7857399999999999E-2</v>
      </c>
      <c r="G122" s="816">
        <f>SUM('F4.2  KGSC'!AO122:AR122)</f>
        <v>1.7857399999999999E-2</v>
      </c>
      <c r="H122" s="816">
        <f t="shared" si="5"/>
        <v>0</v>
      </c>
      <c r="I122" s="155">
        <f>'F4.2  KGSC'!U122</f>
        <v>0</v>
      </c>
      <c r="J122" s="155">
        <f>'F4.2  KGSC'!AT122</f>
        <v>0</v>
      </c>
      <c r="K122" s="816"/>
      <c r="L122" s="816"/>
      <c r="M122" s="816">
        <f t="shared" si="6"/>
        <v>0</v>
      </c>
      <c r="N122" s="816">
        <f t="shared" si="7"/>
        <v>0</v>
      </c>
    </row>
    <row r="123" spans="1:14" outlineLevel="1">
      <c r="A123" s="420">
        <f>'F4.2  KGSC'!A123</f>
        <v>5</v>
      </c>
      <c r="B123" s="99" t="str">
        <f>'F4.2  KGSC'!B123</f>
        <v>&lt;Earth Resistance Tester at ,Pophali. TIC STAGE IV&gt;</v>
      </c>
      <c r="C123" s="420" t="str">
        <f>'F4.2  KGSC'!D123</f>
        <v>N.A.</v>
      </c>
      <c r="D123" s="814" t="str">
        <f>IF('F4.2  KGSC'!F123=0,"-",'F4.2  KGSC'!F123)</f>
        <v>-</v>
      </c>
      <c r="E123" s="817">
        <f>'F4.2  KGSC'!H123</f>
        <v>0</v>
      </c>
      <c r="F123" s="816">
        <f>SUM('F4.2  KGSC'!P123:S123)</f>
        <v>1.6838599999999999E-2</v>
      </c>
      <c r="G123" s="816">
        <f>SUM('F4.2  KGSC'!AO123:AR123)</f>
        <v>1.6838599999999999E-2</v>
      </c>
      <c r="H123" s="816">
        <f t="shared" si="5"/>
        <v>0</v>
      </c>
      <c r="I123" s="155">
        <f>'F4.2  KGSC'!U123</f>
        <v>0</v>
      </c>
      <c r="J123" s="155">
        <f>'F4.2  KGSC'!AT123</f>
        <v>0</v>
      </c>
      <c r="K123" s="816"/>
      <c r="L123" s="816"/>
      <c r="M123" s="816">
        <f t="shared" si="6"/>
        <v>0</v>
      </c>
      <c r="N123" s="816">
        <f t="shared" si="7"/>
        <v>0</v>
      </c>
    </row>
    <row r="124" spans="1:14" outlineLevel="1">
      <c r="A124" s="420">
        <f>'F4.2  KGSC'!A124</f>
        <v>6</v>
      </c>
      <c r="B124" s="99" t="str">
        <f>'F4.2  KGSC'!B124</f>
        <v>&lt;Tools and Tackles at St-IV,KGSC,Pophali&gt;</v>
      </c>
      <c r="C124" s="420" t="str">
        <f>'F4.2  KGSC'!D124</f>
        <v>N.A.</v>
      </c>
      <c r="D124" s="814" t="str">
        <f>IF('F4.2  KGSC'!F124=0,"-",'F4.2  KGSC'!F124)</f>
        <v>-</v>
      </c>
      <c r="E124" s="817">
        <f>'F4.2  KGSC'!H124</f>
        <v>0</v>
      </c>
      <c r="F124" s="816">
        <f>SUM('F4.2  KGSC'!P124:S124)</f>
        <v>3.4609399999999998E-2</v>
      </c>
      <c r="G124" s="816">
        <f>SUM('F4.2  KGSC'!AO124:AR124)</f>
        <v>3.4609399999999998E-2</v>
      </c>
      <c r="H124" s="816">
        <f t="shared" si="5"/>
        <v>0</v>
      </c>
      <c r="I124" s="155">
        <f>'F4.2  KGSC'!U124</f>
        <v>0</v>
      </c>
      <c r="J124" s="155">
        <f>'F4.2  KGSC'!AT124</f>
        <v>0</v>
      </c>
      <c r="K124" s="816"/>
      <c r="L124" s="816"/>
      <c r="M124" s="816">
        <f t="shared" si="6"/>
        <v>0</v>
      </c>
      <c r="N124" s="816">
        <f t="shared" si="7"/>
        <v>0</v>
      </c>
    </row>
    <row r="125" spans="1:14" outlineLevel="1">
      <c r="A125" s="420">
        <f>'F4.2  KGSC'!A125</f>
        <v>7</v>
      </c>
      <c r="B125" s="99" t="str">
        <f>'F4.2  KGSC'!B125</f>
        <v>&lt;New portable Fire Fighting Diesel Pumps for Dewatering&gt;</v>
      </c>
      <c r="C125" s="420" t="str">
        <f>'F4.2  KGSC'!D125</f>
        <v>N.A.</v>
      </c>
      <c r="D125" s="814" t="str">
        <f>IF('F4.2  KGSC'!F125=0,"-",'F4.2  KGSC'!F125)</f>
        <v>-</v>
      </c>
      <c r="E125" s="817">
        <f>'F4.2  KGSC'!H125</f>
        <v>0</v>
      </c>
      <c r="F125" s="816">
        <f>SUM('F4.2  KGSC'!P125:S125)</f>
        <v>9.6969600000000003E-2</v>
      </c>
      <c r="G125" s="816">
        <f>SUM('F4.2  KGSC'!AO125:AR125)</f>
        <v>9.6969600000000003E-2</v>
      </c>
      <c r="H125" s="816">
        <f t="shared" si="5"/>
        <v>0</v>
      </c>
      <c r="I125" s="155">
        <f>'F4.2  KGSC'!U125</f>
        <v>0</v>
      </c>
      <c r="J125" s="155">
        <f>'F4.2  KGSC'!AT125</f>
        <v>0</v>
      </c>
      <c r="K125" s="816"/>
      <c r="L125" s="816"/>
      <c r="M125" s="816">
        <f t="shared" si="6"/>
        <v>0</v>
      </c>
      <c r="N125" s="816">
        <f t="shared" si="7"/>
        <v>0</v>
      </c>
    </row>
    <row r="126" spans="1:14" outlineLevel="1">
      <c r="A126" s="420">
        <f>'F4.2  KGSC'!A126</f>
        <v>8</v>
      </c>
      <c r="B126" s="99" t="str">
        <f>'F4.2  KGSC'!B126</f>
        <v>&lt;Visitors chairs for, Pophali KGSC&gt;</v>
      </c>
      <c r="C126" s="420" t="str">
        <f>'F4.2  KGSC'!D126</f>
        <v>N.A.</v>
      </c>
      <c r="D126" s="814" t="str">
        <f>IF('F4.2  KGSC'!F126=0,"-",'F4.2  KGSC'!F126)</f>
        <v>-</v>
      </c>
      <c r="E126" s="817">
        <f>'F4.2  KGSC'!H126</f>
        <v>0</v>
      </c>
      <c r="F126" s="816">
        <f>SUM('F4.2  KGSC'!P126:S126)</f>
        <v>3.3187500000000002E-2</v>
      </c>
      <c r="G126" s="816">
        <f>SUM('F4.2  KGSC'!AO126:AR126)</f>
        <v>3.3187500000000002E-2</v>
      </c>
      <c r="H126" s="816">
        <f t="shared" si="5"/>
        <v>0</v>
      </c>
      <c r="I126" s="155">
        <f>'F4.2  KGSC'!U126</f>
        <v>0</v>
      </c>
      <c r="J126" s="155">
        <f>'F4.2  KGSC'!AT126</f>
        <v>0</v>
      </c>
      <c r="K126" s="816"/>
      <c r="L126" s="816"/>
      <c r="M126" s="816">
        <f t="shared" si="6"/>
        <v>0</v>
      </c>
      <c r="N126" s="816">
        <f t="shared" si="7"/>
        <v>0</v>
      </c>
    </row>
    <row r="127" spans="1:14" outlineLevel="1">
      <c r="A127" s="420">
        <f>'F4.2  KGSC'!A127</f>
        <v>9</v>
      </c>
      <c r="B127" s="99" t="str">
        <f>'F4.2  KGSC'!B127</f>
        <v>&lt;Installation of new racks inside various/new slotted angle racks &gt;</v>
      </c>
      <c r="C127" s="420" t="str">
        <f>'F4.2  KGSC'!D127</f>
        <v>N.A.</v>
      </c>
      <c r="D127" s="814" t="str">
        <f>IF('F4.2  KGSC'!F127=0,"-",'F4.2  KGSC'!F127)</f>
        <v>-</v>
      </c>
      <c r="E127" s="817">
        <f>'F4.2  KGSC'!H127</f>
        <v>0</v>
      </c>
      <c r="F127" s="816">
        <f>SUM('F4.2  KGSC'!P127:S127)</f>
        <v>3.9648000000000003E-2</v>
      </c>
      <c r="G127" s="816">
        <f>SUM('F4.2  KGSC'!AO127:AR127)</f>
        <v>3.9648000000000003E-2</v>
      </c>
      <c r="H127" s="816">
        <f t="shared" si="5"/>
        <v>0</v>
      </c>
      <c r="I127" s="155">
        <f>'F4.2  KGSC'!U127</f>
        <v>0</v>
      </c>
      <c r="J127" s="155">
        <f>'F4.2  KGSC'!AT127</f>
        <v>0</v>
      </c>
      <c r="K127" s="816"/>
      <c r="L127" s="816"/>
      <c r="M127" s="816">
        <f t="shared" si="6"/>
        <v>0</v>
      </c>
      <c r="N127" s="816">
        <f t="shared" si="7"/>
        <v>0</v>
      </c>
    </row>
    <row r="128" spans="1:14" outlineLevel="1">
      <c r="A128" s="420">
        <f>'F4.2  KGSC'!A128</f>
        <v>10</v>
      </c>
      <c r="B128" s="99" t="str">
        <f>'F4.2  KGSC'!B128</f>
        <v>&lt;Supply of chairs for KGSC, Pophali&gt;</v>
      </c>
      <c r="C128" s="420" t="str">
        <f>'F4.2  KGSC'!D128</f>
        <v>N.A.</v>
      </c>
      <c r="D128" s="814" t="str">
        <f>IF('F4.2  KGSC'!F128=0,"-",'F4.2  KGSC'!F128)</f>
        <v>-</v>
      </c>
      <c r="E128" s="817">
        <f>'F4.2  KGSC'!H128</f>
        <v>0</v>
      </c>
      <c r="F128" s="816">
        <f>SUM('F4.2  KGSC'!P128:S128)</f>
        <v>4.4238199999999998E-2</v>
      </c>
      <c r="G128" s="816">
        <f>SUM('F4.2  KGSC'!AO128:AR128)</f>
        <v>4.4238199999999998E-2</v>
      </c>
      <c r="H128" s="816">
        <f t="shared" si="5"/>
        <v>0</v>
      </c>
      <c r="I128" s="155">
        <f>'F4.2  KGSC'!U128</f>
        <v>0</v>
      </c>
      <c r="J128" s="155">
        <f>'F4.2  KGSC'!AT128</f>
        <v>0</v>
      </c>
      <c r="K128" s="816"/>
      <c r="L128" s="816"/>
      <c r="M128" s="816">
        <f t="shared" si="6"/>
        <v>0</v>
      </c>
      <c r="N128" s="816">
        <f t="shared" si="7"/>
        <v>0</v>
      </c>
    </row>
    <row r="129" spans="1:14" outlineLevel="1">
      <c r="A129" s="420">
        <f>'F4.2  KGSC'!A129</f>
        <v>11</v>
      </c>
      <c r="B129" s="99" t="str">
        <f>'F4.2  KGSC'!B129</f>
        <v>&lt;Laser Jet NetwoksPrinters at KGSC, Pophali&gt;</v>
      </c>
      <c r="C129" s="420" t="str">
        <f>'F4.2  KGSC'!D129</f>
        <v>N.A.</v>
      </c>
      <c r="D129" s="814" t="str">
        <f>IF('F4.2  KGSC'!F129=0,"-",'F4.2  KGSC'!F129)</f>
        <v>-</v>
      </c>
      <c r="E129" s="817">
        <f>'F4.2  KGSC'!H129</f>
        <v>0</v>
      </c>
      <c r="F129" s="816">
        <f>SUM('F4.2  KGSC'!P129:S129)</f>
        <v>8.4074999999999997E-2</v>
      </c>
      <c r="G129" s="816">
        <f>SUM('F4.2  KGSC'!AO129:AR129)</f>
        <v>8.4074999999999997E-2</v>
      </c>
      <c r="H129" s="816">
        <f t="shared" si="5"/>
        <v>0</v>
      </c>
      <c r="I129" s="155">
        <f>'F4.2  KGSC'!U129</f>
        <v>0</v>
      </c>
      <c r="J129" s="155">
        <f>'F4.2  KGSC'!AT129</f>
        <v>0</v>
      </c>
      <c r="K129" s="816"/>
      <c r="L129" s="816"/>
      <c r="M129" s="816">
        <f t="shared" si="6"/>
        <v>0</v>
      </c>
      <c r="N129" s="816">
        <f t="shared" si="7"/>
        <v>0</v>
      </c>
    </row>
    <row r="130" spans="1:14" outlineLevel="1">
      <c r="A130" s="420">
        <f>'F4.2  KGSC'!A130</f>
        <v>12</v>
      </c>
      <c r="B130" s="99" t="str">
        <f>'F4.2  KGSC'!B130</f>
        <v>&lt;Night Vision Binoculars&gt;</v>
      </c>
      <c r="C130" s="420" t="str">
        <f>'F4.2  KGSC'!D130</f>
        <v>N.A.</v>
      </c>
      <c r="D130" s="814" t="str">
        <f>IF('F4.2  KGSC'!F130=0,"-",'F4.2  KGSC'!F130)</f>
        <v>-</v>
      </c>
      <c r="E130" s="817">
        <f>'F4.2  KGSC'!H130</f>
        <v>0</v>
      </c>
      <c r="F130" s="816">
        <f>SUM('F4.2  KGSC'!P130:S130)</f>
        <v>2.34112E-2</v>
      </c>
      <c r="G130" s="816">
        <f>SUM('F4.2  KGSC'!AO130:AR130)</f>
        <v>2.34112E-2</v>
      </c>
      <c r="H130" s="816">
        <f t="shared" si="5"/>
        <v>0</v>
      </c>
      <c r="I130" s="155">
        <f>'F4.2  KGSC'!U130</f>
        <v>0</v>
      </c>
      <c r="J130" s="155">
        <f>'F4.2  KGSC'!AT130</f>
        <v>0</v>
      </c>
      <c r="K130" s="816"/>
      <c r="L130" s="816"/>
      <c r="M130" s="816">
        <f t="shared" si="6"/>
        <v>0</v>
      </c>
      <c r="N130" s="816">
        <f t="shared" si="7"/>
        <v>0</v>
      </c>
    </row>
    <row r="131" spans="1:14" outlineLevel="1">
      <c r="A131" s="420">
        <f>'F4.2  KGSC'!A131</f>
        <v>13</v>
      </c>
      <c r="B131" s="99" t="str">
        <f>'F4.2  KGSC'!B131</f>
        <v>&lt;TATA Star Bus-32 seater LCV MH08-9358&gt;</v>
      </c>
      <c r="C131" s="420" t="str">
        <f>'F4.2  KGSC'!D131</f>
        <v>N.A.</v>
      </c>
      <c r="D131" s="814" t="str">
        <f>IF('F4.2  KGSC'!F131=0,"-",'F4.2  KGSC'!F131)</f>
        <v>-</v>
      </c>
      <c r="E131" s="817">
        <f>'F4.2  KGSC'!H131</f>
        <v>0</v>
      </c>
      <c r="F131" s="816">
        <f>SUM('F4.2  KGSC'!P131:S131)</f>
        <v>0</v>
      </c>
      <c r="G131" s="816">
        <f>SUM('F4.2  KGSC'!AO131:AR131)</f>
        <v>0</v>
      </c>
      <c r="H131" s="816">
        <f t="shared" si="5"/>
        <v>0</v>
      </c>
      <c r="I131" s="155">
        <f>'F4.2  KGSC'!U131</f>
        <v>0</v>
      </c>
      <c r="J131" s="155">
        <f>'F4.2  KGSC'!AT131</f>
        <v>0</v>
      </c>
      <c r="K131" s="816"/>
      <c r="L131" s="816"/>
      <c r="M131" s="816">
        <f t="shared" si="6"/>
        <v>0</v>
      </c>
      <c r="N131" s="816">
        <f t="shared" si="7"/>
        <v>0</v>
      </c>
    </row>
    <row r="132" spans="1:14" outlineLevel="1">
      <c r="A132" s="420">
        <f>'F4.2  KGSC'!A132</f>
        <v>14</v>
      </c>
      <c r="B132" s="99" t="str">
        <f>'F4.2  KGSC'!B132</f>
        <v>&lt;TATA Star Bus-32 seater LCV MH08-9359&gt;</v>
      </c>
      <c r="C132" s="420" t="str">
        <f>'F4.2  KGSC'!D132</f>
        <v>N.A.</v>
      </c>
      <c r="D132" s="814" t="str">
        <f>IF('F4.2  KGSC'!F132=0,"-",'F4.2  KGSC'!F132)</f>
        <v>-</v>
      </c>
      <c r="E132" s="817">
        <f>'F4.2  KGSC'!H132</f>
        <v>0</v>
      </c>
      <c r="F132" s="816">
        <f>SUM('F4.2  KGSC'!P132:S132)</f>
        <v>0</v>
      </c>
      <c r="G132" s="816">
        <f>SUM('F4.2  KGSC'!AO132:AR132)</f>
        <v>0</v>
      </c>
      <c r="H132" s="816">
        <f t="shared" si="5"/>
        <v>0</v>
      </c>
      <c r="I132" s="155">
        <f>'F4.2  KGSC'!U132</f>
        <v>0</v>
      </c>
      <c r="J132" s="155">
        <f>'F4.2  KGSC'!AT132</f>
        <v>0</v>
      </c>
      <c r="K132" s="816"/>
      <c r="L132" s="816"/>
      <c r="M132" s="816">
        <f t="shared" si="6"/>
        <v>0</v>
      </c>
      <c r="N132" s="816">
        <f t="shared" si="7"/>
        <v>0</v>
      </c>
    </row>
    <row r="133" spans="1:14" outlineLevel="1">
      <c r="A133" s="420">
        <f>'F4.2  KGSC'!A133</f>
        <v>15</v>
      </c>
      <c r="B133" s="99" t="str">
        <f>'F4.2  KGSC'!B133</f>
        <v>&lt;Vehicle No.MH 08-9401 TATA Star Bus 32 seater&gt;</v>
      </c>
      <c r="C133" s="420" t="str">
        <f>'F4.2  KGSC'!D133</f>
        <v>N.A.</v>
      </c>
      <c r="D133" s="814" t="str">
        <f>IF('F4.2  KGSC'!F133=0,"-",'F4.2  KGSC'!F133)</f>
        <v>-</v>
      </c>
      <c r="E133" s="817">
        <f>'F4.2  KGSC'!H133</f>
        <v>0</v>
      </c>
      <c r="F133" s="816">
        <f>SUM('F4.2  KGSC'!P133:S133)</f>
        <v>0</v>
      </c>
      <c r="G133" s="816">
        <f>SUM('F4.2  KGSC'!AO133:AR133)</f>
        <v>0</v>
      </c>
      <c r="H133" s="816">
        <f t="shared" si="5"/>
        <v>0</v>
      </c>
      <c r="I133" s="155">
        <f>'F4.2  KGSC'!U133</f>
        <v>0</v>
      </c>
      <c r="J133" s="155">
        <f>'F4.2  KGSC'!AT133</f>
        <v>0</v>
      </c>
      <c r="K133" s="816"/>
      <c r="L133" s="816"/>
      <c r="M133" s="816">
        <f t="shared" si="6"/>
        <v>0</v>
      </c>
      <c r="N133" s="816">
        <f t="shared" si="7"/>
        <v>0</v>
      </c>
    </row>
    <row r="134" spans="1:14" outlineLevel="1">
      <c r="A134" s="420">
        <f>'F4.2  KGSC'!A134</f>
        <v>16</v>
      </c>
      <c r="B134" s="99" t="str">
        <f>'F4.2  KGSC'!B134</f>
        <v xml:space="preserve"> &lt;Not in use DCM Toyato Bus MH-1&gt;</v>
      </c>
      <c r="C134" s="420" t="str">
        <f>'F4.2  KGSC'!D134</f>
        <v>N.A.</v>
      </c>
      <c r="D134" s="814" t="str">
        <f>IF('F4.2  KGSC'!F134=0,"-",'F4.2  KGSC'!F134)</f>
        <v>-</v>
      </c>
      <c r="E134" s="817">
        <f>'F4.2  KGSC'!H134</f>
        <v>0</v>
      </c>
      <c r="F134" s="816">
        <f>SUM('F4.2  KGSC'!P134:S134)</f>
        <v>0</v>
      </c>
      <c r="G134" s="816">
        <f>SUM('F4.2  KGSC'!AO134:AR134)</f>
        <v>0</v>
      </c>
      <c r="H134" s="816">
        <f t="shared" si="5"/>
        <v>0</v>
      </c>
      <c r="I134" s="155">
        <f>'F4.2  KGSC'!U134</f>
        <v>0</v>
      </c>
      <c r="J134" s="155">
        <f>'F4.2  KGSC'!AT134</f>
        <v>0</v>
      </c>
      <c r="K134" s="816"/>
      <c r="L134" s="816"/>
      <c r="M134" s="816">
        <f t="shared" si="6"/>
        <v>0</v>
      </c>
      <c r="N134" s="816">
        <f t="shared" si="7"/>
        <v>0</v>
      </c>
    </row>
    <row r="135" spans="1:14" outlineLevel="1">
      <c r="A135" s="420">
        <f>'F4.2  KGSC'!A135</f>
        <v>17</v>
      </c>
      <c r="B135" s="99" t="str">
        <f>'F4.2  KGSC'!B135</f>
        <v xml:space="preserve"> &lt;Not in use DCM Toyato Mini Bus&gt;</v>
      </c>
      <c r="C135" s="420" t="str">
        <f>'F4.2  KGSC'!D135</f>
        <v>N.A.</v>
      </c>
      <c r="D135" s="814" t="str">
        <f>IF('F4.2  KGSC'!F135=0,"-",'F4.2  KGSC'!F135)</f>
        <v>-</v>
      </c>
      <c r="E135" s="817">
        <f>'F4.2  KGSC'!H135</f>
        <v>0</v>
      </c>
      <c r="F135" s="816">
        <f>SUM('F4.2  KGSC'!P135:S135)</f>
        <v>0</v>
      </c>
      <c r="G135" s="816">
        <f>SUM('F4.2  KGSC'!AO135:AR135)</f>
        <v>0</v>
      </c>
      <c r="H135" s="816">
        <f t="shared" si="5"/>
        <v>0</v>
      </c>
      <c r="I135" s="155">
        <f>'F4.2  KGSC'!U135</f>
        <v>0</v>
      </c>
      <c r="J135" s="155">
        <f>'F4.2  KGSC'!AT135</f>
        <v>0</v>
      </c>
      <c r="K135" s="816"/>
      <c r="L135" s="816"/>
      <c r="M135" s="816">
        <f t="shared" si="6"/>
        <v>0</v>
      </c>
      <c r="N135" s="816">
        <f t="shared" si="7"/>
        <v>0</v>
      </c>
    </row>
    <row r="136" spans="1:14" outlineLevel="1">
      <c r="A136" s="420">
        <f>'F4.2  KGSC'!A136</f>
        <v>18</v>
      </c>
      <c r="B136" s="99" t="str">
        <f>'F4.2  KGSC'!B136</f>
        <v>&lt;Digital Multimeters, Clamp Meter &amp; Insulation resistance tester for TIC, Stage I&amp;II, Pophali&gt;</v>
      </c>
      <c r="C136" s="420" t="str">
        <f>'F4.2  KGSC'!D136</f>
        <v>N.A.</v>
      </c>
      <c r="D136" s="814" t="str">
        <f>IF('F4.2  KGSC'!F136=0,"-",'F4.2  KGSC'!F136)</f>
        <v>-</v>
      </c>
      <c r="E136" s="817">
        <f>'F4.2  KGSC'!H136</f>
        <v>0</v>
      </c>
      <c r="F136" s="816">
        <f>SUM('F4.2  KGSC'!P136:S136)</f>
        <v>2.8927700000000001E-2</v>
      </c>
      <c r="G136" s="816">
        <f>SUM('F4.2  KGSC'!AO136:AR136)</f>
        <v>2.8927700000000001E-2</v>
      </c>
      <c r="H136" s="816">
        <f t="shared" si="5"/>
        <v>0</v>
      </c>
      <c r="I136" s="155">
        <f>'F4.2  KGSC'!U136</f>
        <v>0</v>
      </c>
      <c r="J136" s="155">
        <f>'F4.2  KGSC'!AT136</f>
        <v>0</v>
      </c>
      <c r="K136" s="816"/>
      <c r="L136" s="816"/>
      <c r="M136" s="816">
        <f t="shared" si="6"/>
        <v>0</v>
      </c>
      <c r="N136" s="816">
        <f t="shared" si="7"/>
        <v>0</v>
      </c>
    </row>
    <row r="137" spans="1:14" outlineLevel="1">
      <c r="A137" s="420">
        <f>'F4.2  KGSC'!A137</f>
        <v>19</v>
      </c>
      <c r="B137" s="99" t="str">
        <f>'F4.2  KGSC'!B137</f>
        <v>&lt;Transformer Winding resistance measurement kit at Stage-III,  Alore&gt;</v>
      </c>
      <c r="C137" s="420" t="str">
        <f>'F4.2  KGSC'!D137</f>
        <v>N.A.</v>
      </c>
      <c r="D137" s="814" t="str">
        <f>IF('F4.2  KGSC'!F137=0,"-",'F4.2  KGSC'!F137)</f>
        <v>-</v>
      </c>
      <c r="E137" s="817">
        <f>'F4.2  KGSC'!H137</f>
        <v>0</v>
      </c>
      <c r="F137" s="816">
        <f>SUM('F4.2  KGSC'!P137:S137)</f>
        <v>2.4337500000000001E-2</v>
      </c>
      <c r="G137" s="816">
        <f>SUM('F4.2  KGSC'!AO137:AR137)</f>
        <v>2.4337500000000001E-2</v>
      </c>
      <c r="H137" s="816">
        <f t="shared" si="5"/>
        <v>0</v>
      </c>
      <c r="I137" s="155">
        <f>'F4.2  KGSC'!U137</f>
        <v>0</v>
      </c>
      <c r="J137" s="155">
        <f>'F4.2  KGSC'!AT137</f>
        <v>0</v>
      </c>
      <c r="K137" s="816"/>
      <c r="L137" s="816"/>
      <c r="M137" s="816">
        <f t="shared" si="6"/>
        <v>0</v>
      </c>
      <c r="N137" s="816">
        <f t="shared" si="7"/>
        <v>0</v>
      </c>
    </row>
    <row r="138" spans="1:14" outlineLevel="1">
      <c r="A138" s="420">
        <f>'F4.2  KGSC'!A138</f>
        <v>20</v>
      </c>
      <c r="B138" s="99" t="str">
        <f>'F4.2  KGSC'!B138</f>
        <v>&lt;Multifunc A3 Scanner &amp; all in one A4 laser printer Technical Purchase , Account Section, H.R. ,MPD&gt;</v>
      </c>
      <c r="C138" s="420" t="str">
        <f>'F4.2  KGSC'!D138</f>
        <v>N.A.</v>
      </c>
      <c r="D138" s="814" t="str">
        <f>IF('F4.2  KGSC'!F138=0,"-",'F4.2  KGSC'!F138)</f>
        <v>-</v>
      </c>
      <c r="E138" s="817">
        <f>'F4.2  KGSC'!H138</f>
        <v>0</v>
      </c>
      <c r="F138" s="816">
        <f>SUM('F4.2  KGSC'!P138:S138)</f>
        <v>3.2520800000000002E-2</v>
      </c>
      <c r="G138" s="816">
        <f>SUM('F4.2  KGSC'!AO138:AR138)</f>
        <v>3.2520800000000002E-2</v>
      </c>
      <c r="H138" s="816">
        <f t="shared" si="5"/>
        <v>0</v>
      </c>
      <c r="I138" s="155">
        <f>'F4.2  KGSC'!U138</f>
        <v>0</v>
      </c>
      <c r="J138" s="155">
        <f>'F4.2  KGSC'!AT138</f>
        <v>0</v>
      </c>
      <c r="K138" s="816"/>
      <c r="L138" s="816"/>
      <c r="M138" s="816">
        <f t="shared" si="6"/>
        <v>0</v>
      </c>
      <c r="N138" s="816">
        <f t="shared" si="7"/>
        <v>0</v>
      </c>
    </row>
    <row r="139" spans="1:14" outlineLevel="1">
      <c r="A139" s="420">
        <f>'F4.2  KGSC'!A139</f>
        <v>21</v>
      </c>
      <c r="B139" s="99" t="str">
        <f>'F4.2  KGSC'!B139</f>
        <v>&lt;Temperature Calibrator at St-IV, KGSC,Pophali&gt;</v>
      </c>
      <c r="C139" s="420" t="str">
        <f>'F4.2  KGSC'!D139</f>
        <v>N.A.</v>
      </c>
      <c r="D139" s="814" t="str">
        <f>IF('F4.2  KGSC'!F139=0,"-",'F4.2  KGSC'!F139)</f>
        <v>-</v>
      </c>
      <c r="E139" s="817">
        <f>'F4.2  KGSC'!H139</f>
        <v>0</v>
      </c>
      <c r="F139" s="816">
        <f>SUM('F4.2  KGSC'!P139:S139)</f>
        <v>1.2272E-2</v>
      </c>
      <c r="G139" s="816">
        <f>SUM('F4.2  KGSC'!AO139:AR139)</f>
        <v>1.2272E-2</v>
      </c>
      <c r="H139" s="816">
        <f t="shared" si="5"/>
        <v>0</v>
      </c>
      <c r="I139" s="155">
        <f>'F4.2  KGSC'!U139</f>
        <v>0</v>
      </c>
      <c r="J139" s="155">
        <f>'F4.2  KGSC'!AT139</f>
        <v>0</v>
      </c>
      <c r="K139" s="816"/>
      <c r="L139" s="816"/>
      <c r="M139" s="816">
        <f t="shared" si="6"/>
        <v>0</v>
      </c>
      <c r="N139" s="816">
        <f t="shared" si="7"/>
        <v>0</v>
      </c>
    </row>
    <row r="140" spans="1:14" outlineLevel="1">
      <c r="A140" s="420">
        <f>'F4.2  KGSC'!A140</f>
        <v>22</v>
      </c>
      <c r="B140" s="99" t="str">
        <f>'F4.2  KGSC'!B140</f>
        <v>&lt; 1 no. new departmental car Maruti Sweft Desire for conveyance of Chief Engr&gt;</v>
      </c>
      <c r="C140" s="420" t="str">
        <f>'F4.2  KGSC'!D140</f>
        <v>N.A.</v>
      </c>
      <c r="D140" s="814" t="str">
        <f>IF('F4.2  KGSC'!F140=0,"-",'F4.2  KGSC'!F140)</f>
        <v>-</v>
      </c>
      <c r="E140" s="817">
        <f>'F4.2  KGSC'!H140</f>
        <v>0</v>
      </c>
      <c r="F140" s="816">
        <f>SUM('F4.2  KGSC'!P140:S140)</f>
        <v>7.7924499999999994E-2</v>
      </c>
      <c r="G140" s="816">
        <f>SUM('F4.2  KGSC'!AO140:AR140)</f>
        <v>7.7924499999999994E-2</v>
      </c>
      <c r="H140" s="816">
        <f t="shared" si="5"/>
        <v>0</v>
      </c>
      <c r="I140" s="155">
        <f>'F4.2  KGSC'!U140</f>
        <v>0</v>
      </c>
      <c r="J140" s="155">
        <f>'F4.2  KGSC'!AT140</f>
        <v>0</v>
      </c>
      <c r="K140" s="816"/>
      <c r="L140" s="816"/>
      <c r="M140" s="816">
        <f t="shared" si="6"/>
        <v>0</v>
      </c>
      <c r="N140" s="816">
        <f t="shared" si="7"/>
        <v>0</v>
      </c>
    </row>
    <row r="141" spans="1:14" s="177" customFormat="1" outlineLevel="1">
      <c r="A141" s="420">
        <f>'F4.2  KGSC'!A141</f>
        <v>23</v>
      </c>
      <c r="B141" s="99" t="str">
        <f>'F4.2  KGSC'!B141</f>
        <v>&lt;Hitachi A/c Two.NO.VIP Rest House&gt;</v>
      </c>
      <c r="C141" s="420" t="str">
        <f>'F4.2  KGSC'!D141</f>
        <v>N.A.</v>
      </c>
      <c r="D141" s="814" t="str">
        <f>IF('F4.2  KGSC'!F141=0,"-",'F4.2  KGSC'!F141)</f>
        <v>-</v>
      </c>
      <c r="E141" s="817">
        <f>'F4.2  KGSC'!H141</f>
        <v>0</v>
      </c>
      <c r="F141" s="816">
        <f>SUM('F4.2  KGSC'!P141:S141)</f>
        <v>8.0000000000000002E-3</v>
      </c>
      <c r="G141" s="816">
        <f>SUM('F4.2  KGSC'!AO141:AR141)</f>
        <v>8.0000000000000002E-3</v>
      </c>
      <c r="H141" s="816">
        <f t="shared" si="5"/>
        <v>0</v>
      </c>
      <c r="I141" s="155">
        <f>'F4.2  KGSC'!U141</f>
        <v>0</v>
      </c>
      <c r="J141" s="155">
        <f>'F4.2  KGSC'!AT141</f>
        <v>0</v>
      </c>
      <c r="K141" s="816"/>
      <c r="L141" s="816"/>
      <c r="M141" s="816">
        <f t="shared" si="6"/>
        <v>0</v>
      </c>
      <c r="N141" s="816">
        <f t="shared" si="7"/>
        <v>0</v>
      </c>
    </row>
    <row r="142" spans="1:14" s="177" customFormat="1" outlineLevel="1">
      <c r="A142" s="420">
        <f>'F4.2  KGSC'!A142</f>
        <v>24</v>
      </c>
      <c r="B142" s="99" t="str">
        <f>'F4.2  KGSC'!B142</f>
        <v>&lt;Inverter Split AC Unit, Desert Coolers Water Coolers for KGSC, Pophali&gt;</v>
      </c>
      <c r="C142" s="420" t="str">
        <f>'F4.2  KGSC'!D142</f>
        <v>N.A.</v>
      </c>
      <c r="D142" s="814" t="str">
        <f>IF('F4.2  KGSC'!F142=0,"-",'F4.2  KGSC'!F142)</f>
        <v>-</v>
      </c>
      <c r="E142" s="817">
        <f>'F4.2  KGSC'!H142</f>
        <v>0</v>
      </c>
      <c r="F142" s="816">
        <f>SUM('F4.2  KGSC'!P142:S142)</f>
        <v>7.0799000000000001E-3</v>
      </c>
      <c r="G142" s="816">
        <f>SUM('F4.2  KGSC'!AO142:AR142)</f>
        <v>7.0799000000000001E-3</v>
      </c>
      <c r="H142" s="816">
        <f t="shared" si="5"/>
        <v>0</v>
      </c>
      <c r="I142" s="155">
        <f>'F4.2  KGSC'!U142</f>
        <v>0</v>
      </c>
      <c r="J142" s="155">
        <f>'F4.2  KGSC'!AT142</f>
        <v>0</v>
      </c>
      <c r="K142" s="816"/>
      <c r="L142" s="816"/>
      <c r="M142" s="816">
        <f t="shared" si="6"/>
        <v>0</v>
      </c>
      <c r="N142" s="816">
        <f t="shared" si="7"/>
        <v>0</v>
      </c>
    </row>
    <row r="143" spans="1:14" s="177" customFormat="1" outlineLevel="1">
      <c r="A143" s="420">
        <f>'F4.2  KGSC'!A143</f>
        <v>25</v>
      </c>
      <c r="B143" s="99" t="str">
        <f>'F4.2  KGSC'!B143</f>
        <v>&lt;Advanced ISDN EPABX system for Koyna Generating St ntercom Telephone Advanced ISDN EPABX system for Koyna Generating Station Complex&gt;</v>
      </c>
      <c r="C143" s="420" t="str">
        <f>'F4.2  KGSC'!D143</f>
        <v>N.A.</v>
      </c>
      <c r="D143" s="814" t="str">
        <f>IF('F4.2  KGSC'!F143=0,"-",'F4.2  KGSC'!F143)</f>
        <v>-</v>
      </c>
      <c r="E143" s="817">
        <f>'F4.2  KGSC'!H143</f>
        <v>0</v>
      </c>
      <c r="F143" s="816">
        <f>SUM('F4.2  KGSC'!P143:S143)</f>
        <v>2.9644799999999999E-2</v>
      </c>
      <c r="G143" s="816">
        <f>SUM('F4.2  KGSC'!AO143:AR143)</f>
        <v>2.9644799999999999E-2</v>
      </c>
      <c r="H143" s="816">
        <f t="shared" si="5"/>
        <v>0</v>
      </c>
      <c r="I143" s="155">
        <f>'F4.2  KGSC'!U143</f>
        <v>0</v>
      </c>
      <c r="J143" s="155">
        <f>'F4.2  KGSC'!AT143</f>
        <v>0</v>
      </c>
      <c r="K143" s="816"/>
      <c r="L143" s="816"/>
      <c r="M143" s="816">
        <f t="shared" si="6"/>
        <v>0</v>
      </c>
      <c r="N143" s="816">
        <f t="shared" si="7"/>
        <v>0</v>
      </c>
    </row>
    <row r="144" spans="1:14" s="177" customFormat="1" outlineLevel="1">
      <c r="A144" s="420">
        <f>'F4.2  KGSC'!A144</f>
        <v>26</v>
      </c>
      <c r="B144" s="99" t="str">
        <f>'F4.2  KGSC'!B144</f>
        <v>&lt;TATA Sumo MH-14/9763 1 No&gt;</v>
      </c>
      <c r="C144" s="420" t="str">
        <f>'F4.2  KGSC'!D144</f>
        <v>N.A.</v>
      </c>
      <c r="D144" s="814" t="str">
        <f>IF('F4.2  KGSC'!F144=0,"-",'F4.2  KGSC'!F144)</f>
        <v>-</v>
      </c>
      <c r="E144" s="817">
        <f>'F4.2  KGSC'!H144</f>
        <v>0</v>
      </c>
      <c r="F144" s="816">
        <f>SUM('F4.2  KGSC'!P144:S144)</f>
        <v>4.1196799999999999E-2</v>
      </c>
      <c r="G144" s="816">
        <f>SUM('F4.2  KGSC'!AO144:AR144)</f>
        <v>4.1196799999999999E-2</v>
      </c>
      <c r="H144" s="816">
        <f t="shared" ref="H144:H207" si="11">F144-G144</f>
        <v>0</v>
      </c>
      <c r="I144" s="155">
        <f>'F4.2  KGSC'!U144</f>
        <v>0</v>
      </c>
      <c r="J144" s="155">
        <f>'F4.2  KGSC'!AT144</f>
        <v>0</v>
      </c>
      <c r="K144" s="816"/>
      <c r="L144" s="816"/>
      <c r="M144" s="816">
        <f t="shared" ref="M144:M207" si="12">SUM(J144:L144)</f>
        <v>0</v>
      </c>
      <c r="N144" s="816">
        <f t="shared" ref="N144:N207" si="13">H144+I144-M144</f>
        <v>0</v>
      </c>
    </row>
    <row r="145" spans="1:14" s="177" customFormat="1" outlineLevel="1">
      <c r="A145" s="420">
        <f>'F4.2  KGSC'!A145</f>
        <v>27</v>
      </c>
      <c r="B145" s="99" t="str">
        <f>'F4.2  KGSC'!B145</f>
        <v>&lt;Ambulance TATA make MH-31/4475 1 No&gt;</v>
      </c>
      <c r="C145" s="420" t="str">
        <f>'F4.2  KGSC'!D145</f>
        <v>N.A.</v>
      </c>
      <c r="D145" s="814" t="str">
        <f>IF('F4.2  KGSC'!F145=0,"-",'F4.2  KGSC'!F145)</f>
        <v>-</v>
      </c>
      <c r="E145" s="817">
        <f>'F4.2  KGSC'!H145</f>
        <v>0</v>
      </c>
      <c r="F145" s="816">
        <f>SUM('F4.2  KGSC'!P145:S145)</f>
        <v>3.6143000000000002E-2</v>
      </c>
      <c r="G145" s="816">
        <f>SUM('F4.2  KGSC'!AO145:AR145)</f>
        <v>3.6143000000000002E-2</v>
      </c>
      <c r="H145" s="816">
        <f t="shared" si="11"/>
        <v>0</v>
      </c>
      <c r="I145" s="155">
        <f>'F4.2  KGSC'!U145</f>
        <v>0</v>
      </c>
      <c r="J145" s="155">
        <f>'F4.2  KGSC'!AT145</f>
        <v>0</v>
      </c>
      <c r="K145" s="816"/>
      <c r="L145" s="816"/>
      <c r="M145" s="816">
        <f t="shared" si="12"/>
        <v>0</v>
      </c>
      <c r="N145" s="816">
        <f t="shared" si="13"/>
        <v>0</v>
      </c>
    </row>
    <row r="146" spans="1:14" s="177" customFormat="1" outlineLevel="1">
      <c r="A146" s="420">
        <f>'F4.2  KGSC'!A146</f>
        <v>28</v>
      </c>
      <c r="B146" s="99" t="str">
        <f>'F4.2  KGSC'!B146</f>
        <v>&lt;Supply of 1 No of Ambulance Vane for Pophali&gt;</v>
      </c>
      <c r="C146" s="420" t="str">
        <f>'F4.2  KGSC'!D146</f>
        <v>N.A.</v>
      </c>
      <c r="D146" s="814" t="str">
        <f>IF('F4.2  KGSC'!F146=0,"-",'F4.2  KGSC'!F146)</f>
        <v>-</v>
      </c>
      <c r="E146" s="817">
        <f>'F4.2  KGSC'!H146</f>
        <v>0</v>
      </c>
      <c r="F146" s="816">
        <f>SUM('F4.2  KGSC'!P146:S146)</f>
        <v>0.14882899999999999</v>
      </c>
      <c r="G146" s="816">
        <f>SUM('F4.2  KGSC'!AO146:AR146)</f>
        <v>0.14882899999999999</v>
      </c>
      <c r="H146" s="816">
        <f t="shared" si="11"/>
        <v>0</v>
      </c>
      <c r="I146" s="155">
        <f>'F4.2  KGSC'!U146</f>
        <v>0</v>
      </c>
      <c r="J146" s="155">
        <f>'F4.2  KGSC'!AT146</f>
        <v>0</v>
      </c>
      <c r="K146" s="816"/>
      <c r="L146" s="816"/>
      <c r="M146" s="816">
        <f t="shared" si="12"/>
        <v>0</v>
      </c>
      <c r="N146" s="816">
        <f t="shared" si="13"/>
        <v>0</v>
      </c>
    </row>
    <row r="147" spans="1:14" s="177" customFormat="1" outlineLevel="1">
      <c r="A147" s="420">
        <f>'F4.2  KGSC'!A147</f>
        <v>29</v>
      </c>
      <c r="B147" s="99" t="str">
        <f>'F4.2  KGSC'!B147</f>
        <v>&lt;Supply of 1 No of Ambulance Vane for Pophali&gt;</v>
      </c>
      <c r="C147" s="420" t="str">
        <f>'F4.2  KGSC'!D147</f>
        <v>N.A.</v>
      </c>
      <c r="D147" s="814" t="str">
        <f>IF('F4.2  KGSC'!F147=0,"-",'F4.2  KGSC'!F147)</f>
        <v>-</v>
      </c>
      <c r="E147" s="817">
        <f>'F4.2  KGSC'!H147</f>
        <v>0</v>
      </c>
      <c r="F147" s="816">
        <f>SUM('F4.2  KGSC'!P147:S147)</f>
        <v>0.14882899999999999</v>
      </c>
      <c r="G147" s="816">
        <f>SUM('F4.2  KGSC'!AO147:AR147)</f>
        <v>0.14882899999999999</v>
      </c>
      <c r="H147" s="816">
        <f t="shared" si="11"/>
        <v>0</v>
      </c>
      <c r="I147" s="155">
        <f>'F4.2  KGSC'!U147</f>
        <v>0</v>
      </c>
      <c r="J147" s="155">
        <f>'F4.2  KGSC'!AT147</f>
        <v>0</v>
      </c>
      <c r="K147" s="816"/>
      <c r="L147" s="816"/>
      <c r="M147" s="816">
        <f t="shared" si="12"/>
        <v>0</v>
      </c>
      <c r="N147" s="816">
        <f t="shared" si="13"/>
        <v>0</v>
      </c>
    </row>
    <row r="148" spans="1:14" s="177" customFormat="1" outlineLevel="1">
      <c r="A148" s="420">
        <f>'F4.2  KGSC'!A148</f>
        <v>30</v>
      </c>
      <c r="B148" s="99" t="str">
        <f>'F4.2  KGSC'!B148</f>
        <v>&lt;HITACHI Make 2 TR non inverter split Air conditioner&gt;</v>
      </c>
      <c r="C148" s="420" t="str">
        <f>'F4.2  KGSC'!D148</f>
        <v>N.A.</v>
      </c>
      <c r="D148" s="814" t="str">
        <f>IF('F4.2  KGSC'!F148=0,"-",'F4.2  KGSC'!F148)</f>
        <v>-</v>
      </c>
      <c r="E148" s="817">
        <f>'F4.2  KGSC'!H148</f>
        <v>0</v>
      </c>
      <c r="F148" s="816">
        <f>SUM('F4.2  KGSC'!P148:S148)</f>
        <v>0.16739329999999999</v>
      </c>
      <c r="G148" s="816">
        <f>SUM('F4.2  KGSC'!AO148:AR148)</f>
        <v>0.16739329999999999</v>
      </c>
      <c r="H148" s="816">
        <f t="shared" si="11"/>
        <v>0</v>
      </c>
      <c r="I148" s="155">
        <f>'F4.2  KGSC'!U148</f>
        <v>0</v>
      </c>
      <c r="J148" s="155">
        <f>'F4.2  KGSC'!AT148</f>
        <v>0</v>
      </c>
      <c r="K148" s="816"/>
      <c r="L148" s="816"/>
      <c r="M148" s="816">
        <f t="shared" si="12"/>
        <v>0</v>
      </c>
      <c r="N148" s="816">
        <f t="shared" si="13"/>
        <v>0</v>
      </c>
    </row>
    <row r="149" spans="1:14" s="177" customFormat="1" outlineLevel="1">
      <c r="A149" s="420">
        <f>'F4.2  KGSC'!A149</f>
        <v>31</v>
      </c>
      <c r="B149" s="99" t="str">
        <f>'F4.2  KGSC'!B149</f>
        <v>&lt;250 KVA D.G. Set Model KG1-250WS&gt;</v>
      </c>
      <c r="C149" s="420" t="str">
        <f>'F4.2  KGSC'!D149</f>
        <v>N.A.</v>
      </c>
      <c r="D149" s="814" t="str">
        <f>IF('F4.2  KGSC'!F149=0,"-",'F4.2  KGSC'!F149)</f>
        <v>-</v>
      </c>
      <c r="E149" s="817">
        <f>'F4.2  KGSC'!H149</f>
        <v>0</v>
      </c>
      <c r="F149" s="816">
        <f>SUM('F4.2  KGSC'!P149:S149)</f>
        <v>0.192222</v>
      </c>
      <c r="G149" s="816">
        <f>SUM('F4.2  KGSC'!AO149:AR149)</f>
        <v>0.192222</v>
      </c>
      <c r="H149" s="816">
        <f t="shared" si="11"/>
        <v>0</v>
      </c>
      <c r="I149" s="155">
        <f>'F4.2  KGSC'!U149</f>
        <v>0</v>
      </c>
      <c r="J149" s="155">
        <f>'F4.2  KGSC'!AT149</f>
        <v>0</v>
      </c>
      <c r="K149" s="816"/>
      <c r="L149" s="816"/>
      <c r="M149" s="816">
        <f t="shared" si="12"/>
        <v>0</v>
      </c>
      <c r="N149" s="816">
        <f t="shared" si="13"/>
        <v>0</v>
      </c>
    </row>
    <row r="150" spans="1:14" s="177" customFormat="1" outlineLevel="1">
      <c r="A150" s="420">
        <f>'F4.2  KGSC'!A150</f>
        <v>32</v>
      </c>
      <c r="B150" s="99" t="str">
        <f>'F4.2  KGSC'!B150</f>
        <v>&lt;Dell laptops at KGSC Pophali&gt;</v>
      </c>
      <c r="C150" s="420" t="str">
        <f>'F4.2  KGSC'!D150</f>
        <v>N.A.</v>
      </c>
      <c r="D150" s="814" t="str">
        <f>IF('F4.2  KGSC'!F150=0,"-",'F4.2  KGSC'!F150)</f>
        <v>-</v>
      </c>
      <c r="E150" s="817">
        <f>'F4.2  KGSC'!H150</f>
        <v>0</v>
      </c>
      <c r="F150" s="816">
        <f>SUM('F4.2  KGSC'!P150:S150)</f>
        <v>1.5599999999999999E-2</v>
      </c>
      <c r="G150" s="816">
        <f>SUM('F4.2  KGSC'!AO150:AR150)</f>
        <v>1.5599999999999999E-2</v>
      </c>
      <c r="H150" s="816">
        <f t="shared" si="11"/>
        <v>0</v>
      </c>
      <c r="I150" s="155">
        <f>'F4.2  KGSC'!U150</f>
        <v>0</v>
      </c>
      <c r="J150" s="155">
        <f>'F4.2  KGSC'!AT150</f>
        <v>0</v>
      </c>
      <c r="K150" s="816"/>
      <c r="L150" s="816"/>
      <c r="M150" s="816">
        <f t="shared" si="12"/>
        <v>0</v>
      </c>
      <c r="N150" s="816">
        <f t="shared" si="13"/>
        <v>0</v>
      </c>
    </row>
    <row r="151" spans="1:14" s="177" customFormat="1" outlineLevel="1">
      <c r="A151" s="420">
        <f>'F4.2  KGSC'!A151</f>
        <v>33</v>
      </c>
      <c r="B151" s="99" t="str">
        <f>'F4.2  KGSC'!B151</f>
        <v>&lt;A.C. Plant chiller 515 to 535 TRx2 at kgsc,Pophali&gt;</v>
      </c>
      <c r="C151" s="420" t="str">
        <f>'F4.2  KGSC'!D151</f>
        <v>N.A.</v>
      </c>
      <c r="D151" s="814" t="str">
        <f>IF('F4.2  KGSC'!F151=0,"-",'F4.2  KGSC'!F151)</f>
        <v>-</v>
      </c>
      <c r="E151" s="817">
        <f>'F4.2  KGSC'!H151</f>
        <v>0</v>
      </c>
      <c r="F151" s="816">
        <f>SUM('F4.2  KGSC'!P151:S151)</f>
        <v>2.1143972</v>
      </c>
      <c r="G151" s="816">
        <f>SUM('F4.2  KGSC'!AO151:AR151)</f>
        <v>2.1143972</v>
      </c>
      <c r="H151" s="816">
        <f t="shared" si="11"/>
        <v>0</v>
      </c>
      <c r="I151" s="155">
        <f>'F4.2  KGSC'!U151</f>
        <v>0</v>
      </c>
      <c r="J151" s="155">
        <f>'F4.2  KGSC'!AT151</f>
        <v>0</v>
      </c>
      <c r="K151" s="816"/>
      <c r="L151" s="816"/>
      <c r="M151" s="816">
        <f t="shared" si="12"/>
        <v>0</v>
      </c>
      <c r="N151" s="816">
        <f t="shared" si="13"/>
        <v>0</v>
      </c>
    </row>
    <row r="152" spans="1:14" s="177" customFormat="1" outlineLevel="1">
      <c r="A152" s="420">
        <f>'F4.2  KGSC'!A152</f>
        <v>34</v>
      </c>
      <c r="B152" s="99" t="str">
        <f>'F4.2  KGSC'!B152</f>
        <v>&lt;Supply of RDP make Computers at KGSC&gt;</v>
      </c>
      <c r="C152" s="420" t="str">
        <f>'F4.2  KGSC'!D152</f>
        <v>N.A.</v>
      </c>
      <c r="D152" s="814" t="str">
        <f>IF('F4.2  KGSC'!F152=0,"-",'F4.2  KGSC'!F152)</f>
        <v>-</v>
      </c>
      <c r="E152" s="817">
        <f>'F4.2  KGSC'!H152</f>
        <v>0</v>
      </c>
      <c r="F152" s="816">
        <f>SUM('F4.2  KGSC'!P152:S152)</f>
        <v>0.43134899999999998</v>
      </c>
      <c r="G152" s="816">
        <f>SUM('F4.2  KGSC'!AO152:AR152)</f>
        <v>0.43134899999999998</v>
      </c>
      <c r="H152" s="816">
        <f t="shared" si="11"/>
        <v>0</v>
      </c>
      <c r="I152" s="155">
        <f>'F4.2  KGSC'!U152</f>
        <v>0</v>
      </c>
      <c r="J152" s="155">
        <f>'F4.2  KGSC'!AT152</f>
        <v>0</v>
      </c>
      <c r="K152" s="816"/>
      <c r="L152" s="816"/>
      <c r="M152" s="816">
        <f t="shared" si="12"/>
        <v>0</v>
      </c>
      <c r="N152" s="816">
        <f t="shared" si="13"/>
        <v>0</v>
      </c>
    </row>
    <row r="153" spans="1:14" s="178" customFormat="1" outlineLevel="1">
      <c r="A153" s="420">
        <f>'F4.2  KGSC'!A153</f>
        <v>35</v>
      </c>
      <c r="B153" s="99" t="str">
        <f>'F4.2  KGSC'!B153</f>
        <v>&lt;Welding Machine for KDPH&gt;</v>
      </c>
      <c r="C153" s="420" t="str">
        <f>'F4.2  KGSC'!D153</f>
        <v>N.A.</v>
      </c>
      <c r="D153" s="814" t="str">
        <f>IF('F4.2  KGSC'!F153=0,"-",'F4.2  KGSC'!F153)</f>
        <v>-</v>
      </c>
      <c r="E153" s="817">
        <f>'F4.2  KGSC'!H153</f>
        <v>0</v>
      </c>
      <c r="F153" s="816">
        <f>SUM('F4.2  KGSC'!P153:S153)</f>
        <v>1.039E-3</v>
      </c>
      <c r="G153" s="816">
        <f>SUM('F4.2  KGSC'!AO153:AR153)</f>
        <v>1.039E-3</v>
      </c>
      <c r="H153" s="816">
        <f t="shared" si="11"/>
        <v>0</v>
      </c>
      <c r="I153" s="155">
        <f>'F4.2  KGSC'!U153</f>
        <v>0</v>
      </c>
      <c r="J153" s="155">
        <f>'F4.2  KGSC'!AT153</f>
        <v>0</v>
      </c>
      <c r="K153" s="816"/>
      <c r="L153" s="816"/>
      <c r="M153" s="816">
        <f t="shared" si="12"/>
        <v>0</v>
      </c>
      <c r="N153" s="816">
        <f t="shared" si="13"/>
        <v>0</v>
      </c>
    </row>
    <row r="154" spans="1:14" s="177" customFormat="1" outlineLevel="1">
      <c r="A154" s="420">
        <f>'F4.2  KGSC'!A154</f>
        <v>36</v>
      </c>
      <c r="B154" s="99" t="str">
        <f>'F4.2  KGSC'!B154</f>
        <v>&lt;Material handling trolley for Majot store&gt;</v>
      </c>
      <c r="C154" s="420" t="str">
        <f>'F4.2  KGSC'!D154</f>
        <v>N.A.</v>
      </c>
      <c r="D154" s="814" t="str">
        <f>IF('F4.2  KGSC'!F154=0,"-",'F4.2  KGSC'!F154)</f>
        <v>-</v>
      </c>
      <c r="E154" s="817">
        <f>'F4.2  KGSC'!H154</f>
        <v>0</v>
      </c>
      <c r="F154" s="816">
        <f>SUM('F4.2  KGSC'!P154:S154)</f>
        <v>1.4197999999999999E-3</v>
      </c>
      <c r="G154" s="816">
        <f>SUM('F4.2  KGSC'!AO154:AR154)</f>
        <v>1.4197999999999999E-3</v>
      </c>
      <c r="H154" s="816">
        <f t="shared" si="11"/>
        <v>0</v>
      </c>
      <c r="I154" s="155">
        <f>'F4.2  KGSC'!U154</f>
        <v>0</v>
      </c>
      <c r="J154" s="155">
        <f>'F4.2  KGSC'!AT154</f>
        <v>0</v>
      </c>
      <c r="K154" s="816"/>
      <c r="L154" s="816"/>
      <c r="M154" s="816">
        <f t="shared" si="12"/>
        <v>0</v>
      </c>
      <c r="N154" s="816">
        <f t="shared" si="13"/>
        <v>0</v>
      </c>
    </row>
    <row r="155" spans="1:14" s="177" customFormat="1" outlineLevel="1">
      <c r="A155" s="420">
        <f>'F4.2  KGSC'!A155</f>
        <v>37</v>
      </c>
      <c r="B155" s="99" t="str">
        <f>'F4.2  KGSC'!B155</f>
        <v>&lt;Canon  LiDe 300 IN Scanner&gt;</v>
      </c>
      <c r="C155" s="420" t="str">
        <f>'F4.2  KGSC'!D155</f>
        <v>N.A.</v>
      </c>
      <c r="D155" s="814" t="str">
        <f>IF('F4.2  KGSC'!F155=0,"-",'F4.2  KGSC'!F155)</f>
        <v>-</v>
      </c>
      <c r="E155" s="817">
        <f>'F4.2  KGSC'!H155</f>
        <v>0</v>
      </c>
      <c r="F155" s="816">
        <f>SUM('F4.2  KGSC'!P155:S155)</f>
        <v>4.8000000000000001E-4</v>
      </c>
      <c r="G155" s="816">
        <f>SUM('F4.2  KGSC'!AO155:AR155)</f>
        <v>4.8000000000000001E-4</v>
      </c>
      <c r="H155" s="816">
        <f t="shared" si="11"/>
        <v>0</v>
      </c>
      <c r="I155" s="155">
        <f>'F4.2  KGSC'!U155</f>
        <v>0</v>
      </c>
      <c r="J155" s="155">
        <f>'F4.2  KGSC'!AT155</f>
        <v>0</v>
      </c>
      <c r="K155" s="816"/>
      <c r="L155" s="816"/>
      <c r="M155" s="816">
        <f t="shared" si="12"/>
        <v>0</v>
      </c>
      <c r="N155" s="816">
        <f t="shared" si="13"/>
        <v>0</v>
      </c>
    </row>
    <row r="156" spans="1:14" s="177" customFormat="1" outlineLevel="1">
      <c r="A156" s="420">
        <f>'F4.2  KGSC'!A156</f>
        <v>38</v>
      </c>
      <c r="B156" s="99" t="str">
        <f>'F4.2  KGSC'!B156</f>
        <v>&lt;Supply of Pedestal fan at KDPH&gt;</v>
      </c>
      <c r="C156" s="420" t="str">
        <f>'F4.2  KGSC'!D156</f>
        <v>N.A.</v>
      </c>
      <c r="D156" s="814" t="str">
        <f>IF('F4.2  KGSC'!F156=0,"-",'F4.2  KGSC'!F156)</f>
        <v>-</v>
      </c>
      <c r="E156" s="817">
        <f>'F4.2  KGSC'!H156</f>
        <v>0</v>
      </c>
      <c r="F156" s="816">
        <f>SUM('F4.2  KGSC'!P156:S156)</f>
        <v>1.50002E-2</v>
      </c>
      <c r="G156" s="816">
        <f>SUM('F4.2  KGSC'!AO156:AR156)</f>
        <v>1.50002E-2</v>
      </c>
      <c r="H156" s="816">
        <f t="shared" si="11"/>
        <v>0</v>
      </c>
      <c r="I156" s="155">
        <f>'F4.2  KGSC'!U156</f>
        <v>0</v>
      </c>
      <c r="J156" s="155">
        <f>'F4.2  KGSC'!AT156</f>
        <v>0</v>
      </c>
      <c r="K156" s="816"/>
      <c r="L156" s="816"/>
      <c r="M156" s="816">
        <f t="shared" si="12"/>
        <v>0</v>
      </c>
      <c r="N156" s="816">
        <f t="shared" si="13"/>
        <v>0</v>
      </c>
    </row>
    <row r="157" spans="1:14" s="177" customFormat="1" outlineLevel="1">
      <c r="A157" s="420">
        <f>'F4.2  KGSC'!A157</f>
        <v>39</v>
      </c>
      <c r="B157" s="99" t="str">
        <f>'F4.2  KGSC'!B157</f>
        <v>&lt;Supply of Refrigerator 290 LTR double door capacity&gt;</v>
      </c>
      <c r="C157" s="420" t="str">
        <f>'F4.2  KGSC'!D157</f>
        <v>N.A.</v>
      </c>
      <c r="D157" s="814" t="str">
        <f>IF('F4.2  KGSC'!F157=0,"-",'F4.2  KGSC'!F157)</f>
        <v>-</v>
      </c>
      <c r="E157" s="817">
        <f>'F4.2  KGSC'!H157</f>
        <v>0</v>
      </c>
      <c r="F157" s="816">
        <f>SUM('F4.2  KGSC'!P157:S157)</f>
        <v>2.2000000000000001E-3</v>
      </c>
      <c r="G157" s="816">
        <f>SUM('F4.2  KGSC'!AO157:AR157)</f>
        <v>2.2000000000000001E-3</v>
      </c>
      <c r="H157" s="816">
        <f t="shared" si="11"/>
        <v>0</v>
      </c>
      <c r="I157" s="155">
        <f>'F4.2  KGSC'!U157</f>
        <v>0</v>
      </c>
      <c r="J157" s="155">
        <f>'F4.2  KGSC'!AT157</f>
        <v>0</v>
      </c>
      <c r="K157" s="816"/>
      <c r="L157" s="816"/>
      <c r="M157" s="816">
        <f t="shared" si="12"/>
        <v>0</v>
      </c>
      <c r="N157" s="816">
        <f t="shared" si="13"/>
        <v>0</v>
      </c>
    </row>
    <row r="158" spans="1:14" s="177" customFormat="1" outlineLevel="1">
      <c r="A158" s="420">
        <f>'F4.2  KGSC'!A158</f>
        <v>40</v>
      </c>
      <c r="B158" s="99" t="str">
        <f>'F4.2  KGSC'!B158</f>
        <v>&lt;Supply of Refrigerator 290 LTR double door capacity&gt;</v>
      </c>
      <c r="C158" s="420" t="str">
        <f>'F4.2  KGSC'!D158</f>
        <v>N.A.</v>
      </c>
      <c r="D158" s="814" t="str">
        <f>IF('F4.2  KGSC'!F158=0,"-",'F4.2  KGSC'!F158)</f>
        <v>-</v>
      </c>
      <c r="E158" s="817">
        <f>'F4.2  KGSC'!H158</f>
        <v>0</v>
      </c>
      <c r="F158" s="816">
        <f>SUM('F4.2  KGSC'!P158:S158)</f>
        <v>2.2000000000000001E-3</v>
      </c>
      <c r="G158" s="816">
        <f>SUM('F4.2  KGSC'!AO158:AR158)</f>
        <v>2.2000000000000001E-3</v>
      </c>
      <c r="H158" s="816">
        <f t="shared" si="11"/>
        <v>0</v>
      </c>
      <c r="I158" s="155">
        <f>'F4.2  KGSC'!U158</f>
        <v>0</v>
      </c>
      <c r="J158" s="155">
        <f>'F4.2  KGSC'!AT158</f>
        <v>0</v>
      </c>
      <c r="K158" s="816"/>
      <c r="L158" s="816"/>
      <c r="M158" s="816">
        <f t="shared" si="12"/>
        <v>0</v>
      </c>
      <c r="N158" s="816">
        <f t="shared" si="13"/>
        <v>0</v>
      </c>
    </row>
    <row r="159" spans="1:14" s="177" customFormat="1" outlineLevel="1">
      <c r="A159" s="420">
        <f>'F4.2  KGSC'!A159</f>
        <v>41</v>
      </c>
      <c r="B159" s="99" t="str">
        <f>'F4.2  KGSC'!B159</f>
        <v>&lt;HEAVY DUTY AIR PURIFIURE 230V,50HZ&gt;</v>
      </c>
      <c r="C159" s="420" t="str">
        <f>'F4.2  KGSC'!D159</f>
        <v>N.A.</v>
      </c>
      <c r="D159" s="814" t="str">
        <f>IF('F4.2  KGSC'!F159=0,"-",'F4.2  KGSC'!F159)</f>
        <v>-</v>
      </c>
      <c r="E159" s="817">
        <f>'F4.2  KGSC'!H159</f>
        <v>0</v>
      </c>
      <c r="F159" s="816">
        <f>SUM('F4.2  KGSC'!P159:S159)</f>
        <v>7.0000000000000001E-3</v>
      </c>
      <c r="G159" s="816">
        <f>SUM('F4.2  KGSC'!AO159:AR159)</f>
        <v>7.0000000000000001E-3</v>
      </c>
      <c r="H159" s="816">
        <f t="shared" si="11"/>
        <v>0</v>
      </c>
      <c r="I159" s="155">
        <f>'F4.2  KGSC'!U159</f>
        <v>0</v>
      </c>
      <c r="J159" s="155">
        <f>'F4.2  KGSC'!AT159</f>
        <v>0</v>
      </c>
      <c r="K159" s="816"/>
      <c r="L159" s="816"/>
      <c r="M159" s="816">
        <f t="shared" si="12"/>
        <v>0</v>
      </c>
      <c r="N159" s="816">
        <f t="shared" si="13"/>
        <v>0</v>
      </c>
    </row>
    <row r="160" spans="1:14" s="177" customFormat="1" outlineLevel="1">
      <c r="A160" s="420">
        <f>'F4.2  KGSC'!A160</f>
        <v>42</v>
      </c>
      <c r="B160" s="99" t="str">
        <f>'F4.2  KGSC'!B160</f>
        <v>&lt;HEAVY DUTY AIR PURIFIURE 230V,50HZ&gt;</v>
      </c>
      <c r="C160" s="420" t="str">
        <f>'F4.2  KGSC'!D160</f>
        <v>N.A.</v>
      </c>
      <c r="D160" s="814" t="str">
        <f>IF('F4.2  KGSC'!F160=0,"-",'F4.2  KGSC'!F160)</f>
        <v>-</v>
      </c>
      <c r="E160" s="817">
        <f>'F4.2  KGSC'!H160</f>
        <v>0</v>
      </c>
      <c r="F160" s="816">
        <f>SUM('F4.2  KGSC'!P160:S160)</f>
        <v>3.5000000000000001E-3</v>
      </c>
      <c r="G160" s="816">
        <f>SUM('F4.2  KGSC'!AO160:AR160)</f>
        <v>3.5000000000000001E-3</v>
      </c>
      <c r="H160" s="816">
        <f t="shared" si="11"/>
        <v>0</v>
      </c>
      <c r="I160" s="155">
        <f>'F4.2  KGSC'!U160</f>
        <v>0</v>
      </c>
      <c r="J160" s="155">
        <f>'F4.2  KGSC'!AT160</f>
        <v>0</v>
      </c>
      <c r="K160" s="816"/>
      <c r="L160" s="816"/>
      <c r="M160" s="816">
        <f t="shared" si="12"/>
        <v>0</v>
      </c>
      <c r="N160" s="816">
        <f t="shared" si="13"/>
        <v>0</v>
      </c>
    </row>
    <row r="161" spans="1:14" s="177" customFormat="1" outlineLevel="1">
      <c r="A161" s="420">
        <f>'F4.2  KGSC'!A161</f>
        <v>43</v>
      </c>
      <c r="B161" s="99" t="str">
        <f>'F4.2  KGSC'!B161</f>
        <v>&lt;HEAVY DUTY AIR PURIFIURE 230V,50HZ&gt;</v>
      </c>
      <c r="C161" s="420" t="str">
        <f>'F4.2  KGSC'!D161</f>
        <v>N.A.</v>
      </c>
      <c r="D161" s="814" t="str">
        <f>IF('F4.2  KGSC'!F161=0,"-",'F4.2  KGSC'!F161)</f>
        <v>-</v>
      </c>
      <c r="E161" s="817">
        <f>'F4.2  KGSC'!H161</f>
        <v>0</v>
      </c>
      <c r="F161" s="816">
        <f>SUM('F4.2  KGSC'!P161:S161)</f>
        <v>3.5000000000000001E-3</v>
      </c>
      <c r="G161" s="816">
        <f>SUM('F4.2  KGSC'!AO161:AR161)</f>
        <v>3.5000000000000001E-3</v>
      </c>
      <c r="H161" s="816">
        <f t="shared" si="11"/>
        <v>0</v>
      </c>
      <c r="I161" s="155">
        <f>'F4.2  KGSC'!U161</f>
        <v>0</v>
      </c>
      <c r="J161" s="155">
        <f>'F4.2  KGSC'!AT161</f>
        <v>0</v>
      </c>
      <c r="K161" s="816"/>
      <c r="L161" s="816"/>
      <c r="M161" s="816">
        <f t="shared" si="12"/>
        <v>0</v>
      </c>
      <c r="N161" s="816">
        <f t="shared" si="13"/>
        <v>0</v>
      </c>
    </row>
    <row r="162" spans="1:14" s="177" customFormat="1" outlineLevel="1">
      <c r="A162" s="420">
        <f>'F4.2  KGSC'!A162</f>
        <v>44</v>
      </c>
      <c r="B162" s="99" t="str">
        <f>'F4.2  KGSC'!B162</f>
        <v>&lt;HEAVY DUTY AIR PURIFIURE 230V,50HZ&gt;</v>
      </c>
      <c r="C162" s="420" t="str">
        <f>'F4.2  KGSC'!D162</f>
        <v>N.A.</v>
      </c>
      <c r="D162" s="814" t="str">
        <f>IF('F4.2  KGSC'!F162=0,"-",'F4.2  KGSC'!F162)</f>
        <v>-</v>
      </c>
      <c r="E162" s="817">
        <f>'F4.2  KGSC'!H162</f>
        <v>0</v>
      </c>
      <c r="F162" s="816">
        <f>SUM('F4.2  KGSC'!P162:S162)</f>
        <v>3.5000000000000001E-3</v>
      </c>
      <c r="G162" s="816">
        <f>SUM('F4.2  KGSC'!AO162:AR162)</f>
        <v>3.5000000000000001E-3</v>
      </c>
      <c r="H162" s="816">
        <f t="shared" si="11"/>
        <v>0</v>
      </c>
      <c r="I162" s="155">
        <f>'F4.2  KGSC'!U162</f>
        <v>0</v>
      </c>
      <c r="J162" s="155">
        <f>'F4.2  KGSC'!AT162</f>
        <v>0</v>
      </c>
      <c r="K162" s="816"/>
      <c r="L162" s="816"/>
      <c r="M162" s="816">
        <f t="shared" si="12"/>
        <v>0</v>
      </c>
      <c r="N162" s="816">
        <f t="shared" si="13"/>
        <v>0</v>
      </c>
    </row>
    <row r="163" spans="1:14" s="177" customFormat="1" outlineLevel="1">
      <c r="A163" s="420">
        <f>'F4.2  KGSC'!A163</f>
        <v>45</v>
      </c>
      <c r="B163" s="99" t="str">
        <f>'F4.2  KGSC'!B163</f>
        <v>&lt;Redmi 10 prime Mobile Black for Chief Engineer&gt;</v>
      </c>
      <c r="C163" s="420" t="str">
        <f>'F4.2  KGSC'!D163</f>
        <v>N.A.</v>
      </c>
      <c r="D163" s="814" t="str">
        <f>IF('F4.2  KGSC'!F163=0,"-",'F4.2  KGSC'!F163)</f>
        <v>-</v>
      </c>
      <c r="E163" s="817">
        <f>'F4.2  KGSC'!H163</f>
        <v>0</v>
      </c>
      <c r="F163" s="816">
        <f>SUM('F4.2  KGSC'!P163:S163)</f>
        <v>1.5E-3</v>
      </c>
      <c r="G163" s="816">
        <f>SUM('F4.2  KGSC'!AO163:AR163)</f>
        <v>1.5E-3</v>
      </c>
      <c r="H163" s="816">
        <f t="shared" si="11"/>
        <v>0</v>
      </c>
      <c r="I163" s="155">
        <f>'F4.2  KGSC'!U163</f>
        <v>0</v>
      </c>
      <c r="J163" s="155">
        <f>'F4.2  KGSC'!AT163</f>
        <v>0</v>
      </c>
      <c r="K163" s="816"/>
      <c r="L163" s="816"/>
      <c r="M163" s="816">
        <f t="shared" si="12"/>
        <v>0</v>
      </c>
      <c r="N163" s="816">
        <f t="shared" si="13"/>
        <v>0</v>
      </c>
    </row>
    <row r="164" spans="1:14" s="177" customFormat="1" outlineLevel="1">
      <c r="A164" s="420">
        <f>'F4.2  KGSC'!A164</f>
        <v>46</v>
      </c>
      <c r="B164" s="99" t="str">
        <f>'F4.2  KGSC'!B164</f>
        <v>&lt;TATA Sumo MH-14/9763 1 No&gt;</v>
      </c>
      <c r="C164" s="420" t="str">
        <f>'F4.2  KGSC'!D164</f>
        <v>N.A.</v>
      </c>
      <c r="D164" s="814" t="str">
        <f>IF('F4.2  KGSC'!F164=0,"-",'F4.2  KGSC'!F164)</f>
        <v>-</v>
      </c>
      <c r="E164" s="817">
        <f>'F4.2  KGSC'!H164</f>
        <v>0</v>
      </c>
      <c r="F164" s="816">
        <f>SUM('F4.2  KGSC'!P164:S164)</f>
        <v>0</v>
      </c>
      <c r="G164" s="816">
        <f>SUM('F4.2  KGSC'!AO164:AR164)</f>
        <v>0</v>
      </c>
      <c r="H164" s="816">
        <f t="shared" si="11"/>
        <v>0</v>
      </c>
      <c r="I164" s="816">
        <f>'F4.2  KGSC'!U164</f>
        <v>0</v>
      </c>
      <c r="J164" s="816">
        <f>'F4.2  KGSC'!AT164</f>
        <v>0</v>
      </c>
      <c r="K164" s="816"/>
      <c r="L164" s="816"/>
      <c r="M164" s="816">
        <f t="shared" si="12"/>
        <v>0</v>
      </c>
      <c r="N164" s="816">
        <f t="shared" si="13"/>
        <v>0</v>
      </c>
    </row>
    <row r="165" spans="1:14" s="177" customFormat="1" outlineLevel="1">
      <c r="A165" s="420">
        <f>'F4.2  KGSC'!A165</f>
        <v>47</v>
      </c>
      <c r="B165" s="99" t="str">
        <f>'F4.2  KGSC'!B165</f>
        <v>&lt;Ambulance TATA make MH-31/4475 1 No&gt;</v>
      </c>
      <c r="C165" s="420" t="str">
        <f>'F4.2  KGSC'!D165</f>
        <v>N.A.</v>
      </c>
      <c r="D165" s="814" t="str">
        <f>IF('F4.2  KGSC'!F165=0,"-",'F4.2  KGSC'!F165)</f>
        <v>-</v>
      </c>
      <c r="E165" s="817">
        <f>'F4.2  KGSC'!H165</f>
        <v>0</v>
      </c>
      <c r="F165" s="816">
        <f>SUM('F4.2  KGSC'!P165:S165)</f>
        <v>0</v>
      </c>
      <c r="G165" s="816">
        <f>SUM('F4.2  KGSC'!AO165:AR165)</f>
        <v>0</v>
      </c>
      <c r="H165" s="816">
        <f t="shared" si="11"/>
        <v>0</v>
      </c>
      <c r="I165" s="816">
        <f>'F4.2  KGSC'!U165</f>
        <v>0</v>
      </c>
      <c r="J165" s="816">
        <f>'F4.2  KGSC'!AT165</f>
        <v>0</v>
      </c>
      <c r="K165" s="816"/>
      <c r="L165" s="816"/>
      <c r="M165" s="816">
        <f t="shared" si="12"/>
        <v>0</v>
      </c>
      <c r="N165" s="816">
        <f t="shared" si="13"/>
        <v>0</v>
      </c>
    </row>
    <row r="166" spans="1:14" s="177" customFormat="1" outlineLevel="1">
      <c r="A166" s="87">
        <f>'F4.2  KGSC'!A166</f>
        <v>48</v>
      </c>
      <c r="B166" s="90" t="str">
        <f>'F4.2  KGSC'!B166</f>
        <v xml:space="preserve">     &lt;Supply of Two Post Lift (4 Ton) for Vehicle Maint.&gt;</v>
      </c>
      <c r="C166" s="87" t="str">
        <f>'F4.2  KGSC'!D166</f>
        <v>N.A.</v>
      </c>
      <c r="D166" s="141" t="str">
        <f>IF('F4.2  KGSC'!F166=0,"-",'F4.2  KGSC'!F166)</f>
        <v>-</v>
      </c>
      <c r="E166" s="159">
        <f>'F4.2  KGSC'!H166</f>
        <v>0</v>
      </c>
      <c r="F166" s="156">
        <f>SUM('F4.2  KGSC'!P166:S166)</f>
        <v>0</v>
      </c>
      <c r="G166" s="156">
        <f>SUM('F4.2  KGSC'!AO166:AR166)</f>
        <v>0</v>
      </c>
      <c r="H166" s="156">
        <f t="shared" si="11"/>
        <v>0</v>
      </c>
      <c r="I166" s="156">
        <f>'F4.2  KGSC'!U166</f>
        <v>1.4396000000000001E-2</v>
      </c>
      <c r="J166" s="156">
        <f>'F4.2  KGSC'!AT166</f>
        <v>1.4396000000000001E-2</v>
      </c>
      <c r="K166" s="156"/>
      <c r="L166" s="156"/>
      <c r="M166" s="156">
        <f t="shared" si="12"/>
        <v>1.4396000000000001E-2</v>
      </c>
      <c r="N166" s="156">
        <f t="shared" si="13"/>
        <v>0</v>
      </c>
    </row>
    <row r="167" spans="1:14" s="177" customFormat="1" outlineLevel="1">
      <c r="A167" s="87">
        <f>'F4.2  KGSC'!A167</f>
        <v>49</v>
      </c>
      <c r="B167" s="90" t="str">
        <f>'F4.2  KGSC'!B167</f>
        <v>Supply,Installation, commissioning and testing of 415V, 3 Phase diesel 
generating setof 125 KVA capacity for Admin building emergency power 
supply backup at KGSC,Pophali.</v>
      </c>
      <c r="C167" s="87" t="str">
        <f>'F4.2  KGSC'!D167</f>
        <v>N.A.</v>
      </c>
      <c r="D167" s="141" t="str">
        <f>IF('F4.2  KGSC'!F167=0,"-",'F4.2  KGSC'!F167)</f>
        <v>-</v>
      </c>
      <c r="E167" s="159">
        <f>'F4.2  KGSC'!H167</f>
        <v>0</v>
      </c>
      <c r="F167" s="156">
        <f>SUM('F4.2  KGSC'!P167:S167)</f>
        <v>0</v>
      </c>
      <c r="G167" s="156">
        <f>SUM('F4.2  KGSC'!AO167:AR167)</f>
        <v>0</v>
      </c>
      <c r="H167" s="156">
        <f t="shared" si="11"/>
        <v>0</v>
      </c>
      <c r="I167" s="156">
        <f>'F4.2  KGSC'!U167</f>
        <v>9.9499900000000002E-2</v>
      </c>
      <c r="J167" s="156">
        <f>'F4.2  KGSC'!AT167</f>
        <v>9.9499900000000002E-2</v>
      </c>
      <c r="K167" s="156"/>
      <c r="L167" s="156"/>
      <c r="M167" s="156">
        <f t="shared" si="12"/>
        <v>9.9499900000000002E-2</v>
      </c>
      <c r="N167" s="156">
        <f t="shared" si="13"/>
        <v>0</v>
      </c>
    </row>
    <row r="168" spans="1:14" s="177" customFormat="1" outlineLevel="1">
      <c r="A168" s="87">
        <f>'F4.2  KGSC'!A168</f>
        <v>50</v>
      </c>
      <c r="B168" s="90" t="str">
        <f>'F4.2  KGSC'!B168</f>
        <v>Design,Manufacturing, supply erriction and commissioning of 60 MT surface mounted (pit type/ platform type) weighbridge at major stores 'c' pophali</v>
      </c>
      <c r="C168" s="87" t="str">
        <f>'F4.2  KGSC'!D168</f>
        <v>N.A.</v>
      </c>
      <c r="D168" s="141" t="str">
        <f>IF('F4.2  KGSC'!F168=0,"-",'F4.2  KGSC'!F168)</f>
        <v>-</v>
      </c>
      <c r="E168" s="159">
        <f>'F4.2  KGSC'!H168</f>
        <v>0</v>
      </c>
      <c r="F168" s="156">
        <f>SUM('F4.2  KGSC'!P168:S168)</f>
        <v>0</v>
      </c>
      <c r="G168" s="156">
        <f>SUM('F4.2  KGSC'!AO168:AR168)</f>
        <v>0</v>
      </c>
      <c r="H168" s="156">
        <f t="shared" si="11"/>
        <v>0</v>
      </c>
      <c r="I168" s="156">
        <f>'F4.2  KGSC'!U168</f>
        <v>0.21577479999999999</v>
      </c>
      <c r="J168" s="156">
        <f>'F4.2  KGSC'!AT168</f>
        <v>0.21577479999999999</v>
      </c>
      <c r="K168" s="156"/>
      <c r="L168" s="156"/>
      <c r="M168" s="156">
        <f t="shared" si="12"/>
        <v>0.21577479999999999</v>
      </c>
      <c r="N168" s="156">
        <f t="shared" si="13"/>
        <v>0</v>
      </c>
    </row>
    <row r="169" spans="1:14" s="177" customFormat="1" outlineLevel="1">
      <c r="A169" s="87">
        <f>'F4.2  KGSC'!A169</f>
        <v>51</v>
      </c>
      <c r="B169" s="90" t="str">
        <f>'F4.2  KGSC'!B169</f>
        <v>Supply of Hydraulically operated manual stacker for Material Handling at Major Store "C", KGSC, Pophali</v>
      </c>
      <c r="C169" s="87" t="str">
        <f>'F4.2  KGSC'!D169</f>
        <v>N.A.</v>
      </c>
      <c r="D169" s="141" t="str">
        <f>IF('F4.2  KGSC'!F169=0,"-",'F4.2  KGSC'!F169)</f>
        <v>-</v>
      </c>
      <c r="E169" s="159">
        <f>'F4.2  KGSC'!H169</f>
        <v>0</v>
      </c>
      <c r="F169" s="156">
        <f>SUM('F4.2  KGSC'!P169:S169)</f>
        <v>0</v>
      </c>
      <c r="G169" s="156">
        <f>SUM('F4.2  KGSC'!AO169:AR169)</f>
        <v>0</v>
      </c>
      <c r="H169" s="156">
        <f t="shared" si="11"/>
        <v>0</v>
      </c>
      <c r="I169" s="156">
        <f>'F4.2  KGSC'!U169</f>
        <v>5.2399999999999999E-3</v>
      </c>
      <c r="J169" s="156">
        <f>'F4.2  KGSC'!AT169</f>
        <v>5.2399999999999999E-3</v>
      </c>
      <c r="K169" s="156"/>
      <c r="L169" s="156"/>
      <c r="M169" s="156">
        <f t="shared" si="12"/>
        <v>5.2399999999999999E-3</v>
      </c>
      <c r="N169" s="156">
        <f t="shared" si="13"/>
        <v>0</v>
      </c>
    </row>
    <row r="170" spans="1:14" s="177" customFormat="1" outlineLevel="1">
      <c r="A170" s="87">
        <f>'F4.2  KGSC'!A170</f>
        <v>52</v>
      </c>
      <c r="B170" s="90" t="str">
        <f>'F4.2  KGSC'!B170</f>
        <v>Supply of Indef makes Chain Pulley Blocks</v>
      </c>
      <c r="C170" s="87" t="str">
        <f>'F4.2  KGSC'!D170</f>
        <v>N.A.</v>
      </c>
      <c r="D170" s="141" t="str">
        <f>IF('F4.2  KGSC'!F170=0,"-",'F4.2  KGSC'!F170)</f>
        <v>-</v>
      </c>
      <c r="E170" s="159">
        <f>'F4.2  KGSC'!H170</f>
        <v>0</v>
      </c>
      <c r="F170" s="156">
        <f>SUM('F4.2  KGSC'!P170:S170)</f>
        <v>0</v>
      </c>
      <c r="G170" s="156">
        <f>SUM('F4.2  KGSC'!AO170:AR170)</f>
        <v>0</v>
      </c>
      <c r="H170" s="156">
        <f t="shared" si="11"/>
        <v>0</v>
      </c>
      <c r="I170" s="156">
        <f>'F4.2  KGSC'!U170</f>
        <v>1.1505E-2</v>
      </c>
      <c r="J170" s="156">
        <f>'F4.2  KGSC'!AT170</f>
        <v>1.1505E-2</v>
      </c>
      <c r="K170" s="156"/>
      <c r="L170" s="156"/>
      <c r="M170" s="156">
        <f t="shared" si="12"/>
        <v>1.1505E-2</v>
      </c>
      <c r="N170" s="156">
        <f t="shared" si="13"/>
        <v>0</v>
      </c>
    </row>
    <row r="171" spans="1:14" s="177" customFormat="1" outlineLevel="1">
      <c r="A171" s="87">
        <f>'F4.2  KGSC'!A171</f>
        <v>53</v>
      </c>
      <c r="B171" s="90" t="str">
        <f>'F4.2  KGSC'!B171</f>
        <v>Supply of  Motwane Make ‘Digital Multimeter and AC Multimeter</v>
      </c>
      <c r="C171" s="87" t="str">
        <f>'F4.2  KGSC'!D171</f>
        <v>N.A.</v>
      </c>
      <c r="D171" s="141" t="str">
        <f>IF('F4.2  KGSC'!F171=0,"-",'F4.2  KGSC'!F171)</f>
        <v>-</v>
      </c>
      <c r="E171" s="159">
        <f>'F4.2  KGSC'!H171</f>
        <v>0</v>
      </c>
      <c r="F171" s="156">
        <f>SUM('F4.2  KGSC'!P171:S171)</f>
        <v>0</v>
      </c>
      <c r="G171" s="156">
        <f>SUM('F4.2  KGSC'!AO171:AR171)</f>
        <v>0</v>
      </c>
      <c r="H171" s="156">
        <f t="shared" si="11"/>
        <v>0</v>
      </c>
      <c r="I171" s="156">
        <f>'F4.2  KGSC'!U171</f>
        <v>1.8457500000000002E-2</v>
      </c>
      <c r="J171" s="156">
        <f>'F4.2  KGSC'!AT171</f>
        <v>1.8457500000000002E-2</v>
      </c>
      <c r="K171" s="156"/>
      <c r="L171" s="156"/>
      <c r="M171" s="156">
        <f t="shared" si="12"/>
        <v>1.8457500000000002E-2</v>
      </c>
      <c r="N171" s="156">
        <f t="shared" si="13"/>
        <v>0</v>
      </c>
    </row>
    <row r="172" spans="1:14" s="177" customFormat="1" outlineLevel="1">
      <c r="A172" s="87">
        <f>'F4.2  KGSC'!A172</f>
        <v>54</v>
      </c>
      <c r="B172" s="90" t="str">
        <f>'F4.2  KGSC'!B172</f>
        <v>Supply 1 Ton split AC Daiken make for control room cabin Operation Stage III</v>
      </c>
      <c r="C172" s="87" t="str">
        <f>'F4.2  KGSC'!D172</f>
        <v>N.A.</v>
      </c>
      <c r="D172" s="141" t="str">
        <f>IF('F4.2  KGSC'!F172=0,"-",'F4.2  KGSC'!F172)</f>
        <v>-</v>
      </c>
      <c r="E172" s="159">
        <f>'F4.2  KGSC'!H172</f>
        <v>0</v>
      </c>
      <c r="F172" s="156">
        <f>SUM('F4.2  KGSC'!P172:S172)</f>
        <v>0</v>
      </c>
      <c r="G172" s="156">
        <f>SUM('F4.2  KGSC'!AO172:AR172)</f>
        <v>0</v>
      </c>
      <c r="H172" s="156">
        <f t="shared" si="11"/>
        <v>0</v>
      </c>
      <c r="I172" s="156">
        <f>'F4.2  KGSC'!U172</f>
        <v>3.96E-3</v>
      </c>
      <c r="J172" s="156">
        <f>'F4.2  KGSC'!AT172</f>
        <v>3.96E-3</v>
      </c>
      <c r="K172" s="156"/>
      <c r="L172" s="156"/>
      <c r="M172" s="156">
        <f t="shared" si="12"/>
        <v>3.96E-3</v>
      </c>
      <c r="N172" s="156">
        <f t="shared" si="13"/>
        <v>0</v>
      </c>
    </row>
    <row r="173" spans="1:14" s="177" customFormat="1" outlineLevel="1">
      <c r="A173" s="87">
        <f>'F4.2  KGSC'!A173</f>
        <v>55</v>
      </c>
      <c r="B173" s="90" t="str">
        <f>'F4.2  KGSC'!B173</f>
        <v>Emer Rescue cum Multipurpose Fire Tender</v>
      </c>
      <c r="C173" s="87" t="str">
        <f>'F4.2  KGSC'!D173</f>
        <v>N.A.</v>
      </c>
      <c r="D173" s="141" t="str">
        <f>IF('F4.2  KGSC'!F173=0,"-",'F4.2  KGSC'!F173)</f>
        <v>-</v>
      </c>
      <c r="E173" s="159">
        <f>'F4.2  KGSC'!H173</f>
        <v>0</v>
      </c>
      <c r="F173" s="156">
        <f>SUM('F4.2  KGSC'!P173:S173)</f>
        <v>0</v>
      </c>
      <c r="G173" s="156">
        <f>SUM('F4.2  KGSC'!AO173:AR173)</f>
        <v>0</v>
      </c>
      <c r="H173" s="156">
        <f t="shared" si="11"/>
        <v>0</v>
      </c>
      <c r="I173" s="156">
        <f>'F4.2  KGSC'!U173</f>
        <v>2.0038809999999998</v>
      </c>
      <c r="J173" s="156">
        <f>'F4.2  KGSC'!AT173</f>
        <v>2.0038809999999998</v>
      </c>
      <c r="K173" s="156"/>
      <c r="L173" s="156"/>
      <c r="M173" s="156">
        <f t="shared" si="12"/>
        <v>2.0038809999999998</v>
      </c>
      <c r="N173" s="156">
        <f t="shared" si="13"/>
        <v>0</v>
      </c>
    </row>
    <row r="174" spans="1:14" s="177" customFormat="1" outlineLevel="1">
      <c r="A174" s="87">
        <f>'F4.2  KGSC'!A174</f>
        <v>56</v>
      </c>
      <c r="B174" s="90" t="str">
        <f>'F4.2  KGSC'!B174</f>
        <v>Procurement of portable chairs for training sub centre</v>
      </c>
      <c r="C174" s="87" t="str">
        <f>'F4.2  KGSC'!D174</f>
        <v>N.A.</v>
      </c>
      <c r="D174" s="141" t="str">
        <f>IF('F4.2  KGSC'!F174=0,"-",'F4.2  KGSC'!F174)</f>
        <v>-</v>
      </c>
      <c r="E174" s="159">
        <f>'F4.2  KGSC'!H174</f>
        <v>0</v>
      </c>
      <c r="F174" s="156">
        <f>SUM('F4.2  KGSC'!P174:S174)</f>
        <v>0</v>
      </c>
      <c r="G174" s="156">
        <f>SUM('F4.2  KGSC'!AO174:AR174)</f>
        <v>0</v>
      </c>
      <c r="H174" s="156">
        <f t="shared" si="11"/>
        <v>0</v>
      </c>
      <c r="I174" s="156">
        <f>'F4.2  KGSC'!U174</f>
        <v>1.308E-2</v>
      </c>
      <c r="J174" s="156">
        <f>'F4.2  KGSC'!AT174</f>
        <v>1.308E-2</v>
      </c>
      <c r="K174" s="156"/>
      <c r="L174" s="156"/>
      <c r="M174" s="156">
        <f t="shared" si="12"/>
        <v>1.308E-2</v>
      </c>
      <c r="N174" s="156">
        <f t="shared" si="13"/>
        <v>0</v>
      </c>
    </row>
    <row r="175" spans="1:14" s="177" customFormat="1" outlineLevel="1">
      <c r="A175" s="87">
        <f>'F4.2  KGSC'!A175</f>
        <v>57</v>
      </c>
      <c r="B175" s="90" t="str">
        <f>'F4.2  KGSC'!B175</f>
        <v>Procurement of portable computer tables</v>
      </c>
      <c r="C175" s="87" t="str">
        <f>'F4.2  KGSC'!D175</f>
        <v>N.A.</v>
      </c>
      <c r="D175" s="141" t="str">
        <f>IF('F4.2  KGSC'!F175=0,"-",'F4.2  KGSC'!F175)</f>
        <v>-</v>
      </c>
      <c r="E175" s="159">
        <f>'F4.2  KGSC'!H175</f>
        <v>0</v>
      </c>
      <c r="F175" s="156">
        <f>SUM('F4.2  KGSC'!P175:S175)</f>
        <v>0</v>
      </c>
      <c r="G175" s="156">
        <f>SUM('F4.2  KGSC'!AO175:AR175)</f>
        <v>0</v>
      </c>
      <c r="H175" s="156">
        <f t="shared" si="11"/>
        <v>0</v>
      </c>
      <c r="I175" s="156">
        <f>'F4.2  KGSC'!U175</f>
        <v>3.3449E-3</v>
      </c>
      <c r="J175" s="156">
        <f>'F4.2  KGSC'!AT175</f>
        <v>3.3449E-3</v>
      </c>
      <c r="K175" s="156"/>
      <c r="L175" s="156"/>
      <c r="M175" s="156">
        <f t="shared" si="12"/>
        <v>3.3449E-3</v>
      </c>
      <c r="N175" s="156">
        <f t="shared" si="13"/>
        <v>0</v>
      </c>
    </row>
    <row r="176" spans="1:14" s="177" customFormat="1" outlineLevel="1">
      <c r="A176" s="87">
        <f>'F4.2  KGSC'!A176</f>
        <v>58</v>
      </c>
      <c r="B176" s="90" t="str">
        <f>'F4.2  KGSC'!B176</f>
        <v>Purchase of High back chair (3 Nos.) in conferenc hall</v>
      </c>
      <c r="C176" s="87" t="str">
        <f>'F4.2  KGSC'!D176</f>
        <v>N.A.</v>
      </c>
      <c r="D176" s="141" t="str">
        <f>IF('F4.2  KGSC'!F176=0,"-",'F4.2  KGSC'!F176)</f>
        <v>-</v>
      </c>
      <c r="E176" s="159">
        <f>'F4.2  KGSC'!H176</f>
        <v>0</v>
      </c>
      <c r="F176" s="156">
        <f>SUM('F4.2  KGSC'!P176:S176)</f>
        <v>0</v>
      </c>
      <c r="G176" s="156">
        <f>SUM('F4.2  KGSC'!AO176:AR176)</f>
        <v>0</v>
      </c>
      <c r="H176" s="156">
        <f t="shared" si="11"/>
        <v>0</v>
      </c>
      <c r="I176" s="156">
        <f>'F4.2  KGSC'!U176</f>
        <v>4.4013999999999998E-3</v>
      </c>
      <c r="J176" s="156">
        <f>'F4.2  KGSC'!AT176</f>
        <v>4.4013999999999998E-3</v>
      </c>
      <c r="K176" s="156"/>
      <c r="L176" s="156"/>
      <c r="M176" s="156">
        <f t="shared" si="12"/>
        <v>4.4013999999999998E-3</v>
      </c>
      <c r="N176" s="156">
        <f t="shared" si="13"/>
        <v>0</v>
      </c>
    </row>
    <row r="177" spans="1:14" s="177" customFormat="1" outlineLevel="1">
      <c r="A177" s="87">
        <f>'F4.2  KGSC'!A177</f>
        <v>59</v>
      </c>
      <c r="B177" s="90" t="str">
        <f>'F4.2  KGSC'!B177</f>
        <v>Supply of Water Purifier at MSPGCL KGSC Pophali.</v>
      </c>
      <c r="C177" s="87" t="str">
        <f>'F4.2  KGSC'!D177</f>
        <v>N.A.</v>
      </c>
      <c r="D177" s="141" t="str">
        <f>IF('F4.2  KGSC'!F177=0,"-",'F4.2  KGSC'!F177)</f>
        <v>-</v>
      </c>
      <c r="E177" s="159">
        <f>'F4.2  KGSC'!H177</f>
        <v>0</v>
      </c>
      <c r="F177" s="156">
        <f>SUM('F4.2  KGSC'!P177:S177)</f>
        <v>0</v>
      </c>
      <c r="G177" s="156">
        <f>SUM('F4.2  KGSC'!AO177:AR177)</f>
        <v>0</v>
      </c>
      <c r="H177" s="156">
        <f t="shared" si="11"/>
        <v>0</v>
      </c>
      <c r="I177" s="156">
        <f>'F4.2  KGSC'!U177</f>
        <v>5.0000000000000001E-3</v>
      </c>
      <c r="J177" s="156">
        <f>'F4.2  KGSC'!AT177</f>
        <v>5.0000000000000001E-3</v>
      </c>
      <c r="K177" s="156"/>
      <c r="L177" s="156"/>
      <c r="M177" s="156">
        <f t="shared" si="12"/>
        <v>5.0000000000000001E-3</v>
      </c>
      <c r="N177" s="156">
        <f t="shared" si="13"/>
        <v>0</v>
      </c>
    </row>
    <row r="178" spans="1:14" s="177" customFormat="1" outlineLevel="1">
      <c r="A178" s="87">
        <f>'F4.2  KGSC'!A178</f>
        <v>60</v>
      </c>
      <c r="B178" s="90" t="str">
        <f>'F4.2  KGSC'!B178</f>
        <v>Interactive Digital LV SCREEN  6.56 FT X 3.28 FT</v>
      </c>
      <c r="C178" s="87" t="str">
        <f>'F4.2  KGSC'!D178</f>
        <v>N.A.</v>
      </c>
      <c r="D178" s="141" t="str">
        <f>IF('F4.2  KGSC'!F178=0,"-",'F4.2  KGSC'!F178)</f>
        <v>-</v>
      </c>
      <c r="E178" s="159">
        <f>'F4.2  KGSC'!H178</f>
        <v>0</v>
      </c>
      <c r="F178" s="156">
        <f>SUM('F4.2  KGSC'!P178:S178)</f>
        <v>0</v>
      </c>
      <c r="G178" s="156">
        <f>SUM('F4.2  KGSC'!AO178:AR178)</f>
        <v>0</v>
      </c>
      <c r="H178" s="156">
        <f t="shared" si="11"/>
        <v>0</v>
      </c>
      <c r="I178" s="156">
        <f>'F4.2  KGSC'!U178</f>
        <v>1.295E-2</v>
      </c>
      <c r="J178" s="156">
        <f>'F4.2  KGSC'!AT178</f>
        <v>1.295E-2</v>
      </c>
      <c r="K178" s="156"/>
      <c r="L178" s="156"/>
      <c r="M178" s="156">
        <f t="shared" si="12"/>
        <v>1.295E-2</v>
      </c>
      <c r="N178" s="156">
        <f t="shared" si="13"/>
        <v>0</v>
      </c>
    </row>
    <row r="179" spans="1:14" s="177" customFormat="1" outlineLevel="1">
      <c r="A179" s="87">
        <f>'F4.2  KGSC'!A179</f>
        <v>61</v>
      </c>
      <c r="B179" s="90" t="str">
        <f>'F4.2  KGSC'!B179</f>
        <v>Network Attached Storage Server at KGSC, Pophali.</v>
      </c>
      <c r="C179" s="87" t="str">
        <f>'F4.2  KGSC'!D179</f>
        <v>N.A.</v>
      </c>
      <c r="D179" s="141" t="str">
        <f>IF('F4.2  KGSC'!F179=0,"-",'F4.2  KGSC'!F179)</f>
        <v>-</v>
      </c>
      <c r="E179" s="159">
        <f>'F4.2  KGSC'!H179</f>
        <v>0</v>
      </c>
      <c r="F179" s="156">
        <f>SUM('F4.2  KGSC'!P179:S179)</f>
        <v>0</v>
      </c>
      <c r="G179" s="156">
        <f>SUM('F4.2  KGSC'!AO179:AR179)</f>
        <v>0</v>
      </c>
      <c r="H179" s="156">
        <f t="shared" si="11"/>
        <v>0</v>
      </c>
      <c r="I179" s="156">
        <f>'F4.2  KGSC'!U179</f>
        <v>2.3333199999999998E-2</v>
      </c>
      <c r="J179" s="156">
        <f>'F4.2  KGSC'!AT179</f>
        <v>2.3333199999999998E-2</v>
      </c>
      <c r="K179" s="156"/>
      <c r="L179" s="156"/>
      <c r="M179" s="156">
        <f t="shared" si="12"/>
        <v>2.3333199999999998E-2</v>
      </c>
      <c r="N179" s="156">
        <f t="shared" si="13"/>
        <v>0</v>
      </c>
    </row>
    <row r="180" spans="1:14" s="177" customFormat="1" outlineLevel="1">
      <c r="A180" s="87">
        <f>'F4.2  KGSC'!A180</f>
        <v>62</v>
      </c>
      <c r="B180" s="90" t="str">
        <f>'F4.2  KGSC'!B180</f>
        <v>Supply of A4 Printer at KGSC, Pophali.</v>
      </c>
      <c r="C180" s="87" t="str">
        <f>'F4.2  KGSC'!D180</f>
        <v>N.A.</v>
      </c>
      <c r="D180" s="141" t="str">
        <f>IF('F4.2  KGSC'!F180=0,"-",'F4.2  KGSC'!F180)</f>
        <v>-</v>
      </c>
      <c r="E180" s="159">
        <f>'F4.2  KGSC'!H180</f>
        <v>0</v>
      </c>
      <c r="F180" s="156">
        <f>SUM('F4.2  KGSC'!P180:S180)</f>
        <v>0</v>
      </c>
      <c r="G180" s="156">
        <f>SUM('F4.2  KGSC'!AO180:AR180)</f>
        <v>0</v>
      </c>
      <c r="H180" s="156">
        <f t="shared" si="11"/>
        <v>0</v>
      </c>
      <c r="I180" s="156">
        <f>'F4.2  KGSC'!U180</f>
        <v>9.9994999999999997E-3</v>
      </c>
      <c r="J180" s="156">
        <f>'F4.2  KGSC'!AT180</f>
        <v>9.9994999999999997E-3</v>
      </c>
      <c r="K180" s="156"/>
      <c r="L180" s="156"/>
      <c r="M180" s="156">
        <f t="shared" si="12"/>
        <v>9.9994999999999997E-3</v>
      </c>
      <c r="N180" s="156">
        <f t="shared" si="13"/>
        <v>0</v>
      </c>
    </row>
    <row r="181" spans="1:14" s="177" customFormat="1" outlineLevel="1">
      <c r="A181" s="87">
        <f>'F4.2  KGSC'!A181</f>
        <v>63</v>
      </c>
      <c r="B181" s="90" t="str">
        <f>'F4.2  KGSC'!B181</f>
        <v>Supply of A4 Scanner, A3 &amp; MF Printer at KGSC, Pop</v>
      </c>
      <c r="C181" s="87" t="str">
        <f>'F4.2  KGSC'!D181</f>
        <v>N.A.</v>
      </c>
      <c r="D181" s="141" t="str">
        <f>IF('F4.2  KGSC'!F181=0,"-",'F4.2  KGSC'!F181)</f>
        <v>-</v>
      </c>
      <c r="E181" s="159">
        <f>'F4.2  KGSC'!H181</f>
        <v>0</v>
      </c>
      <c r="F181" s="156">
        <f>SUM('F4.2  KGSC'!P181:S181)</f>
        <v>0</v>
      </c>
      <c r="G181" s="156">
        <f>SUM('F4.2  KGSC'!AO181:AR181)</f>
        <v>0</v>
      </c>
      <c r="H181" s="156">
        <f t="shared" si="11"/>
        <v>0</v>
      </c>
      <c r="I181" s="156">
        <f>'F4.2  KGSC'!U181</f>
        <v>5.8599999999999999E-2</v>
      </c>
      <c r="J181" s="156">
        <f>'F4.2  KGSC'!AT181</f>
        <v>5.8599999999999999E-2</v>
      </c>
      <c r="K181" s="156"/>
      <c r="L181" s="156"/>
      <c r="M181" s="156">
        <f t="shared" si="12"/>
        <v>5.8599999999999999E-2</v>
      </c>
      <c r="N181" s="156">
        <f t="shared" si="13"/>
        <v>0</v>
      </c>
    </row>
    <row r="182" spans="1:14" s="177" customFormat="1" outlineLevel="1">
      <c r="A182" s="87">
        <f>'F4.2  KGSC'!A182</f>
        <v>64</v>
      </c>
      <c r="B182" s="90" t="str">
        <f>'F4.2  KGSC'!B182</f>
        <v>Supply of Various Hard Disks for Network Attached</v>
      </c>
      <c r="C182" s="87" t="str">
        <f>'F4.2  KGSC'!D182</f>
        <v>N.A.</v>
      </c>
      <c r="D182" s="141" t="str">
        <f>IF('F4.2  KGSC'!F182=0,"-",'F4.2  KGSC'!F182)</f>
        <v>-</v>
      </c>
      <c r="E182" s="159">
        <f>'F4.2  KGSC'!H182</f>
        <v>0</v>
      </c>
      <c r="F182" s="156">
        <f>SUM('F4.2  KGSC'!P182:S182)</f>
        <v>0</v>
      </c>
      <c r="G182" s="156">
        <f>SUM('F4.2  KGSC'!AO182:AR182)</f>
        <v>0</v>
      </c>
      <c r="H182" s="156">
        <f t="shared" si="11"/>
        <v>0</v>
      </c>
      <c r="I182" s="156">
        <f>'F4.2  KGSC'!U182</f>
        <v>2.18064E-2</v>
      </c>
      <c r="J182" s="156">
        <f>'F4.2  KGSC'!AT182</f>
        <v>2.18064E-2</v>
      </c>
      <c r="K182" s="156"/>
      <c r="L182" s="156"/>
      <c r="M182" s="156">
        <f t="shared" si="12"/>
        <v>2.18064E-2</v>
      </c>
      <c r="N182" s="156">
        <f t="shared" si="13"/>
        <v>0</v>
      </c>
    </row>
    <row r="183" spans="1:14" s="177" customFormat="1" outlineLevel="1">
      <c r="A183" s="87">
        <f>'F4.2  KGSC'!A183</f>
        <v>65</v>
      </c>
      <c r="B183" s="90" t="str">
        <f>'F4.2  KGSC'!B183</f>
        <v>Supply of Video conference Microphone at KGSC,</v>
      </c>
      <c r="C183" s="87" t="str">
        <f>'F4.2  KGSC'!D183</f>
        <v>N.A.</v>
      </c>
      <c r="D183" s="141" t="str">
        <f>IF('F4.2  KGSC'!F183=0,"-",'F4.2  KGSC'!F183)</f>
        <v>-</v>
      </c>
      <c r="E183" s="159">
        <f>'F4.2  KGSC'!H183</f>
        <v>0</v>
      </c>
      <c r="F183" s="156">
        <f>SUM('F4.2  KGSC'!P183:S183)</f>
        <v>0</v>
      </c>
      <c r="G183" s="156">
        <f>SUM('F4.2  KGSC'!AO183:AR183)</f>
        <v>0</v>
      </c>
      <c r="H183" s="156">
        <f t="shared" si="11"/>
        <v>0</v>
      </c>
      <c r="I183" s="156">
        <f>'F4.2  KGSC'!U183</f>
        <v>2.1511999999999998E-3</v>
      </c>
      <c r="J183" s="156">
        <f>'F4.2  KGSC'!AT183</f>
        <v>2.1511999999999998E-3</v>
      </c>
      <c r="K183" s="156"/>
      <c r="L183" s="156"/>
      <c r="M183" s="156">
        <f t="shared" si="12"/>
        <v>2.1511999999999998E-3</v>
      </c>
      <c r="N183" s="156">
        <f t="shared" si="13"/>
        <v>0</v>
      </c>
    </row>
    <row r="184" spans="1:14" s="177" customFormat="1" outlineLevel="1">
      <c r="A184" s="87">
        <f>'F4.2  KGSC'!A184</f>
        <v>66</v>
      </c>
      <c r="B184" s="90" t="str">
        <f>'F4.2  KGSC'!B184</f>
        <v>Supply of Video Conference Screen at KGSC Pophali</v>
      </c>
      <c r="C184" s="87" t="str">
        <f>'F4.2  KGSC'!D184</f>
        <v>N.A.</v>
      </c>
      <c r="D184" s="141" t="str">
        <f>IF('F4.2  KGSC'!F184=0,"-",'F4.2  KGSC'!F184)</f>
        <v>-</v>
      </c>
      <c r="E184" s="159">
        <f>'F4.2  KGSC'!H184</f>
        <v>0</v>
      </c>
      <c r="F184" s="156">
        <f>SUM('F4.2  KGSC'!P184:S184)</f>
        <v>0</v>
      </c>
      <c r="G184" s="156">
        <f>SUM('F4.2  KGSC'!AO184:AR184)</f>
        <v>0</v>
      </c>
      <c r="H184" s="156">
        <f t="shared" si="11"/>
        <v>0</v>
      </c>
      <c r="I184" s="156">
        <f>'F4.2  KGSC'!U184</f>
        <v>0.02</v>
      </c>
      <c r="J184" s="156">
        <f>'F4.2  KGSC'!AT184</f>
        <v>0.02</v>
      </c>
      <c r="K184" s="156"/>
      <c r="L184" s="156"/>
      <c r="M184" s="156">
        <f t="shared" si="12"/>
        <v>0.02</v>
      </c>
      <c r="N184" s="156">
        <f t="shared" si="13"/>
        <v>0</v>
      </c>
    </row>
    <row r="185" spans="1:14" s="177" customFormat="1" outlineLevel="1">
      <c r="A185" s="87">
        <f>'F4.2  KGSC'!A185</f>
        <v>67</v>
      </c>
      <c r="B185" s="90" t="str">
        <f>'F4.2  KGSC'!B185</f>
        <v>Supply of Video conference Screen at KGSC, Pophali</v>
      </c>
      <c r="C185" s="87" t="str">
        <f>'F4.2  KGSC'!D185</f>
        <v>N.A.</v>
      </c>
      <c r="D185" s="141" t="str">
        <f>IF('F4.2  KGSC'!F185=0,"-",'F4.2  KGSC'!F185)</f>
        <v>-</v>
      </c>
      <c r="E185" s="159">
        <f>'F4.2  KGSC'!H185</f>
        <v>0</v>
      </c>
      <c r="F185" s="156">
        <f>SUM('F4.2  KGSC'!P185:S185)</f>
        <v>0</v>
      </c>
      <c r="G185" s="156">
        <f>SUM('F4.2  KGSC'!AO185:AR185)</f>
        <v>0</v>
      </c>
      <c r="H185" s="156">
        <f t="shared" si="11"/>
        <v>0</v>
      </c>
      <c r="I185" s="156">
        <f>'F4.2  KGSC'!U185</f>
        <v>1.09E-2</v>
      </c>
      <c r="J185" s="156">
        <f>'F4.2  KGSC'!AT185</f>
        <v>1.09E-2</v>
      </c>
      <c r="K185" s="156"/>
      <c r="L185" s="156"/>
      <c r="M185" s="156">
        <f t="shared" si="12"/>
        <v>1.09E-2</v>
      </c>
      <c r="N185" s="156">
        <f t="shared" si="13"/>
        <v>0</v>
      </c>
    </row>
    <row r="186" spans="1:14" s="177" customFormat="1" outlineLevel="1">
      <c r="A186" s="87">
        <f>'F4.2  KGSC'!A186</f>
        <v>68</v>
      </c>
      <c r="B186" s="90" t="str">
        <f>'F4.2  KGSC'!B186</f>
        <v>Supply of Kelvinator / Godrej / Croma Make Refrigerator</v>
      </c>
      <c r="C186" s="87" t="str">
        <f>'F4.2  KGSC'!D186</f>
        <v>N.A.</v>
      </c>
      <c r="D186" s="141" t="str">
        <f>IF('F4.2  KGSC'!F186=0,"-",'F4.2  KGSC'!F186)</f>
        <v>-</v>
      </c>
      <c r="E186" s="159">
        <f>'F4.2  KGSC'!H186</f>
        <v>0</v>
      </c>
      <c r="F186" s="156">
        <f>SUM('F4.2  KGSC'!P186:S186)</f>
        <v>0</v>
      </c>
      <c r="G186" s="156">
        <f>SUM('F4.2  KGSC'!AO186:AR186)</f>
        <v>0</v>
      </c>
      <c r="H186" s="156">
        <f t="shared" si="11"/>
        <v>0</v>
      </c>
      <c r="I186" s="156">
        <f>'F4.2  KGSC'!U186</f>
        <v>1.09322E-2</v>
      </c>
      <c r="J186" s="156">
        <f>'F4.2  KGSC'!AT186</f>
        <v>1.09322E-2</v>
      </c>
      <c r="K186" s="156"/>
      <c r="L186" s="156"/>
      <c r="M186" s="156">
        <f t="shared" si="12"/>
        <v>1.09322E-2</v>
      </c>
      <c r="N186" s="156">
        <f t="shared" si="13"/>
        <v>0</v>
      </c>
    </row>
    <row r="187" spans="1:14" s="177" customFormat="1" outlineLevel="1">
      <c r="A187" s="87">
        <f>'F4.2  KGSC'!A187</f>
        <v>69</v>
      </c>
      <c r="B187" s="90" t="str">
        <f>'F4.2  KGSC'!B187</f>
        <v>supply of Bosch make High Pressure Washer at Mecha</v>
      </c>
      <c r="C187" s="87" t="str">
        <f>'F4.2  KGSC'!D187</f>
        <v>N.A.</v>
      </c>
      <c r="D187" s="141" t="str">
        <f>IF('F4.2  KGSC'!F187=0,"-",'F4.2  KGSC'!F187)</f>
        <v>-</v>
      </c>
      <c r="E187" s="159">
        <f>'F4.2  KGSC'!H187</f>
        <v>0</v>
      </c>
      <c r="F187" s="156">
        <f>SUM('F4.2  KGSC'!P187:S187)</f>
        <v>0</v>
      </c>
      <c r="G187" s="156">
        <f>SUM('F4.2  KGSC'!AO187:AR187)</f>
        <v>0</v>
      </c>
      <c r="H187" s="156">
        <f t="shared" si="11"/>
        <v>0</v>
      </c>
      <c r="I187" s="156">
        <f>'F4.2  KGSC'!U187</f>
        <v>0</v>
      </c>
      <c r="J187" s="156">
        <f>'F4.2  KGSC'!AT187</f>
        <v>0</v>
      </c>
      <c r="K187" s="156"/>
      <c r="L187" s="156"/>
      <c r="M187" s="156">
        <f t="shared" si="12"/>
        <v>0</v>
      </c>
      <c r="N187" s="156">
        <f t="shared" si="13"/>
        <v>0</v>
      </c>
    </row>
    <row r="188" spans="1:14" s="177" customFormat="1" outlineLevel="1">
      <c r="A188" s="87">
        <f>'F4.2  KGSC'!A188</f>
        <v>70</v>
      </c>
      <c r="B188" s="90" t="str">
        <f>'F4.2  KGSC'!B188</f>
        <v>Supply of Pneumatic Tools for Mechanical Maintenan</v>
      </c>
      <c r="C188" s="87" t="str">
        <f>'F4.2  KGSC'!D188</f>
        <v>N.A.</v>
      </c>
      <c r="D188" s="141" t="str">
        <f>IF('F4.2  KGSC'!F188=0,"-",'F4.2  KGSC'!F188)</f>
        <v>-</v>
      </c>
      <c r="E188" s="159">
        <f>'F4.2  KGSC'!H188</f>
        <v>0</v>
      </c>
      <c r="F188" s="156">
        <f>SUM('F4.2  KGSC'!P188:S188)</f>
        <v>0</v>
      </c>
      <c r="G188" s="156">
        <f>SUM('F4.2  KGSC'!AO188:AR188)</f>
        <v>0</v>
      </c>
      <c r="H188" s="156">
        <f t="shared" si="11"/>
        <v>0</v>
      </c>
      <c r="I188" s="156">
        <f>'F4.2  KGSC'!U188</f>
        <v>0</v>
      </c>
      <c r="J188" s="156">
        <f>'F4.2  KGSC'!AT188</f>
        <v>0</v>
      </c>
      <c r="K188" s="156"/>
      <c r="L188" s="156"/>
      <c r="M188" s="156">
        <f t="shared" si="12"/>
        <v>0</v>
      </c>
      <c r="N188" s="156">
        <f t="shared" si="13"/>
        <v>0</v>
      </c>
    </row>
    <row r="189" spans="1:14" s="177" customFormat="1" outlineLevel="1">
      <c r="A189" s="87">
        <f>'F4.2  KGSC'!A189</f>
        <v>72</v>
      </c>
      <c r="B189" s="90" t="str">
        <f>'F4.2  KGSC'!B189</f>
        <v>Low BACK Revolving Chairs 45 No &amp; Desk Chair 2 No</v>
      </c>
      <c r="C189" s="87" t="str">
        <f>'F4.2  KGSC'!D189</f>
        <v>N.A.</v>
      </c>
      <c r="D189" s="141" t="str">
        <f>IF('F4.2  KGSC'!F189=0,"-",'F4.2  KGSC'!F189)</f>
        <v>-</v>
      </c>
      <c r="E189" s="159">
        <f>'F4.2  KGSC'!H189</f>
        <v>0</v>
      </c>
      <c r="F189" s="156">
        <f>SUM('F4.2  KGSC'!P189:S189)</f>
        <v>0</v>
      </c>
      <c r="G189" s="156">
        <f>SUM('F4.2  KGSC'!AO189:AR189)</f>
        <v>0</v>
      </c>
      <c r="H189" s="156">
        <f t="shared" si="11"/>
        <v>0</v>
      </c>
      <c r="I189" s="156">
        <f>'F4.2  KGSC'!U189</f>
        <v>0</v>
      </c>
      <c r="J189" s="156">
        <f>'F4.2  KGSC'!AT189</f>
        <v>0</v>
      </c>
      <c r="K189" s="156"/>
      <c r="L189" s="156"/>
      <c r="M189" s="156">
        <f t="shared" si="12"/>
        <v>0</v>
      </c>
      <c r="N189" s="156">
        <f t="shared" si="13"/>
        <v>0</v>
      </c>
    </row>
    <row r="190" spans="1:14" s="177" customFormat="1" outlineLevel="1">
      <c r="A190" s="87">
        <f>'F4.2  KGSC'!A190</f>
        <v>73</v>
      </c>
      <c r="B190" s="90" t="str">
        <f>'F4.2  KGSC'!B190</f>
        <v>Supply of Tables at KGSC</v>
      </c>
      <c r="C190" s="87" t="str">
        <f>'F4.2  KGSC'!D190</f>
        <v>N.A.</v>
      </c>
      <c r="D190" s="141" t="str">
        <f>IF('F4.2  KGSC'!F190=0,"-",'F4.2  KGSC'!F190)</f>
        <v>-</v>
      </c>
      <c r="E190" s="159">
        <f>'F4.2  KGSC'!H190</f>
        <v>0</v>
      </c>
      <c r="F190" s="156">
        <f>SUM('F4.2  KGSC'!P190:S190)</f>
        <v>0</v>
      </c>
      <c r="G190" s="156">
        <f>SUM('F4.2  KGSC'!AO190:AR190)</f>
        <v>0</v>
      </c>
      <c r="H190" s="156">
        <f t="shared" si="11"/>
        <v>0</v>
      </c>
      <c r="I190" s="156">
        <f>'F4.2  KGSC'!U190</f>
        <v>0</v>
      </c>
      <c r="J190" s="156">
        <f>'F4.2  KGSC'!AT190</f>
        <v>0</v>
      </c>
      <c r="K190" s="156"/>
      <c r="L190" s="156"/>
      <c r="M190" s="156">
        <f t="shared" si="12"/>
        <v>0</v>
      </c>
      <c r="N190" s="156">
        <f t="shared" si="13"/>
        <v>0</v>
      </c>
    </row>
    <row r="191" spans="1:14" s="177" customFormat="1" outlineLevel="1">
      <c r="A191" s="87">
        <f>'F4.2  KGSC'!A191</f>
        <v>74</v>
      </c>
      <c r="B191" s="90" t="str">
        <f>'F4.2  KGSC'!B191</f>
        <v>Supply of Visitor Chairs &amp; Office chairs at KGSC,</v>
      </c>
      <c r="C191" s="87" t="str">
        <f>'F4.2  KGSC'!D191</f>
        <v>N.A.</v>
      </c>
      <c r="D191" s="141" t="str">
        <f>IF('F4.2  KGSC'!F191=0,"-",'F4.2  KGSC'!F191)</f>
        <v>-</v>
      </c>
      <c r="E191" s="159">
        <f>'F4.2  KGSC'!H191</f>
        <v>0</v>
      </c>
      <c r="F191" s="156">
        <f>SUM('F4.2  KGSC'!P191:S191)</f>
        <v>0</v>
      </c>
      <c r="G191" s="156">
        <f>SUM('F4.2  KGSC'!AO191:AR191)</f>
        <v>0</v>
      </c>
      <c r="H191" s="156">
        <f t="shared" si="11"/>
        <v>0</v>
      </c>
      <c r="I191" s="156">
        <f>'F4.2  KGSC'!U191</f>
        <v>0</v>
      </c>
      <c r="J191" s="156">
        <f>'F4.2  KGSC'!AT191</f>
        <v>0</v>
      </c>
      <c r="K191" s="156"/>
      <c r="L191" s="156"/>
      <c r="M191" s="156">
        <f t="shared" si="12"/>
        <v>0</v>
      </c>
      <c r="N191" s="156">
        <f t="shared" si="13"/>
        <v>0</v>
      </c>
    </row>
    <row r="192" spans="1:14" s="177" customFormat="1" outlineLevel="1">
      <c r="A192" s="87">
        <f>'F4.2  KGSC'!A192</f>
        <v>75</v>
      </c>
      <c r="B192" s="90" t="str">
        <f>'F4.2  KGSC'!B192</f>
        <v>water purifier for colony electrical maintenance</v>
      </c>
      <c r="C192" s="87" t="str">
        <f>'F4.2  KGSC'!D192</f>
        <v>N.A.</v>
      </c>
      <c r="D192" s="141" t="str">
        <f>IF('F4.2  KGSC'!F192=0,"-",'F4.2  KGSC'!F192)</f>
        <v>-</v>
      </c>
      <c r="E192" s="159">
        <f>'F4.2  KGSC'!H192</f>
        <v>0</v>
      </c>
      <c r="F192" s="156">
        <f>SUM('F4.2  KGSC'!P192:S192)</f>
        <v>0</v>
      </c>
      <c r="G192" s="156">
        <f>SUM('F4.2  KGSC'!AO192:AR192)</f>
        <v>0</v>
      </c>
      <c r="H192" s="156">
        <f t="shared" si="11"/>
        <v>0</v>
      </c>
      <c r="I192" s="156">
        <f>'F4.2  KGSC'!U192</f>
        <v>0</v>
      </c>
      <c r="J192" s="156">
        <f>'F4.2  KGSC'!AT192</f>
        <v>0</v>
      </c>
      <c r="K192" s="156"/>
      <c r="L192" s="156"/>
      <c r="M192" s="156">
        <f t="shared" si="12"/>
        <v>0</v>
      </c>
      <c r="N192" s="156">
        <f t="shared" si="13"/>
        <v>0</v>
      </c>
    </row>
    <row r="193" spans="1:14" s="177" customFormat="1" outlineLevel="1">
      <c r="A193" s="87">
        <f>'F4.2  KGSC'!A193</f>
        <v>76</v>
      </c>
      <c r="B193" s="90" t="str">
        <f>'F4.2  KGSC'!B193</f>
        <v>Projectors and Motorized Projector Screens (2+2)</v>
      </c>
      <c r="C193" s="87" t="str">
        <f>'F4.2  KGSC'!D193</f>
        <v>N.A.</v>
      </c>
      <c r="D193" s="141" t="str">
        <f>IF('F4.2  KGSC'!F193=0,"-",'F4.2  KGSC'!F193)</f>
        <v>-</v>
      </c>
      <c r="E193" s="159">
        <f>'F4.2  KGSC'!H193</f>
        <v>0</v>
      </c>
      <c r="F193" s="156">
        <f>SUM('F4.2  KGSC'!P193:S193)</f>
        <v>0</v>
      </c>
      <c r="G193" s="156">
        <f>SUM('F4.2  KGSC'!AO193:AR193)</f>
        <v>0</v>
      </c>
      <c r="H193" s="156">
        <f t="shared" si="11"/>
        <v>0</v>
      </c>
      <c r="I193" s="156">
        <f>'F4.2  KGSC'!U193</f>
        <v>0</v>
      </c>
      <c r="J193" s="156">
        <f>'F4.2  KGSC'!AT193</f>
        <v>0</v>
      </c>
      <c r="K193" s="156"/>
      <c r="L193" s="156"/>
      <c r="M193" s="156">
        <f t="shared" si="12"/>
        <v>0</v>
      </c>
      <c r="N193" s="156">
        <f t="shared" si="13"/>
        <v>0</v>
      </c>
    </row>
    <row r="194" spans="1:14" s="177" customFormat="1" outlineLevel="1">
      <c r="A194" s="87">
        <f>'F4.2  KGSC'!A194</f>
        <v>77</v>
      </c>
      <c r="B194" s="90" t="str">
        <f>'F4.2  KGSC'!B194</f>
        <v>Acer make Computers at KGSC Pophali.21 No.</v>
      </c>
      <c r="C194" s="87" t="str">
        <f>'F4.2  KGSC'!D194</f>
        <v>N.A.</v>
      </c>
      <c r="D194" s="141" t="str">
        <f>IF('F4.2  KGSC'!F194=0,"-",'F4.2  KGSC'!F194)</f>
        <v>-</v>
      </c>
      <c r="E194" s="159">
        <f>'F4.2  KGSC'!H194</f>
        <v>0</v>
      </c>
      <c r="F194" s="156">
        <f>SUM('F4.2  KGSC'!P194:S194)</f>
        <v>0</v>
      </c>
      <c r="G194" s="156">
        <f>SUM('F4.2  KGSC'!AO194:AR194)</f>
        <v>0</v>
      </c>
      <c r="H194" s="156">
        <f t="shared" si="11"/>
        <v>0</v>
      </c>
      <c r="I194" s="156">
        <f>'F4.2  KGSC'!U194</f>
        <v>0</v>
      </c>
      <c r="J194" s="156">
        <f>'F4.2  KGSC'!AT194</f>
        <v>0</v>
      </c>
      <c r="K194" s="156"/>
      <c r="L194" s="156"/>
      <c r="M194" s="156">
        <f t="shared" si="12"/>
        <v>0</v>
      </c>
      <c r="N194" s="156">
        <f t="shared" si="13"/>
        <v>0</v>
      </c>
    </row>
    <row r="195" spans="1:14" s="177" customFormat="1" outlineLevel="1">
      <c r="A195" s="87">
        <f>'F4.2  KGSC'!A195</f>
        <v>78</v>
      </c>
      <c r="B195" s="90" t="str">
        <f>'F4.2  KGSC'!B195</f>
        <v>Acer make Laptops at KGSC Pophali.</v>
      </c>
      <c r="C195" s="87" t="str">
        <f>'F4.2  KGSC'!D195</f>
        <v>N.A.</v>
      </c>
      <c r="D195" s="141" t="str">
        <f>IF('F4.2  KGSC'!F195=0,"-",'F4.2  KGSC'!F195)</f>
        <v>-</v>
      </c>
      <c r="E195" s="159">
        <f>'F4.2  KGSC'!H195</f>
        <v>0</v>
      </c>
      <c r="F195" s="156">
        <f>SUM('F4.2  KGSC'!P195:S195)</f>
        <v>0</v>
      </c>
      <c r="G195" s="156">
        <f>SUM('F4.2  KGSC'!AO195:AR195)</f>
        <v>0</v>
      </c>
      <c r="H195" s="156">
        <f t="shared" si="11"/>
        <v>0</v>
      </c>
      <c r="I195" s="156">
        <f>'F4.2  KGSC'!U195</f>
        <v>0</v>
      </c>
      <c r="J195" s="156">
        <f>'F4.2  KGSC'!AT195</f>
        <v>0</v>
      </c>
      <c r="K195" s="156"/>
      <c r="L195" s="156"/>
      <c r="M195" s="156">
        <f t="shared" si="12"/>
        <v>0</v>
      </c>
      <c r="N195" s="156">
        <f t="shared" si="13"/>
        <v>0</v>
      </c>
    </row>
    <row r="196" spans="1:14" s="177" customFormat="1" outlineLevel="1">
      <c r="A196" s="87">
        <f>'F4.2  KGSC'!A196</f>
        <v>79</v>
      </c>
      <c r="B196" s="90" t="str">
        <f>'F4.2  KGSC'!B196</f>
        <v>APS Smart UPS Xl 2200 VA RM 3U 230</v>
      </c>
      <c r="C196" s="87" t="str">
        <f>'F4.2  KGSC'!D196</f>
        <v>N.A.</v>
      </c>
      <c r="D196" s="141" t="str">
        <f>IF('F4.2  KGSC'!F196=0,"-",'F4.2  KGSC'!F196)</f>
        <v>-</v>
      </c>
      <c r="E196" s="159">
        <f>'F4.2  KGSC'!H196</f>
        <v>0</v>
      </c>
      <c r="F196" s="156">
        <f>SUM('F4.2  KGSC'!P196:S196)</f>
        <v>0</v>
      </c>
      <c r="G196" s="156">
        <f>SUM('F4.2  KGSC'!AO196:AR196)</f>
        <v>0</v>
      </c>
      <c r="H196" s="156">
        <f t="shared" si="11"/>
        <v>0</v>
      </c>
      <c r="I196" s="156">
        <f>'F4.2  KGSC'!U196</f>
        <v>0</v>
      </c>
      <c r="J196" s="156">
        <f>'F4.2  KGSC'!AT196</f>
        <v>0</v>
      </c>
      <c r="K196" s="156"/>
      <c r="L196" s="156"/>
      <c r="M196" s="156">
        <f t="shared" si="12"/>
        <v>0</v>
      </c>
      <c r="N196" s="156">
        <f t="shared" si="13"/>
        <v>0</v>
      </c>
    </row>
    <row r="197" spans="1:14" s="177" customFormat="1" outlineLevel="1">
      <c r="A197" s="87">
        <f>'F4.2  KGSC'!A197</f>
        <v>80</v>
      </c>
      <c r="B197" s="90" t="str">
        <f>'F4.2  KGSC'!B197</f>
        <v>BATRY 12V 75 AH BATTREY 11 PLATE</v>
      </c>
      <c r="C197" s="87" t="str">
        <f>'F4.2  KGSC'!D197</f>
        <v>N.A.</v>
      </c>
      <c r="D197" s="141" t="str">
        <f>IF('F4.2  KGSC'!F197=0,"-",'F4.2  KGSC'!F197)</f>
        <v>-</v>
      </c>
      <c r="E197" s="159">
        <f>'F4.2  KGSC'!H197</f>
        <v>0</v>
      </c>
      <c r="F197" s="156">
        <f>SUM('F4.2  KGSC'!P197:S197)</f>
        <v>0</v>
      </c>
      <c r="G197" s="156">
        <f>SUM('F4.2  KGSC'!AO197:AR197)</f>
        <v>0</v>
      </c>
      <c r="H197" s="156">
        <f t="shared" si="11"/>
        <v>0</v>
      </c>
      <c r="I197" s="156">
        <f>'F4.2  KGSC'!U197</f>
        <v>0</v>
      </c>
      <c r="J197" s="156">
        <f>'F4.2  KGSC'!AT197</f>
        <v>0</v>
      </c>
      <c r="K197" s="156"/>
      <c r="L197" s="156"/>
      <c r="M197" s="156">
        <f t="shared" si="12"/>
        <v>0</v>
      </c>
      <c r="N197" s="156">
        <f t="shared" si="13"/>
        <v>0</v>
      </c>
    </row>
    <row r="198" spans="1:14" s="177" customFormat="1" outlineLevel="1">
      <c r="A198" s="87">
        <f>'F4.2  KGSC'!A198</f>
        <v>81</v>
      </c>
      <c r="B198" s="90" t="str">
        <f>'F4.2  KGSC'!B198</f>
        <v>Supply &amp; installation of IP Camera System and network spare</v>
      </c>
      <c r="C198" s="87" t="str">
        <f>'F4.2  KGSC'!D198</f>
        <v>N.A.</v>
      </c>
      <c r="D198" s="141" t="str">
        <f>IF('F4.2  KGSC'!F198=0,"-",'F4.2  KGSC'!F198)</f>
        <v>-</v>
      </c>
      <c r="E198" s="159">
        <f>'F4.2  KGSC'!H198</f>
        <v>0</v>
      </c>
      <c r="F198" s="156">
        <f>SUM('F4.2  KGSC'!P198:S198)</f>
        <v>0</v>
      </c>
      <c r="G198" s="156">
        <f>SUM('F4.2  KGSC'!AO198:AR198)</f>
        <v>0</v>
      </c>
      <c r="H198" s="156">
        <f t="shared" si="11"/>
        <v>0</v>
      </c>
      <c r="I198" s="156">
        <f>'F4.2  KGSC'!U198</f>
        <v>0</v>
      </c>
      <c r="J198" s="156">
        <f>'F4.2  KGSC'!AT198</f>
        <v>0</v>
      </c>
      <c r="K198" s="156"/>
      <c r="L198" s="156"/>
      <c r="M198" s="156">
        <f t="shared" si="12"/>
        <v>0</v>
      </c>
      <c r="N198" s="156">
        <f t="shared" si="13"/>
        <v>0</v>
      </c>
    </row>
    <row r="199" spans="1:14" s="177" customFormat="1" outlineLevel="1">
      <c r="A199" s="87">
        <f>'F4.2  KGSC'!A199</f>
        <v>82</v>
      </c>
      <c r="B199" s="90" t="str">
        <f>'F4.2  KGSC'!B199</f>
        <v>Gym Equipments at MSPGCL Recreation club , 33 Item</v>
      </c>
      <c r="C199" s="87" t="str">
        <f>'F4.2  KGSC'!D199</f>
        <v>N.A.</v>
      </c>
      <c r="D199" s="141" t="str">
        <f>IF('F4.2  KGSC'!F199=0,"-",'F4.2  KGSC'!F199)</f>
        <v>-</v>
      </c>
      <c r="E199" s="159">
        <f>'F4.2  KGSC'!H199</f>
        <v>0</v>
      </c>
      <c r="F199" s="156">
        <f>SUM('F4.2  KGSC'!P199:S199)</f>
        <v>0</v>
      </c>
      <c r="G199" s="156">
        <f>SUM('F4.2  KGSC'!AO199:AR199)</f>
        <v>0</v>
      </c>
      <c r="H199" s="156">
        <f t="shared" si="11"/>
        <v>0</v>
      </c>
      <c r="I199" s="156">
        <f>'F4.2  KGSC'!U199</f>
        <v>0</v>
      </c>
      <c r="J199" s="156">
        <f>'F4.2  KGSC'!AT199</f>
        <v>0</v>
      </c>
      <c r="K199" s="156"/>
      <c r="L199" s="156"/>
      <c r="M199" s="156">
        <f t="shared" si="12"/>
        <v>0</v>
      </c>
      <c r="N199" s="156">
        <f t="shared" si="13"/>
        <v>0</v>
      </c>
    </row>
    <row r="200" spans="1:14" s="177" customFormat="1" outlineLevel="1">
      <c r="A200" s="87">
        <f>'F4.2  KGSC'!A200</f>
        <v>0</v>
      </c>
      <c r="B200" s="90" t="str">
        <f>'F4.2  KGSC'!B200</f>
        <v>Non-DPR schemes (3 Nos) for FY 2024-25 at KGSC Pophali</v>
      </c>
      <c r="C200" s="87" t="str">
        <f>'F4.2  KGSC'!D200</f>
        <v>Board Resolution No-MSPGCL/BM-219/Item 219.7 dtd.24.07.2023</v>
      </c>
      <c r="D200" s="141" t="str">
        <f>IF('F4.2  KGSC'!F200=0,"-",'F4.2  KGSC'!F200)</f>
        <v>-</v>
      </c>
      <c r="E200" s="159">
        <f>'F4.2  KGSC'!H200</f>
        <v>0</v>
      </c>
      <c r="F200" s="156">
        <f>SUM('F4.2  KGSC'!P200:S200)</f>
        <v>0</v>
      </c>
      <c r="G200" s="156">
        <f>SUM('F4.2  KGSC'!AO200:AR200)</f>
        <v>0</v>
      </c>
      <c r="H200" s="156">
        <f t="shared" si="11"/>
        <v>0</v>
      </c>
      <c r="I200" s="156">
        <f>'F4.2  KGSC'!U200</f>
        <v>0</v>
      </c>
      <c r="J200" s="156">
        <f>'F4.2  KGSC'!AT200</f>
        <v>0</v>
      </c>
      <c r="K200" s="156"/>
      <c r="L200" s="156"/>
      <c r="M200" s="156">
        <f t="shared" si="12"/>
        <v>0</v>
      </c>
      <c r="N200" s="156">
        <f t="shared" si="13"/>
        <v>0</v>
      </c>
    </row>
    <row r="201" spans="1:14" s="177" customFormat="1" outlineLevel="1">
      <c r="A201" s="87">
        <f>'F4.2  KGSC'!A201</f>
        <v>83</v>
      </c>
      <c r="B201" s="90" t="str">
        <f>'F4.2  KGSC'!B201</f>
        <v xml:space="preserve">Up-gradation of thyristor based 48V Battery Chargers (4 nos)  by SMPS Microprocessor based dual float cum boost Battery Chargers at Stage-III, Stage-I&amp;II and KDPH at KGSC, Pophali </v>
      </c>
      <c r="C201" s="87">
        <f>'F4.2  KGSC'!D201</f>
        <v>0</v>
      </c>
      <c r="D201" s="141" t="str">
        <f>IF('F4.2  KGSC'!F201=0,"-",'F4.2  KGSC'!F201)</f>
        <v>-</v>
      </c>
      <c r="E201" s="159">
        <f>'F4.2  KGSC'!H201</f>
        <v>0</v>
      </c>
      <c r="F201" s="156">
        <f>SUM('F4.2  KGSC'!P201:S201)</f>
        <v>0</v>
      </c>
      <c r="G201" s="156">
        <f>SUM('F4.2  KGSC'!AO201:AR201)</f>
        <v>0</v>
      </c>
      <c r="H201" s="156">
        <f t="shared" si="11"/>
        <v>0</v>
      </c>
      <c r="I201" s="156">
        <f>'F4.2  KGSC'!U201</f>
        <v>0</v>
      </c>
      <c r="J201" s="156">
        <f>'F4.2  KGSC'!AT201</f>
        <v>0</v>
      </c>
      <c r="K201" s="156"/>
      <c r="L201" s="156"/>
      <c r="M201" s="156">
        <f t="shared" si="12"/>
        <v>0</v>
      </c>
      <c r="N201" s="156">
        <f t="shared" si="13"/>
        <v>0</v>
      </c>
    </row>
    <row r="202" spans="1:14" s="177" customFormat="1" outlineLevel="1">
      <c r="A202" s="87">
        <f>'F4.2  KGSC'!A202</f>
        <v>84</v>
      </c>
      <c r="B202" s="90" t="str">
        <f>'F4.2  KGSC'!B202</f>
        <v xml:space="preserve">Up-gradation of thyristor based 220V Battery Chargers (4 nos)  by SMPS Microprocessor based dual float cum boost Battery Chargers at Stage-III and Stage-I&amp;II at KGSC, Pophali </v>
      </c>
      <c r="C202" s="87">
        <f>'F4.2  KGSC'!D202</f>
        <v>0</v>
      </c>
      <c r="D202" s="141" t="str">
        <f>IF('F4.2  KGSC'!F202=0,"-",'F4.2  KGSC'!F202)</f>
        <v>-</v>
      </c>
      <c r="E202" s="159">
        <f>'F4.2  KGSC'!H202</f>
        <v>0</v>
      </c>
      <c r="F202" s="156">
        <f>SUM('F4.2  KGSC'!P202:S202)</f>
        <v>0</v>
      </c>
      <c r="G202" s="156">
        <f>SUM('F4.2  KGSC'!AO202:AR202)</f>
        <v>0</v>
      </c>
      <c r="H202" s="156">
        <f t="shared" si="11"/>
        <v>0</v>
      </c>
      <c r="I202" s="156">
        <f>'F4.2  KGSC'!U202</f>
        <v>0</v>
      </c>
      <c r="J202" s="156">
        <f>'F4.2  KGSC'!AT202</f>
        <v>0</v>
      </c>
      <c r="K202" s="156"/>
      <c r="L202" s="156"/>
      <c r="M202" s="156">
        <f t="shared" si="12"/>
        <v>0</v>
      </c>
      <c r="N202" s="156">
        <f t="shared" si="13"/>
        <v>0</v>
      </c>
    </row>
    <row r="203" spans="1:14" s="177" customFormat="1" outlineLevel="1">
      <c r="A203" s="87">
        <f>'F4.2  KGSC'!A203</f>
        <v>85</v>
      </c>
      <c r="B203" s="90" t="str">
        <f>'F4.2  KGSC'!B203</f>
        <v>Retrofitting of Generator and Gen. Transformer protection relay by Numerical protection system at KGSC stage III, Alore</v>
      </c>
      <c r="C203" s="87">
        <f>'F4.2  KGSC'!D203</f>
        <v>0</v>
      </c>
      <c r="D203" s="141" t="str">
        <f>IF('F4.2  KGSC'!F203=0,"-",'F4.2  KGSC'!F203)</f>
        <v>-</v>
      </c>
      <c r="E203" s="159">
        <f>'F4.2  KGSC'!H203</f>
        <v>0</v>
      </c>
      <c r="F203" s="156">
        <f>SUM('F4.2  KGSC'!P203:S203)</f>
        <v>0</v>
      </c>
      <c r="G203" s="156">
        <f>SUM('F4.2  KGSC'!AO203:AR203)</f>
        <v>0</v>
      </c>
      <c r="H203" s="156">
        <f t="shared" si="11"/>
        <v>0</v>
      </c>
      <c r="I203" s="156">
        <f>'F4.2  KGSC'!U203</f>
        <v>0</v>
      </c>
      <c r="J203" s="156">
        <f>'F4.2  KGSC'!AT203</f>
        <v>0</v>
      </c>
      <c r="K203" s="156"/>
      <c r="L203" s="156"/>
      <c r="M203" s="156">
        <f t="shared" si="12"/>
        <v>0</v>
      </c>
      <c r="N203" s="156">
        <f t="shared" si="13"/>
        <v>0</v>
      </c>
    </row>
    <row r="204" spans="1:14" s="177" customFormat="1" outlineLevel="1">
      <c r="A204" s="87">
        <f>'F4.2  KGSC'!A204</f>
        <v>0</v>
      </c>
      <c r="B204" s="90" t="str">
        <f>'F4.2  KGSC'!B204</f>
        <v>IDC</v>
      </c>
      <c r="C204" s="87">
        <f>'F4.2  KGSC'!D204</f>
        <v>0</v>
      </c>
      <c r="D204" s="141" t="str">
        <f>IF('F4.2  KGSC'!F204=0,"-",'F4.2  KGSC'!F204)</f>
        <v>-</v>
      </c>
      <c r="E204" s="159">
        <f>'F4.2  KGSC'!H204</f>
        <v>0</v>
      </c>
      <c r="F204" s="156">
        <f>SUM('F4.2  KGSC'!P204:S204)</f>
        <v>0</v>
      </c>
      <c r="G204" s="156">
        <f>SUM('F4.2  KGSC'!AO204:AR204)</f>
        <v>0</v>
      </c>
      <c r="H204" s="156">
        <f t="shared" si="11"/>
        <v>0</v>
      </c>
      <c r="I204" s="156">
        <f>'F4.2  KGSC'!U204</f>
        <v>0</v>
      </c>
      <c r="J204" s="156">
        <f>'F4.2  KGSC'!AT204</f>
        <v>0</v>
      </c>
      <c r="K204" s="156"/>
      <c r="L204" s="156"/>
      <c r="M204" s="156">
        <f t="shared" si="12"/>
        <v>0</v>
      </c>
      <c r="N204" s="156">
        <f t="shared" si="13"/>
        <v>0</v>
      </c>
    </row>
    <row r="205" spans="1:14" s="177" customFormat="1" outlineLevel="1">
      <c r="A205" s="87">
        <f>'F4.2  KGSC'!A205</f>
        <v>0</v>
      </c>
      <c r="B205" s="90" t="str">
        <f>'F4.2  KGSC'!B205</f>
        <v>Non-DPR schemes (2 Nos) for FY 2025-26 at KGSC Pophali</v>
      </c>
      <c r="C205" s="87" t="str">
        <f>'F4.2  KGSC'!D205</f>
        <v>Yet Not Submitted</v>
      </c>
      <c r="D205" s="141" t="str">
        <f>IF('F4.2  KGSC'!F205=0,"-",'F4.2  KGSC'!F205)</f>
        <v>-</v>
      </c>
      <c r="E205" s="159">
        <f>'F4.2  KGSC'!H205</f>
        <v>0</v>
      </c>
      <c r="F205" s="156">
        <f>SUM('F4.2  KGSC'!P205:S205)</f>
        <v>0</v>
      </c>
      <c r="G205" s="156">
        <f>SUM('F4.2  KGSC'!AO205:AR205)</f>
        <v>0</v>
      </c>
      <c r="H205" s="156">
        <f t="shared" si="11"/>
        <v>0</v>
      </c>
      <c r="I205" s="156">
        <f>'F4.2  KGSC'!U205</f>
        <v>0</v>
      </c>
      <c r="J205" s="156">
        <f>'F4.2  KGSC'!AT205</f>
        <v>0</v>
      </c>
      <c r="K205" s="156"/>
      <c r="L205" s="156"/>
      <c r="M205" s="156">
        <f t="shared" si="12"/>
        <v>0</v>
      </c>
      <c r="N205" s="156">
        <f t="shared" si="13"/>
        <v>0</v>
      </c>
    </row>
    <row r="206" spans="1:14" s="177" customFormat="1" outlineLevel="1">
      <c r="A206" s="87">
        <f>'F4.2  KGSC'!A206</f>
        <v>86</v>
      </c>
      <c r="B206" s="90" t="str">
        <f>'F4.2  KGSC'!B206</f>
        <v>Supply, Erection, Commissioning &amp; Retrofitting of 220 VDC Ni-cadmium type Battery set    (4 Nos) having different ampere hour capacity at Stage-I&amp;II and Stage-IV</v>
      </c>
      <c r="C206" s="87">
        <f>'F4.2  KGSC'!D206</f>
        <v>0</v>
      </c>
      <c r="D206" s="141" t="str">
        <f>IF('F4.2  KGSC'!F206=0,"-",'F4.2  KGSC'!F206)</f>
        <v>-</v>
      </c>
      <c r="E206" s="159">
        <f>'F4.2  KGSC'!H206</f>
        <v>0</v>
      </c>
      <c r="F206" s="156">
        <f>SUM('F4.2  KGSC'!P206:S206)</f>
        <v>0</v>
      </c>
      <c r="G206" s="156">
        <f>SUM('F4.2  KGSC'!AO206:AR206)</f>
        <v>0</v>
      </c>
      <c r="H206" s="156">
        <f t="shared" si="11"/>
        <v>0</v>
      </c>
      <c r="I206" s="157">
        <f>'F4.2  KGSC'!U206</f>
        <v>0</v>
      </c>
      <c r="J206" s="157">
        <f>'F4.2  KGSC'!AT206</f>
        <v>0</v>
      </c>
      <c r="K206" s="156"/>
      <c r="L206" s="156"/>
      <c r="M206" s="156">
        <f t="shared" si="12"/>
        <v>0</v>
      </c>
      <c r="N206" s="156">
        <f t="shared" si="13"/>
        <v>0</v>
      </c>
    </row>
    <row r="207" spans="1:14" s="177" customFormat="1" outlineLevel="1">
      <c r="A207" s="87">
        <f>'F4.2  KGSC'!A207</f>
        <v>87</v>
      </c>
      <c r="B207" s="90" t="str">
        <f>'F4.2  KGSC'!B207</f>
        <v>Supply, Erection, Commissioning &amp; Retrofitting of 48VDC, 300AH Ni-cadmium type Battery set at Stage-I&amp;II switchyard</v>
      </c>
      <c r="C207" s="87">
        <f>'F4.2  KGSC'!D207</f>
        <v>0</v>
      </c>
      <c r="D207" s="141" t="str">
        <f>IF('F4.2  KGSC'!F207=0,"-",'F4.2  KGSC'!F207)</f>
        <v>-</v>
      </c>
      <c r="E207" s="159">
        <f>'F4.2  KGSC'!H207</f>
        <v>0</v>
      </c>
      <c r="F207" s="156">
        <f>SUM('F4.2  KGSC'!P207:S207)</f>
        <v>0</v>
      </c>
      <c r="G207" s="156">
        <f>SUM('F4.2  KGSC'!AO207:AR207)</f>
        <v>0</v>
      </c>
      <c r="H207" s="156">
        <f t="shared" si="11"/>
        <v>0</v>
      </c>
      <c r="I207" s="157">
        <f>'F4.2  KGSC'!U207</f>
        <v>0</v>
      </c>
      <c r="J207" s="157">
        <f>'F4.2  KGSC'!AT207</f>
        <v>0</v>
      </c>
      <c r="K207" s="156"/>
      <c r="L207" s="156"/>
      <c r="M207" s="156">
        <f t="shared" si="12"/>
        <v>0</v>
      </c>
      <c r="N207" s="156">
        <f t="shared" si="13"/>
        <v>0</v>
      </c>
    </row>
    <row r="208" spans="1:14" s="60" customFormat="1" ht="15.75" thickBot="1">
      <c r="A208" s="171"/>
      <c r="B208" s="172" t="s">
        <v>189</v>
      </c>
      <c r="C208" s="173"/>
      <c r="D208" s="174"/>
      <c r="E208" s="175"/>
      <c r="F208" s="176">
        <f>SUM(F10:F207)</f>
        <v>53.480908900000017</v>
      </c>
      <c r="G208" s="176">
        <f t="shared" ref="G208:N208" si="14">SUM(G10:G207)</f>
        <v>50.750605100000008</v>
      </c>
      <c r="H208" s="176">
        <f t="shared" si="14"/>
        <v>2.7303038000000006</v>
      </c>
      <c r="I208" s="176">
        <f t="shared" si="14"/>
        <v>28.905417599999993</v>
      </c>
      <c r="J208" s="176">
        <f t="shared" si="14"/>
        <v>10.496417599999997</v>
      </c>
      <c r="K208" s="176">
        <f t="shared" si="14"/>
        <v>0</v>
      </c>
      <c r="L208" s="176">
        <f t="shared" si="14"/>
        <v>0</v>
      </c>
      <c r="M208" s="176">
        <f t="shared" si="14"/>
        <v>10.496417599999997</v>
      </c>
      <c r="N208" s="176">
        <f t="shared" si="14"/>
        <v>21.1393038</v>
      </c>
    </row>
    <row r="209" spans="1:16">
      <c r="F209" s="158"/>
      <c r="G209" s="158"/>
      <c r="H209" s="158"/>
      <c r="I209" s="158"/>
      <c r="J209" s="158"/>
      <c r="K209" s="158"/>
      <c r="L209" s="158"/>
      <c r="M209" s="158"/>
      <c r="N209" s="158"/>
    </row>
    <row r="210" spans="1:16">
      <c r="A210" s="40"/>
      <c r="B210" s="41" t="s">
        <v>10</v>
      </c>
      <c r="C210" s="42"/>
      <c r="D210" s="43"/>
      <c r="E210" s="44"/>
      <c r="F210" s="95"/>
      <c r="G210" s="95"/>
      <c r="H210" s="95"/>
      <c r="I210" s="95"/>
      <c r="J210" s="95"/>
      <c r="K210" s="95"/>
      <c r="L210" s="95"/>
      <c r="M210" s="95"/>
      <c r="N210" s="95"/>
    </row>
    <row r="211" spans="1:16" outlineLevel="1">
      <c r="A211" s="40"/>
      <c r="B211" s="45" t="str">
        <f t="shared" ref="B211:B242" si="15">B8</f>
        <v>a) DPR Schemes</v>
      </c>
      <c r="C211" s="42"/>
      <c r="D211" s="43"/>
      <c r="E211" s="44"/>
      <c r="F211" s="44"/>
      <c r="G211" s="44"/>
      <c r="H211" s="44"/>
      <c r="I211" s="44"/>
      <c r="J211" s="44"/>
      <c r="K211" s="44"/>
      <c r="L211" s="44"/>
      <c r="M211" s="44"/>
      <c r="N211" s="44"/>
    </row>
    <row r="212" spans="1:16" outlineLevel="1">
      <c r="A212" s="46"/>
      <c r="B212" s="46" t="str">
        <f t="shared" si="15"/>
        <v>(i) Submitted to MERC</v>
      </c>
      <c r="C212" s="47"/>
      <c r="D212" s="48"/>
      <c r="E212" s="44"/>
      <c r="F212" s="44"/>
      <c r="G212" s="44"/>
      <c r="H212" s="44"/>
      <c r="I212" s="44"/>
      <c r="J212" s="44"/>
      <c r="K212" s="44"/>
      <c r="L212" s="44"/>
      <c r="M212" s="44"/>
      <c r="N212" s="44"/>
    </row>
    <row r="213" spans="1:16" ht="30" outlineLevel="1">
      <c r="A213" s="416">
        <f t="shared" ref="A213:A244" si="16">A10</f>
        <v>1</v>
      </c>
      <c r="B213" s="417" t="str">
        <f t="shared" si="15"/>
        <v>Various improvement schemes at Pophali Hydro Power Station</v>
      </c>
      <c r="C213" s="416" t="str">
        <f t="shared" ref="C213:E232" si="17">C10</f>
        <v>MERC/TECH 1/CAPEX/20142015/00086</v>
      </c>
      <c r="D213" s="811">
        <f t="shared" si="17"/>
        <v>41739</v>
      </c>
      <c r="E213" s="57">
        <f t="shared" si="17"/>
        <v>11.900051899999999</v>
      </c>
      <c r="F213" s="155">
        <f t="shared" ref="F213:F244" si="18">F10+I10</f>
        <v>0</v>
      </c>
      <c r="G213" s="155">
        <f t="shared" ref="G213:G244" si="19">G10+M10</f>
        <v>0</v>
      </c>
      <c r="H213" s="155">
        <f>F213-G213</f>
        <v>0</v>
      </c>
      <c r="I213" s="155">
        <f>'F4.2  KGSC'!V10</f>
        <v>0</v>
      </c>
      <c r="J213" s="155">
        <f>'F4.2  KGSC'!AU10</f>
        <v>0</v>
      </c>
      <c r="K213" s="155"/>
      <c r="L213" s="155"/>
      <c r="M213" s="155">
        <f>SUM(J213:L213)</f>
        <v>0</v>
      </c>
      <c r="N213" s="155">
        <f>H213+I213-M213</f>
        <v>0</v>
      </c>
      <c r="O213" s="209">
        <f t="shared" ref="O213:O275" si="20">MAX(0,IF(M213=0,0,IF(G213+M213&lt;E213,M213,E213-G213)))</f>
        <v>0</v>
      </c>
      <c r="P213" s="210">
        <f t="shared" ref="P213:P275" si="21">M213-O213</f>
        <v>0</v>
      </c>
    </row>
    <row r="214" spans="1:16" ht="30" outlineLevel="1">
      <c r="A214" s="183">
        <f t="shared" si="16"/>
        <v>1.1000000000000001</v>
      </c>
      <c r="B214" s="184" t="str">
        <f t="shared" si="15"/>
        <v>ALSPA HMI Series 6  Centralog System</v>
      </c>
      <c r="C214" s="183" t="str">
        <f t="shared" si="17"/>
        <v>MERC/TECH 1/CAPEX/20142015/00086</v>
      </c>
      <c r="D214" s="814">
        <f t="shared" si="17"/>
        <v>41739</v>
      </c>
      <c r="E214" s="815">
        <f t="shared" si="17"/>
        <v>6.8555000000000001</v>
      </c>
      <c r="F214" s="155">
        <f t="shared" si="18"/>
        <v>7.8385819000000003</v>
      </c>
      <c r="G214" s="155">
        <f t="shared" si="19"/>
        <v>7.8385819000000003</v>
      </c>
      <c r="H214" s="816">
        <f t="shared" ref="H214:H253" si="22">F214-G214</f>
        <v>0</v>
      </c>
      <c r="I214" s="155">
        <f>'F4.2  KGSC'!V11</f>
        <v>0</v>
      </c>
      <c r="J214" s="155">
        <f>'F4.2  KGSC'!AU11</f>
        <v>0</v>
      </c>
      <c r="K214" s="816"/>
      <c r="L214" s="816"/>
      <c r="M214" s="816">
        <f t="shared" ref="M214:M253" si="23">SUM(J214:L214)</f>
        <v>0</v>
      </c>
      <c r="N214" s="816">
        <f t="shared" ref="N214:N253" si="24">H214+I214-M214</f>
        <v>0</v>
      </c>
      <c r="O214" s="209">
        <f t="shared" si="20"/>
        <v>0</v>
      </c>
      <c r="P214" s="210">
        <f t="shared" si="21"/>
        <v>0</v>
      </c>
    </row>
    <row r="215" spans="1:16" ht="30" outlineLevel="1">
      <c r="A215" s="183">
        <f t="shared" si="16"/>
        <v>1.2</v>
      </c>
      <c r="B215" s="184" t="str">
        <f t="shared" si="15"/>
        <v>1 X 525 Tr chiller unit</v>
      </c>
      <c r="C215" s="183" t="str">
        <f t="shared" si="17"/>
        <v>MERC/TECH 1/CAPEX/20142015/00086</v>
      </c>
      <c r="D215" s="814">
        <f t="shared" si="17"/>
        <v>41739</v>
      </c>
      <c r="E215" s="815">
        <f t="shared" si="17"/>
        <v>1.23</v>
      </c>
      <c r="F215" s="155">
        <f t="shared" si="18"/>
        <v>1.1499999999999999</v>
      </c>
      <c r="G215" s="155">
        <f t="shared" si="19"/>
        <v>1.1499999999999999</v>
      </c>
      <c r="H215" s="816">
        <f t="shared" si="22"/>
        <v>0</v>
      </c>
      <c r="I215" s="155">
        <f>'F4.2  KGSC'!V12</f>
        <v>0</v>
      </c>
      <c r="J215" s="155">
        <f>'F4.2  KGSC'!AU12</f>
        <v>0</v>
      </c>
      <c r="K215" s="816"/>
      <c r="L215" s="816"/>
      <c r="M215" s="816">
        <f t="shared" si="23"/>
        <v>0</v>
      </c>
      <c r="N215" s="816">
        <f t="shared" si="24"/>
        <v>0</v>
      </c>
      <c r="O215" s="209">
        <f t="shared" si="20"/>
        <v>0</v>
      </c>
      <c r="P215" s="210">
        <f t="shared" si="21"/>
        <v>0</v>
      </c>
    </row>
    <row r="216" spans="1:16" ht="30" outlineLevel="1">
      <c r="A216" s="183">
        <f t="shared" si="16"/>
        <v>1.3</v>
      </c>
      <c r="B216" s="184" t="str">
        <f t="shared" si="15"/>
        <v>Micom P343 Numerical generator protection relay with 24 DI &amp; 24 DO with CLIO input. (5 Nos)</v>
      </c>
      <c r="C216" s="183" t="str">
        <f t="shared" si="17"/>
        <v>MERC/TECH 1/CAPEX/20142015/00086</v>
      </c>
      <c r="D216" s="814">
        <f t="shared" si="17"/>
        <v>41739</v>
      </c>
      <c r="E216" s="815">
        <f t="shared" si="17"/>
        <v>1.4675</v>
      </c>
      <c r="F216" s="155">
        <f t="shared" si="18"/>
        <v>1.474</v>
      </c>
      <c r="G216" s="155">
        <f t="shared" si="19"/>
        <v>1.474</v>
      </c>
      <c r="H216" s="816">
        <f t="shared" si="22"/>
        <v>0</v>
      </c>
      <c r="I216" s="155">
        <f>'F4.2  KGSC'!V13</f>
        <v>0</v>
      </c>
      <c r="J216" s="155">
        <f>'F4.2  KGSC'!AU13</f>
        <v>0</v>
      </c>
      <c r="K216" s="816"/>
      <c r="L216" s="816"/>
      <c r="M216" s="816">
        <f t="shared" si="23"/>
        <v>0</v>
      </c>
      <c r="N216" s="816">
        <f t="shared" si="24"/>
        <v>0</v>
      </c>
      <c r="O216" s="209">
        <f t="shared" si="20"/>
        <v>0</v>
      </c>
      <c r="P216" s="210">
        <f t="shared" si="21"/>
        <v>0</v>
      </c>
    </row>
    <row r="217" spans="1:16" ht="30" outlineLevel="1">
      <c r="A217" s="183">
        <f t="shared" si="16"/>
        <v>1.4</v>
      </c>
      <c r="B217" s="184" t="str">
        <f t="shared" si="15"/>
        <v>Security Building at Stage-IV</v>
      </c>
      <c r="C217" s="183" t="str">
        <f t="shared" si="17"/>
        <v>MERC/TECH 1/CAPEX/20142015/00086</v>
      </c>
      <c r="D217" s="814">
        <f t="shared" si="17"/>
        <v>41739</v>
      </c>
      <c r="E217" s="815">
        <f t="shared" si="17"/>
        <v>0.1644613</v>
      </c>
      <c r="F217" s="155">
        <f t="shared" si="18"/>
        <v>0.1837684</v>
      </c>
      <c r="G217" s="155">
        <f t="shared" si="19"/>
        <v>0.1837684</v>
      </c>
      <c r="H217" s="816">
        <f t="shared" si="22"/>
        <v>0</v>
      </c>
      <c r="I217" s="155">
        <f>'F4.2  KGSC'!V14</f>
        <v>0</v>
      </c>
      <c r="J217" s="155">
        <f>'F4.2  KGSC'!AU14</f>
        <v>0</v>
      </c>
      <c r="K217" s="816"/>
      <c r="L217" s="816"/>
      <c r="M217" s="816">
        <f t="shared" si="23"/>
        <v>0</v>
      </c>
      <c r="N217" s="816">
        <f t="shared" si="24"/>
        <v>0</v>
      </c>
      <c r="O217" s="209">
        <f t="shared" si="20"/>
        <v>0</v>
      </c>
      <c r="P217" s="210">
        <f t="shared" si="21"/>
        <v>0</v>
      </c>
    </row>
    <row r="218" spans="1:16" ht="30" outlineLevel="1">
      <c r="A218" s="183">
        <f t="shared" si="16"/>
        <v>1.5</v>
      </c>
      <c r="B218" s="184" t="str">
        <f t="shared" si="15"/>
        <v>Construction of recreation club building</v>
      </c>
      <c r="C218" s="183" t="str">
        <f t="shared" si="17"/>
        <v>MERC/TECH 1/CAPEX/20142015/00086</v>
      </c>
      <c r="D218" s="814">
        <f t="shared" si="17"/>
        <v>41739</v>
      </c>
      <c r="E218" s="815">
        <f t="shared" si="17"/>
        <v>1.8204346</v>
      </c>
      <c r="F218" s="155">
        <f t="shared" si="18"/>
        <v>2.1946485999999998</v>
      </c>
      <c r="G218" s="155">
        <f t="shared" si="19"/>
        <v>2.1946485999999998</v>
      </c>
      <c r="H218" s="816">
        <f t="shared" si="22"/>
        <v>0</v>
      </c>
      <c r="I218" s="155">
        <f>'F4.2  KGSC'!V15</f>
        <v>0</v>
      </c>
      <c r="J218" s="155">
        <f>'F4.2  KGSC'!AU15</f>
        <v>0</v>
      </c>
      <c r="K218" s="816"/>
      <c r="L218" s="816"/>
      <c r="M218" s="816">
        <f t="shared" si="23"/>
        <v>0</v>
      </c>
      <c r="N218" s="816">
        <f t="shared" si="24"/>
        <v>0</v>
      </c>
      <c r="O218" s="209">
        <f t="shared" si="20"/>
        <v>0</v>
      </c>
      <c r="P218" s="210">
        <f t="shared" si="21"/>
        <v>0</v>
      </c>
    </row>
    <row r="219" spans="1:16" ht="30" outlineLevel="1">
      <c r="A219" s="183">
        <f t="shared" si="16"/>
        <v>1.6</v>
      </c>
      <c r="B219" s="184" t="str">
        <f t="shared" si="15"/>
        <v>Security Building for Stage-IV at EVT</v>
      </c>
      <c r="C219" s="183" t="str">
        <f t="shared" si="17"/>
        <v>MERC/TECH 1/CAPEX/20142015/00086</v>
      </c>
      <c r="D219" s="814">
        <f t="shared" si="17"/>
        <v>41739</v>
      </c>
      <c r="E219" s="815">
        <f t="shared" si="17"/>
        <v>0.22775599999999999</v>
      </c>
      <c r="F219" s="155">
        <f t="shared" si="18"/>
        <v>0.2596135</v>
      </c>
      <c r="G219" s="155">
        <f t="shared" si="19"/>
        <v>0.2596135</v>
      </c>
      <c r="H219" s="816">
        <f t="shared" si="22"/>
        <v>0</v>
      </c>
      <c r="I219" s="155">
        <f>'F4.2  KGSC'!V16</f>
        <v>0</v>
      </c>
      <c r="J219" s="155">
        <f>'F4.2  KGSC'!AU16</f>
        <v>0</v>
      </c>
      <c r="K219" s="816"/>
      <c r="L219" s="816"/>
      <c r="M219" s="816">
        <f t="shared" si="23"/>
        <v>0</v>
      </c>
      <c r="N219" s="816">
        <f t="shared" si="24"/>
        <v>0</v>
      </c>
      <c r="O219" s="209">
        <f t="shared" si="20"/>
        <v>0</v>
      </c>
      <c r="P219" s="210">
        <f t="shared" si="21"/>
        <v>0</v>
      </c>
    </row>
    <row r="220" spans="1:16" ht="30" outlineLevel="1">
      <c r="A220" s="183">
        <f t="shared" si="16"/>
        <v>0</v>
      </c>
      <c r="B220" s="184" t="str">
        <f t="shared" si="15"/>
        <v>IDC</v>
      </c>
      <c r="C220" s="183" t="str">
        <f t="shared" si="17"/>
        <v>MERC/TECH 1/CAPEX/20142015/00086</v>
      </c>
      <c r="D220" s="814">
        <f t="shared" si="17"/>
        <v>41739</v>
      </c>
      <c r="E220" s="815">
        <f t="shared" si="17"/>
        <v>0.13439999999999999</v>
      </c>
      <c r="F220" s="155">
        <f t="shared" si="18"/>
        <v>0</v>
      </c>
      <c r="G220" s="155">
        <f t="shared" si="19"/>
        <v>0</v>
      </c>
      <c r="H220" s="816">
        <f t="shared" si="22"/>
        <v>0</v>
      </c>
      <c r="I220" s="155">
        <f>'F4.2  KGSC'!V17</f>
        <v>0</v>
      </c>
      <c r="J220" s="155">
        <f>'F4.2  KGSC'!AU17</f>
        <v>0</v>
      </c>
      <c r="K220" s="816"/>
      <c r="L220" s="816"/>
      <c r="M220" s="816">
        <f t="shared" si="23"/>
        <v>0</v>
      </c>
      <c r="N220" s="816">
        <f t="shared" si="24"/>
        <v>0</v>
      </c>
      <c r="O220" s="209">
        <f t="shared" si="20"/>
        <v>0</v>
      </c>
      <c r="P220" s="210">
        <f t="shared" si="21"/>
        <v>0</v>
      </c>
    </row>
    <row r="221" spans="1:16" outlineLevel="1">
      <c r="A221" s="161">
        <f t="shared" si="16"/>
        <v>3</v>
      </c>
      <c r="B221" s="54" t="str">
        <f t="shared" si="15"/>
        <v>Various DPR Schemes for Civil Section, KGSC Pophali</v>
      </c>
      <c r="C221" s="53" t="str">
        <f t="shared" si="17"/>
        <v>MERC/CAPEX/20152016/00907</v>
      </c>
      <c r="D221" s="55">
        <f t="shared" si="17"/>
        <v>42313</v>
      </c>
      <c r="E221" s="56">
        <f t="shared" si="17"/>
        <v>21.201000000000001</v>
      </c>
      <c r="F221" s="155">
        <f t="shared" si="18"/>
        <v>0</v>
      </c>
      <c r="G221" s="155">
        <f t="shared" si="19"/>
        <v>0</v>
      </c>
      <c r="H221" s="156">
        <f t="shared" si="22"/>
        <v>0</v>
      </c>
      <c r="I221" s="157">
        <f>'F4.2  KGSC'!V18</f>
        <v>0</v>
      </c>
      <c r="J221" s="157">
        <f>'F4.2  KGSC'!AU18</f>
        <v>0</v>
      </c>
      <c r="K221" s="156"/>
      <c r="L221" s="156"/>
      <c r="M221" s="156">
        <f t="shared" si="23"/>
        <v>0</v>
      </c>
      <c r="N221" s="156">
        <f t="shared" si="24"/>
        <v>0</v>
      </c>
      <c r="O221" s="209">
        <f t="shared" si="20"/>
        <v>0</v>
      </c>
      <c r="P221" s="210">
        <f t="shared" si="21"/>
        <v>0</v>
      </c>
    </row>
    <row r="222" spans="1:16" outlineLevel="1">
      <c r="A222" s="195">
        <f t="shared" si="16"/>
        <v>3.1</v>
      </c>
      <c r="B222" s="747" t="str">
        <f t="shared" si="15"/>
        <v>Providing Road Network at KGSC, Pophali</v>
      </c>
      <c r="C222" s="58" t="str">
        <f t="shared" si="17"/>
        <v>MERC/CAPEX/20152016/00907</v>
      </c>
      <c r="D222" s="141">
        <f t="shared" si="17"/>
        <v>42313</v>
      </c>
      <c r="E222" s="59">
        <f t="shared" si="17"/>
        <v>7.7759999999999998</v>
      </c>
      <c r="F222" s="155">
        <f t="shared" si="18"/>
        <v>6.9239768000000002</v>
      </c>
      <c r="G222" s="155">
        <f t="shared" si="19"/>
        <v>6.9239768000000002</v>
      </c>
      <c r="H222" s="156">
        <f t="shared" si="22"/>
        <v>0</v>
      </c>
      <c r="I222" s="157">
        <f>'F4.2  KGSC'!V19</f>
        <v>9.4220200000000004E-2</v>
      </c>
      <c r="J222" s="157">
        <f>'F4.2  KGSC'!AU19</f>
        <v>9.4220200000000004E-2</v>
      </c>
      <c r="K222" s="156"/>
      <c r="L222" s="156"/>
      <c r="M222" s="156">
        <f t="shared" si="23"/>
        <v>9.4220200000000004E-2</v>
      </c>
      <c r="N222" s="156">
        <f t="shared" si="24"/>
        <v>0</v>
      </c>
      <c r="O222" s="209">
        <f t="shared" si="20"/>
        <v>9.4220200000000004E-2</v>
      </c>
      <c r="P222" s="210">
        <f t="shared" si="21"/>
        <v>0</v>
      </c>
    </row>
    <row r="223" spans="1:16" outlineLevel="1">
      <c r="A223" s="195">
        <f t="shared" si="16"/>
        <v>3.2</v>
      </c>
      <c r="B223" s="747" t="str">
        <f t="shared" si="15"/>
        <v>Modernisation &amp; Refurbishing of Residential Complex</v>
      </c>
      <c r="C223" s="58" t="str">
        <f t="shared" si="17"/>
        <v>MERC/CAPEX/20152016/00907</v>
      </c>
      <c r="D223" s="141">
        <f t="shared" si="17"/>
        <v>42313</v>
      </c>
      <c r="E223" s="59">
        <f t="shared" si="17"/>
        <v>8.9849999999999994</v>
      </c>
      <c r="F223" s="155">
        <f t="shared" si="18"/>
        <v>8.2000004000000004</v>
      </c>
      <c r="G223" s="155">
        <f t="shared" si="19"/>
        <v>8.2000004000000004</v>
      </c>
      <c r="H223" s="156">
        <f t="shared" si="22"/>
        <v>0</v>
      </c>
      <c r="I223" s="157">
        <f>'F4.2  KGSC'!V20</f>
        <v>0.73646699999999998</v>
      </c>
      <c r="J223" s="157">
        <f>'F4.2  KGSC'!AU20</f>
        <v>0.73646699999999998</v>
      </c>
      <c r="K223" s="156"/>
      <c r="L223" s="156"/>
      <c r="M223" s="156">
        <f t="shared" si="23"/>
        <v>0.73646699999999998</v>
      </c>
      <c r="N223" s="156">
        <f t="shared" si="24"/>
        <v>0</v>
      </c>
      <c r="O223" s="209">
        <f t="shared" si="20"/>
        <v>0.73646699999999998</v>
      </c>
      <c r="P223" s="210">
        <f t="shared" si="21"/>
        <v>0</v>
      </c>
    </row>
    <row r="224" spans="1:16" outlineLevel="1">
      <c r="A224" s="749">
        <f t="shared" si="16"/>
        <v>3.3</v>
      </c>
      <c r="B224" s="750" t="str">
        <f t="shared" si="15"/>
        <v>Water Supply &amp; Sanitory Works</v>
      </c>
      <c r="C224" s="58" t="str">
        <f t="shared" si="17"/>
        <v>MERC/CAPEX/20152016/00907</v>
      </c>
      <c r="D224" s="141">
        <f t="shared" si="17"/>
        <v>42313</v>
      </c>
      <c r="E224" s="59">
        <f t="shared" si="17"/>
        <v>4.4400000000000004</v>
      </c>
      <c r="F224" s="155">
        <f t="shared" si="18"/>
        <v>2.0388801000000001</v>
      </c>
      <c r="G224" s="155">
        <f t="shared" si="19"/>
        <v>0.2391933</v>
      </c>
      <c r="H224" s="156">
        <f t="shared" si="22"/>
        <v>1.7996868000000001</v>
      </c>
      <c r="I224" s="157">
        <f>'F4.2  KGSC'!V21</f>
        <v>3.8629579000000001</v>
      </c>
      <c r="J224" s="157">
        <f>'F4.2  KGSC'!AU21</f>
        <v>3.8629579000000001</v>
      </c>
      <c r="K224" s="156"/>
      <c r="L224" s="156"/>
      <c r="M224" s="156">
        <f t="shared" si="23"/>
        <v>3.8629579000000001</v>
      </c>
      <c r="N224" s="156">
        <f t="shared" si="24"/>
        <v>1.7996868000000004</v>
      </c>
      <c r="O224" s="209">
        <f t="shared" si="20"/>
        <v>3.8629579000000001</v>
      </c>
      <c r="P224" s="210">
        <f t="shared" si="21"/>
        <v>0</v>
      </c>
    </row>
    <row r="225" spans="1:16" ht="30" outlineLevel="1">
      <c r="A225" s="416">
        <f t="shared" si="16"/>
        <v>4</v>
      </c>
      <c r="B225" s="417" t="str">
        <f t="shared" si="15"/>
        <v>Various Performance Improvement related schemes at KGSC, Pophali</v>
      </c>
      <c r="C225" s="416" t="str">
        <f t="shared" si="17"/>
        <v>MERC/CAPEX/20162017/01018</v>
      </c>
      <c r="D225" s="811">
        <f t="shared" si="17"/>
        <v>42691</v>
      </c>
      <c r="E225" s="57">
        <f t="shared" si="17"/>
        <v>12.976504</v>
      </c>
      <c r="F225" s="155">
        <f t="shared" si="18"/>
        <v>0</v>
      </c>
      <c r="G225" s="155">
        <f t="shared" si="19"/>
        <v>0</v>
      </c>
      <c r="H225" s="816">
        <f t="shared" si="22"/>
        <v>0</v>
      </c>
      <c r="I225" s="155">
        <f>'F4.2  KGSC'!V22</f>
        <v>0</v>
      </c>
      <c r="J225" s="155">
        <f>'F4.2  KGSC'!AU22</f>
        <v>0</v>
      </c>
      <c r="K225" s="816"/>
      <c r="L225" s="816"/>
      <c r="M225" s="816">
        <f t="shared" si="23"/>
        <v>0</v>
      </c>
      <c r="N225" s="816">
        <f t="shared" si="24"/>
        <v>0</v>
      </c>
      <c r="O225" s="209">
        <f t="shared" si="20"/>
        <v>0</v>
      </c>
      <c r="P225" s="210">
        <f t="shared" si="21"/>
        <v>0</v>
      </c>
    </row>
    <row r="226" spans="1:16" outlineLevel="1">
      <c r="A226" s="183">
        <f t="shared" si="16"/>
        <v>4.0999999999999996</v>
      </c>
      <c r="B226" s="184" t="str">
        <f t="shared" si="15"/>
        <v>Up gradation of 245 kV CTs at Stage-I&amp;II SY</v>
      </c>
      <c r="C226" s="183" t="str">
        <f t="shared" si="17"/>
        <v>MERC/CAPEX/20162017/01018</v>
      </c>
      <c r="D226" s="814">
        <f t="shared" si="17"/>
        <v>42691</v>
      </c>
      <c r="E226" s="815">
        <f t="shared" si="17"/>
        <v>1.962432</v>
      </c>
      <c r="F226" s="155">
        <f t="shared" si="18"/>
        <v>2.0900159999999999</v>
      </c>
      <c r="G226" s="155">
        <f t="shared" si="19"/>
        <v>2.0900159999999999</v>
      </c>
      <c r="H226" s="816">
        <f t="shared" si="22"/>
        <v>0</v>
      </c>
      <c r="I226" s="155">
        <f>'F4.2  KGSC'!V23</f>
        <v>0</v>
      </c>
      <c r="J226" s="155">
        <f>'F4.2  KGSC'!AU23</f>
        <v>0</v>
      </c>
      <c r="K226" s="816"/>
      <c r="L226" s="816"/>
      <c r="M226" s="816">
        <f t="shared" si="23"/>
        <v>0</v>
      </c>
      <c r="N226" s="816">
        <f t="shared" si="24"/>
        <v>0</v>
      </c>
      <c r="O226" s="209">
        <f t="shared" si="20"/>
        <v>0</v>
      </c>
      <c r="P226" s="210">
        <f t="shared" si="21"/>
        <v>0</v>
      </c>
    </row>
    <row r="227" spans="1:16" outlineLevel="1">
      <c r="A227" s="183">
        <f t="shared" si="16"/>
        <v>4.2</v>
      </c>
      <c r="B227" s="184" t="str">
        <f t="shared" si="15"/>
        <v>Up gradation of 245 kV PTs at Stage-I&amp;II SY</v>
      </c>
      <c r="C227" s="183" t="str">
        <f t="shared" si="17"/>
        <v>MERC/CAPEX/20162017/01018</v>
      </c>
      <c r="D227" s="814">
        <f t="shared" si="17"/>
        <v>42691</v>
      </c>
      <c r="E227" s="815">
        <f t="shared" si="17"/>
        <v>0.40508549999999999</v>
      </c>
      <c r="F227" s="155">
        <f t="shared" si="18"/>
        <v>0.3417</v>
      </c>
      <c r="G227" s="155">
        <f t="shared" si="19"/>
        <v>0.3417</v>
      </c>
      <c r="H227" s="816">
        <f t="shared" si="22"/>
        <v>0</v>
      </c>
      <c r="I227" s="155">
        <f>'F4.2  KGSC'!V24</f>
        <v>0</v>
      </c>
      <c r="J227" s="155">
        <f>'F4.2  KGSC'!AU24</f>
        <v>0</v>
      </c>
      <c r="K227" s="816"/>
      <c r="L227" s="816"/>
      <c r="M227" s="816">
        <f t="shared" si="23"/>
        <v>0</v>
      </c>
      <c r="N227" s="816">
        <f t="shared" si="24"/>
        <v>0</v>
      </c>
      <c r="O227" s="209">
        <f t="shared" si="20"/>
        <v>0</v>
      </c>
      <c r="P227" s="210">
        <f t="shared" si="21"/>
        <v>0</v>
      </c>
    </row>
    <row r="228" spans="1:16" outlineLevel="1">
      <c r="A228" s="183">
        <f t="shared" si="16"/>
        <v>4.3</v>
      </c>
      <c r="B228" s="184" t="str">
        <f t="shared" si="15"/>
        <v>Up gradation of CW system of Stage-I&amp;II Units</v>
      </c>
      <c r="C228" s="183" t="str">
        <f t="shared" si="17"/>
        <v>MERC/CAPEX/20162017/01018</v>
      </c>
      <c r="D228" s="814">
        <f t="shared" si="17"/>
        <v>42691</v>
      </c>
      <c r="E228" s="815">
        <f t="shared" si="17"/>
        <v>1.7099491</v>
      </c>
      <c r="F228" s="155">
        <f t="shared" si="18"/>
        <v>1.4730966999999999</v>
      </c>
      <c r="G228" s="155">
        <f t="shared" si="19"/>
        <v>1.4730966999999999</v>
      </c>
      <c r="H228" s="816">
        <f t="shared" si="22"/>
        <v>0</v>
      </c>
      <c r="I228" s="155">
        <f>'F4.2  KGSC'!V25</f>
        <v>0</v>
      </c>
      <c r="J228" s="155">
        <f>'F4.2  KGSC'!AU25</f>
        <v>0</v>
      </c>
      <c r="K228" s="816"/>
      <c r="L228" s="816"/>
      <c r="M228" s="816">
        <f t="shared" si="23"/>
        <v>0</v>
      </c>
      <c r="N228" s="816">
        <f t="shared" si="24"/>
        <v>0</v>
      </c>
      <c r="O228" s="209">
        <f t="shared" si="20"/>
        <v>0</v>
      </c>
      <c r="P228" s="210">
        <f t="shared" si="21"/>
        <v>0</v>
      </c>
    </row>
    <row r="229" spans="1:16" ht="30" outlineLevel="1">
      <c r="A229" s="183">
        <f t="shared" si="16"/>
        <v>4.4000000000000004</v>
      </c>
      <c r="B229" s="184" t="str">
        <f t="shared" si="15"/>
        <v>Up gradation of Intercom Exchange System between Stage-I&amp;II PH &amp; Admin. Bldg &amp; Staff Colony.</v>
      </c>
      <c r="C229" s="183" t="str">
        <f t="shared" si="17"/>
        <v>MERC/CAPEX/20162017/01018</v>
      </c>
      <c r="D229" s="814">
        <f t="shared" si="17"/>
        <v>42691</v>
      </c>
      <c r="E229" s="815">
        <f t="shared" si="17"/>
        <v>0.43826300000000001</v>
      </c>
      <c r="F229" s="155">
        <f t="shared" si="18"/>
        <v>0.35899999999999999</v>
      </c>
      <c r="G229" s="155">
        <f t="shared" si="19"/>
        <v>0.35899999999999999</v>
      </c>
      <c r="H229" s="816">
        <f t="shared" si="22"/>
        <v>0</v>
      </c>
      <c r="I229" s="155">
        <f>'F4.2  KGSC'!V26</f>
        <v>0</v>
      </c>
      <c r="J229" s="155">
        <f>'F4.2  KGSC'!AU26</f>
        <v>0</v>
      </c>
      <c r="K229" s="816"/>
      <c r="L229" s="816"/>
      <c r="M229" s="816">
        <f t="shared" si="23"/>
        <v>0</v>
      </c>
      <c r="N229" s="816">
        <f t="shared" si="24"/>
        <v>0</v>
      </c>
      <c r="O229" s="209">
        <f t="shared" si="20"/>
        <v>0</v>
      </c>
      <c r="P229" s="210">
        <f t="shared" si="21"/>
        <v>0</v>
      </c>
    </row>
    <row r="230" spans="1:16" outlineLevel="1">
      <c r="A230" s="183">
        <f t="shared" si="16"/>
        <v>4.5</v>
      </c>
      <c r="B230" s="184" t="str">
        <f t="shared" si="15"/>
        <v>Up gradation of 220 kV Breakers at KDPH SY</v>
      </c>
      <c r="C230" s="183" t="str">
        <f t="shared" si="17"/>
        <v>MERC/CAPEX/20162017/01018</v>
      </c>
      <c r="D230" s="814">
        <f t="shared" si="17"/>
        <v>42691</v>
      </c>
      <c r="E230" s="815">
        <f t="shared" si="17"/>
        <v>1.2890455999999999</v>
      </c>
      <c r="F230" s="155">
        <f t="shared" si="18"/>
        <v>0.97899999999999998</v>
      </c>
      <c r="G230" s="155">
        <f t="shared" si="19"/>
        <v>0.97899999999999998</v>
      </c>
      <c r="H230" s="816">
        <f t="shared" si="22"/>
        <v>0</v>
      </c>
      <c r="I230" s="155">
        <f>'F4.2  KGSC'!V27</f>
        <v>0</v>
      </c>
      <c r="J230" s="155">
        <f>'F4.2  KGSC'!AU27</f>
        <v>0</v>
      </c>
      <c r="K230" s="816"/>
      <c r="L230" s="816"/>
      <c r="M230" s="816">
        <f t="shared" si="23"/>
        <v>0</v>
      </c>
      <c r="N230" s="816">
        <f t="shared" si="24"/>
        <v>0</v>
      </c>
      <c r="O230" s="209">
        <f t="shared" si="20"/>
        <v>0</v>
      </c>
      <c r="P230" s="210">
        <f t="shared" si="21"/>
        <v>0</v>
      </c>
    </row>
    <row r="231" spans="1:16" outlineLevel="1">
      <c r="A231" s="183">
        <f t="shared" si="16"/>
        <v>4.5999999999999996</v>
      </c>
      <c r="B231" s="184" t="str">
        <f t="shared" si="15"/>
        <v>Procurement of Governing Oil Pumps for Stage-III Units.</v>
      </c>
      <c r="C231" s="183" t="str">
        <f t="shared" si="17"/>
        <v>MERC/CAPEX/20162017/01018</v>
      </c>
      <c r="D231" s="814">
        <f t="shared" si="17"/>
        <v>42691</v>
      </c>
      <c r="E231" s="815">
        <f t="shared" si="17"/>
        <v>1.2316254</v>
      </c>
      <c r="F231" s="155">
        <f t="shared" si="18"/>
        <v>0.70174179999999997</v>
      </c>
      <c r="G231" s="155">
        <f t="shared" si="19"/>
        <v>0.70174179999999997</v>
      </c>
      <c r="H231" s="816">
        <f t="shared" si="22"/>
        <v>0</v>
      </c>
      <c r="I231" s="155">
        <f>'F4.2  KGSC'!V28</f>
        <v>0</v>
      </c>
      <c r="J231" s="155">
        <f>'F4.2  KGSC'!AU28</f>
        <v>0</v>
      </c>
      <c r="K231" s="816"/>
      <c r="L231" s="816"/>
      <c r="M231" s="816">
        <f t="shared" si="23"/>
        <v>0</v>
      </c>
      <c r="N231" s="816">
        <f t="shared" si="24"/>
        <v>0</v>
      </c>
      <c r="O231" s="209">
        <f t="shared" si="20"/>
        <v>0</v>
      </c>
      <c r="P231" s="210">
        <f t="shared" si="21"/>
        <v>0</v>
      </c>
    </row>
    <row r="232" spans="1:16" outlineLevel="1">
      <c r="A232" s="768">
        <f t="shared" si="16"/>
        <v>4.7</v>
      </c>
      <c r="B232" s="769" t="str">
        <f t="shared" si="15"/>
        <v>Up gradation of TG Governing system of Stage-IV Units.</v>
      </c>
      <c r="C232" s="58" t="str">
        <f t="shared" si="17"/>
        <v>MERC/CAPEX/20162017/01018</v>
      </c>
      <c r="D232" s="141">
        <f t="shared" si="17"/>
        <v>42691</v>
      </c>
      <c r="E232" s="59">
        <f t="shared" si="17"/>
        <v>2.2151633999999998</v>
      </c>
      <c r="F232" s="155">
        <f t="shared" si="18"/>
        <v>2.7472045999999999</v>
      </c>
      <c r="G232" s="155">
        <f t="shared" si="19"/>
        <v>2.7472045999999999</v>
      </c>
      <c r="H232" s="156">
        <f t="shared" si="22"/>
        <v>0</v>
      </c>
      <c r="I232" s="157">
        <f>'F4.2  KGSC'!V29</f>
        <v>0</v>
      </c>
      <c r="J232" s="157">
        <f>'F4.2  KGSC'!AU29</f>
        <v>0</v>
      </c>
      <c r="K232" s="156"/>
      <c r="L232" s="156"/>
      <c r="M232" s="156">
        <f t="shared" si="23"/>
        <v>0</v>
      </c>
      <c r="N232" s="156">
        <f t="shared" si="24"/>
        <v>0</v>
      </c>
      <c r="O232" s="209">
        <f t="shared" si="20"/>
        <v>0</v>
      </c>
      <c r="P232" s="210">
        <f t="shared" si="21"/>
        <v>0</v>
      </c>
    </row>
    <row r="233" spans="1:16" outlineLevel="1">
      <c r="A233" s="183">
        <f t="shared" si="16"/>
        <v>4.8</v>
      </c>
      <c r="B233" s="184" t="str">
        <f t="shared" si="15"/>
        <v>Up gradation of Numerical Protection system of Stage-IV Units.</v>
      </c>
      <c r="C233" s="183" t="str">
        <f t="shared" ref="C233:E252" si="25">C30</f>
        <v>MERC/CAPEX/20162017/01018</v>
      </c>
      <c r="D233" s="814">
        <f t="shared" si="25"/>
        <v>42691</v>
      </c>
      <c r="E233" s="815">
        <f t="shared" si="25"/>
        <v>2.8249399999999998</v>
      </c>
      <c r="F233" s="155">
        <f t="shared" si="18"/>
        <v>2.8673999999999999</v>
      </c>
      <c r="G233" s="155">
        <f t="shared" si="19"/>
        <v>2.8673999999999999</v>
      </c>
      <c r="H233" s="816">
        <f t="shared" si="22"/>
        <v>0</v>
      </c>
      <c r="I233" s="155">
        <f>'F4.2  KGSC'!V30</f>
        <v>0</v>
      </c>
      <c r="J233" s="155">
        <f>'F4.2  KGSC'!AU30</f>
        <v>0</v>
      </c>
      <c r="K233" s="816"/>
      <c r="L233" s="816"/>
      <c r="M233" s="816">
        <f t="shared" si="23"/>
        <v>0</v>
      </c>
      <c r="N233" s="816">
        <f t="shared" si="24"/>
        <v>0</v>
      </c>
      <c r="O233" s="209">
        <f t="shared" si="20"/>
        <v>0</v>
      </c>
      <c r="P233" s="210">
        <f t="shared" si="21"/>
        <v>0</v>
      </c>
    </row>
    <row r="234" spans="1:16" outlineLevel="1">
      <c r="A234" s="183">
        <f t="shared" si="16"/>
        <v>0</v>
      </c>
      <c r="B234" s="184" t="str">
        <f t="shared" si="15"/>
        <v>IDC</v>
      </c>
      <c r="C234" s="183" t="str">
        <f t="shared" si="25"/>
        <v>MERC/CAPEX/20162017/01018</v>
      </c>
      <c r="D234" s="814">
        <f t="shared" si="25"/>
        <v>42691</v>
      </c>
      <c r="E234" s="815">
        <f t="shared" si="25"/>
        <v>0.9</v>
      </c>
      <c r="F234" s="155">
        <f t="shared" si="18"/>
        <v>0</v>
      </c>
      <c r="G234" s="155">
        <f t="shared" si="19"/>
        <v>0</v>
      </c>
      <c r="H234" s="816">
        <f t="shared" si="22"/>
        <v>0</v>
      </c>
      <c r="I234" s="155">
        <f>'F4.2  KGSC'!V31</f>
        <v>0</v>
      </c>
      <c r="J234" s="155">
        <f>'F4.2  KGSC'!AU31</f>
        <v>0</v>
      </c>
      <c r="K234" s="816"/>
      <c r="L234" s="816"/>
      <c r="M234" s="816">
        <f t="shared" si="23"/>
        <v>0</v>
      </c>
      <c r="N234" s="816">
        <f t="shared" si="24"/>
        <v>0</v>
      </c>
      <c r="O234" s="209">
        <f t="shared" si="20"/>
        <v>0</v>
      </c>
      <c r="P234" s="210">
        <f t="shared" si="21"/>
        <v>0</v>
      </c>
    </row>
    <row r="235" spans="1:16" ht="30" outlineLevel="1">
      <c r="A235" s="416">
        <f t="shared" si="16"/>
        <v>7</v>
      </c>
      <c r="B235" s="417" t="str">
        <f t="shared" si="15"/>
        <v>Replacement of Generator Stator of unit No. 11 (80 MW), Stage III, KGSC Pophali</v>
      </c>
      <c r="C235" s="416" t="str">
        <f t="shared" si="25"/>
        <v>MERC/CAPEX/20172018/04592</v>
      </c>
      <c r="D235" s="811">
        <f t="shared" si="25"/>
        <v>43046</v>
      </c>
      <c r="E235" s="57">
        <f t="shared" si="25"/>
        <v>22.54</v>
      </c>
      <c r="F235" s="155">
        <f t="shared" si="18"/>
        <v>0</v>
      </c>
      <c r="G235" s="155">
        <f t="shared" si="19"/>
        <v>0</v>
      </c>
      <c r="H235" s="816">
        <f t="shared" si="22"/>
        <v>0</v>
      </c>
      <c r="I235" s="155">
        <f>'F4.2  KGSC'!V32</f>
        <v>0</v>
      </c>
      <c r="J235" s="155">
        <f>'F4.2  KGSC'!AU32</f>
        <v>0</v>
      </c>
      <c r="K235" s="816"/>
      <c r="L235" s="816"/>
      <c r="M235" s="816">
        <f t="shared" si="23"/>
        <v>0</v>
      </c>
      <c r="N235" s="816">
        <f t="shared" si="24"/>
        <v>0</v>
      </c>
      <c r="O235" s="209">
        <f t="shared" si="20"/>
        <v>0</v>
      </c>
      <c r="P235" s="210">
        <f t="shared" si="21"/>
        <v>0</v>
      </c>
    </row>
    <row r="236" spans="1:16" ht="30" outlineLevel="1">
      <c r="A236" s="58">
        <f t="shared" si="16"/>
        <v>7.1</v>
      </c>
      <c r="B236" s="104" t="str">
        <f t="shared" si="15"/>
        <v>Replacement of Generator Stator of unit No. 11 (80 MW), Stage III, KGSC Pophali</v>
      </c>
      <c r="C236" s="58" t="str">
        <f t="shared" si="25"/>
        <v>MERC/CAPEX/20172018/04592</v>
      </c>
      <c r="D236" s="141">
        <f t="shared" si="25"/>
        <v>43046</v>
      </c>
      <c r="E236" s="59">
        <f t="shared" si="25"/>
        <v>22.54</v>
      </c>
      <c r="F236" s="155">
        <f t="shared" si="18"/>
        <v>16.579000000000001</v>
      </c>
      <c r="G236" s="155">
        <f t="shared" si="19"/>
        <v>0</v>
      </c>
      <c r="H236" s="156">
        <f t="shared" si="22"/>
        <v>16.579000000000001</v>
      </c>
      <c r="I236" s="157">
        <f>'F4.2  KGSC'!V33</f>
        <v>0</v>
      </c>
      <c r="J236" s="157">
        <f>'F4.2  KGSC'!AU33</f>
        <v>0</v>
      </c>
      <c r="K236" s="156"/>
      <c r="L236" s="156"/>
      <c r="M236" s="156">
        <f t="shared" si="23"/>
        <v>0</v>
      </c>
      <c r="N236" s="156">
        <f t="shared" si="24"/>
        <v>16.579000000000001</v>
      </c>
      <c r="O236" s="209">
        <f t="shared" si="20"/>
        <v>0</v>
      </c>
      <c r="P236" s="210">
        <f t="shared" si="21"/>
        <v>0</v>
      </c>
    </row>
    <row r="237" spans="1:16" ht="30" outlineLevel="1">
      <c r="A237" s="416">
        <f t="shared" si="16"/>
        <v>8</v>
      </c>
      <c r="B237" s="417" t="str">
        <f t="shared" si="15"/>
        <v>Procurement of new pelton wheel runners (2 Nos.) for Stage II at KGSC, Pophali</v>
      </c>
      <c r="C237" s="416" t="str">
        <f t="shared" si="25"/>
        <v>MERC/CAPEX/20172018/04421</v>
      </c>
      <c r="D237" s="811">
        <f t="shared" si="25"/>
        <v>43032</v>
      </c>
      <c r="E237" s="57">
        <f t="shared" si="25"/>
        <v>13.07</v>
      </c>
      <c r="F237" s="155">
        <f t="shared" si="18"/>
        <v>0</v>
      </c>
      <c r="G237" s="155">
        <f t="shared" si="19"/>
        <v>0</v>
      </c>
      <c r="H237" s="816">
        <f t="shared" si="22"/>
        <v>0</v>
      </c>
      <c r="I237" s="155">
        <f>'F4.2  KGSC'!V34</f>
        <v>0</v>
      </c>
      <c r="J237" s="155">
        <f>'F4.2  KGSC'!AU34</f>
        <v>0</v>
      </c>
      <c r="K237" s="816"/>
      <c r="L237" s="816"/>
      <c r="M237" s="816">
        <f t="shared" si="23"/>
        <v>0</v>
      </c>
      <c r="N237" s="816">
        <f t="shared" si="24"/>
        <v>0</v>
      </c>
      <c r="O237" s="209">
        <f t="shared" si="20"/>
        <v>0</v>
      </c>
      <c r="P237" s="210">
        <f t="shared" si="21"/>
        <v>0</v>
      </c>
    </row>
    <row r="238" spans="1:16" ht="30" outlineLevel="1">
      <c r="A238" s="58">
        <f t="shared" si="16"/>
        <v>8.1</v>
      </c>
      <c r="B238" s="104" t="str">
        <f t="shared" si="15"/>
        <v>Procurement of new pelton wheel runners (2 Nos.) for Stage II at KGSC, Pophali</v>
      </c>
      <c r="C238" s="58" t="str">
        <f t="shared" si="25"/>
        <v>MERC/CAPEX/20172018/04421</v>
      </c>
      <c r="D238" s="141">
        <f t="shared" si="25"/>
        <v>43032</v>
      </c>
      <c r="E238" s="59">
        <f t="shared" si="25"/>
        <v>13.07</v>
      </c>
      <c r="F238" s="155">
        <f t="shared" si="18"/>
        <v>0</v>
      </c>
      <c r="G238" s="155">
        <f t="shared" si="19"/>
        <v>0</v>
      </c>
      <c r="H238" s="156">
        <f t="shared" si="22"/>
        <v>0</v>
      </c>
      <c r="I238" s="157">
        <f>'F4.2  KGSC'!V35</f>
        <v>0</v>
      </c>
      <c r="J238" s="157">
        <f>'F4.2  KGSC'!AU35</f>
        <v>0</v>
      </c>
      <c r="K238" s="156"/>
      <c r="L238" s="156"/>
      <c r="M238" s="156">
        <f t="shared" si="23"/>
        <v>0</v>
      </c>
      <c r="N238" s="156">
        <f t="shared" si="24"/>
        <v>0</v>
      </c>
      <c r="O238" s="209">
        <f t="shared" si="20"/>
        <v>0</v>
      </c>
      <c r="P238" s="210">
        <f t="shared" si="21"/>
        <v>0</v>
      </c>
    </row>
    <row r="239" spans="1:16" outlineLevel="1">
      <c r="A239" s="160">
        <f t="shared" si="16"/>
        <v>11</v>
      </c>
      <c r="B239" s="54" t="str">
        <f t="shared" si="15"/>
        <v>Implementation of 12 Nos. of various schemes at KGSC, Pophali.</v>
      </c>
      <c r="C239" s="53" t="str">
        <f t="shared" si="25"/>
        <v>MERC/CAPEX/2019-2020/01</v>
      </c>
      <c r="D239" s="55">
        <f t="shared" si="25"/>
        <v>43609</v>
      </c>
      <c r="E239" s="56">
        <f t="shared" si="25"/>
        <v>26.891000000000002</v>
      </c>
      <c r="F239" s="155">
        <f t="shared" si="18"/>
        <v>0</v>
      </c>
      <c r="G239" s="155">
        <f t="shared" si="19"/>
        <v>0</v>
      </c>
      <c r="H239" s="156">
        <f t="shared" si="22"/>
        <v>0</v>
      </c>
      <c r="I239" s="157">
        <f>'F4.2  KGSC'!V36</f>
        <v>0</v>
      </c>
      <c r="J239" s="157">
        <f>'F4.2  KGSC'!AU36</f>
        <v>0</v>
      </c>
      <c r="K239" s="156"/>
      <c r="L239" s="156"/>
      <c r="M239" s="156">
        <f t="shared" si="23"/>
        <v>0</v>
      </c>
      <c r="N239" s="156">
        <f t="shared" si="24"/>
        <v>0</v>
      </c>
      <c r="O239" s="209">
        <f t="shared" si="20"/>
        <v>0</v>
      </c>
      <c r="P239" s="210">
        <f t="shared" si="21"/>
        <v>0</v>
      </c>
    </row>
    <row r="240" spans="1:16" ht="30" outlineLevel="1">
      <c r="A240" s="58">
        <f t="shared" si="16"/>
        <v>11.1</v>
      </c>
      <c r="B240" s="164" t="str">
        <f t="shared" si="15"/>
        <v>Replacement of  UGB (8 Nos), LGB (8 Nos) &amp; Generator air coolers (8 Nos) for Stage-I</v>
      </c>
      <c r="C240" s="58" t="str">
        <f t="shared" si="25"/>
        <v>MERC/CAPEX/2019-2020/01</v>
      </c>
      <c r="D240" s="141">
        <f t="shared" si="25"/>
        <v>43609</v>
      </c>
      <c r="E240" s="59">
        <f t="shared" si="25"/>
        <v>1.3440000000000001</v>
      </c>
      <c r="F240" s="155">
        <f t="shared" si="18"/>
        <v>0</v>
      </c>
      <c r="G240" s="155">
        <f t="shared" si="19"/>
        <v>0</v>
      </c>
      <c r="H240" s="156">
        <f t="shared" si="22"/>
        <v>0</v>
      </c>
      <c r="I240" s="157">
        <f>'F4.2  KGSC'!V37</f>
        <v>0</v>
      </c>
      <c r="J240" s="157">
        <f>'F4.2  KGSC'!AU37</f>
        <v>0</v>
      </c>
      <c r="K240" s="156"/>
      <c r="L240" s="156"/>
      <c r="M240" s="156">
        <f t="shared" si="23"/>
        <v>0</v>
      </c>
      <c r="N240" s="156">
        <f t="shared" si="24"/>
        <v>0</v>
      </c>
      <c r="O240" s="209">
        <f t="shared" si="20"/>
        <v>0</v>
      </c>
      <c r="P240" s="210">
        <f t="shared" si="21"/>
        <v>0</v>
      </c>
    </row>
    <row r="241" spans="1:16" ht="45" outlineLevel="1">
      <c r="A241" s="58">
        <f t="shared" si="16"/>
        <v>11.2</v>
      </c>
      <c r="B241" s="164" t="str">
        <f t="shared" si="15"/>
        <v>Retrofitting of Generator &amp; Gen-Transformer relays by new numerical protection system at Koyna Dam Power House (KDPH) Koynanagar</v>
      </c>
      <c r="C241" s="58" t="str">
        <f t="shared" si="25"/>
        <v>MERC/CAPEX/2019-2020/01</v>
      </c>
      <c r="D241" s="141">
        <f t="shared" si="25"/>
        <v>43609</v>
      </c>
      <c r="E241" s="59">
        <f t="shared" si="25"/>
        <v>1.097</v>
      </c>
      <c r="F241" s="155">
        <f t="shared" si="18"/>
        <v>0.82</v>
      </c>
      <c r="G241" s="155">
        <f t="shared" si="19"/>
        <v>0</v>
      </c>
      <c r="H241" s="156">
        <f t="shared" si="22"/>
        <v>0.82</v>
      </c>
      <c r="I241" s="157">
        <f>'F4.2  KGSC'!V38</f>
        <v>0</v>
      </c>
      <c r="J241" s="157">
        <f>'F4.2  KGSC'!AU38</f>
        <v>0</v>
      </c>
      <c r="K241" s="156"/>
      <c r="L241" s="156"/>
      <c r="M241" s="156">
        <f t="shared" si="23"/>
        <v>0</v>
      </c>
      <c r="N241" s="156">
        <f t="shared" si="24"/>
        <v>0.82</v>
      </c>
      <c r="O241" s="209">
        <f t="shared" si="20"/>
        <v>0</v>
      </c>
      <c r="P241" s="210">
        <f t="shared" si="21"/>
        <v>0</v>
      </c>
    </row>
    <row r="242" spans="1:16" ht="45" outlineLevel="1">
      <c r="A242" s="183">
        <f t="shared" si="16"/>
        <v>11.3</v>
      </c>
      <c r="B242" s="184" t="str">
        <f t="shared" si="15"/>
        <v>Replacement of two 220V Battery chargers with 220V dual float cum boost (60A) battery Charger including DCDB at KDPH, Koynanagar</v>
      </c>
      <c r="C242" s="183" t="str">
        <f t="shared" si="25"/>
        <v>MERC/CAPEX/2019-2020/01</v>
      </c>
      <c r="D242" s="814">
        <f t="shared" si="25"/>
        <v>43609</v>
      </c>
      <c r="E242" s="815">
        <f t="shared" si="25"/>
        <v>0.20200000000000001</v>
      </c>
      <c r="F242" s="155">
        <f t="shared" si="18"/>
        <v>0.137824</v>
      </c>
      <c r="G242" s="155">
        <f t="shared" si="19"/>
        <v>0.137824</v>
      </c>
      <c r="H242" s="816">
        <f t="shared" si="22"/>
        <v>0</v>
      </c>
      <c r="I242" s="155">
        <f>'F4.2  KGSC'!V39</f>
        <v>0</v>
      </c>
      <c r="J242" s="155">
        <f>'F4.2  KGSC'!AU39</f>
        <v>0</v>
      </c>
      <c r="K242" s="816"/>
      <c r="L242" s="816"/>
      <c r="M242" s="816">
        <f t="shared" si="23"/>
        <v>0</v>
      </c>
      <c r="N242" s="816">
        <f t="shared" si="24"/>
        <v>0</v>
      </c>
      <c r="O242" s="209">
        <f t="shared" si="20"/>
        <v>0</v>
      </c>
      <c r="P242" s="210">
        <f t="shared" si="21"/>
        <v>0</v>
      </c>
    </row>
    <row r="243" spans="1:16" ht="45" outlineLevel="1">
      <c r="A243" s="58">
        <f t="shared" si="16"/>
        <v>11.4</v>
      </c>
      <c r="B243" s="104" t="str">
        <f t="shared" ref="B243:B274" si="26">B40</f>
        <v>Replacement of 220KV current transformer (54 Nos), Potential transformer (13 Nos),110KV Current Transformer (14 Nos)&amp; Potential Transformer (4 Nos),Stage-III.</v>
      </c>
      <c r="C243" s="58" t="str">
        <f t="shared" si="25"/>
        <v>MERC/CAPEX/2019-2020/01</v>
      </c>
      <c r="D243" s="141">
        <f t="shared" si="25"/>
        <v>43609</v>
      </c>
      <c r="E243" s="59">
        <f t="shared" si="25"/>
        <v>5.2809999999999997</v>
      </c>
      <c r="F243" s="155">
        <f t="shared" si="18"/>
        <v>0</v>
      </c>
      <c r="G243" s="155">
        <f t="shared" si="19"/>
        <v>0</v>
      </c>
      <c r="H243" s="156">
        <f t="shared" si="22"/>
        <v>0</v>
      </c>
      <c r="I243" s="157">
        <f>'F4.2  KGSC'!V40</f>
        <v>0</v>
      </c>
      <c r="J243" s="157">
        <f>'F4.2  KGSC'!AU40</f>
        <v>0</v>
      </c>
      <c r="K243" s="156"/>
      <c r="L243" s="156"/>
      <c r="M243" s="156">
        <f t="shared" si="23"/>
        <v>0</v>
      </c>
      <c r="N243" s="156">
        <f t="shared" si="24"/>
        <v>0</v>
      </c>
      <c r="O243" s="209">
        <f t="shared" si="20"/>
        <v>0</v>
      </c>
      <c r="P243" s="210">
        <f t="shared" si="21"/>
        <v>0</v>
      </c>
    </row>
    <row r="244" spans="1:16" outlineLevel="1">
      <c r="A244" s="58">
        <f t="shared" si="16"/>
        <v>11.5</v>
      </c>
      <c r="B244" s="104" t="str">
        <f t="shared" si="26"/>
        <v>Replacement of Generator Air Cooler (32 Nos), St-III</v>
      </c>
      <c r="C244" s="58" t="str">
        <f t="shared" si="25"/>
        <v>MERC/CAPEX/2019-2020/01</v>
      </c>
      <c r="D244" s="141">
        <f t="shared" si="25"/>
        <v>43609</v>
      </c>
      <c r="E244" s="59">
        <f t="shared" si="25"/>
        <v>2.4129999999999998</v>
      </c>
      <c r="F244" s="155">
        <f t="shared" si="18"/>
        <v>0</v>
      </c>
      <c r="G244" s="155">
        <f t="shared" si="19"/>
        <v>0</v>
      </c>
      <c r="H244" s="156">
        <f t="shared" si="22"/>
        <v>0</v>
      </c>
      <c r="I244" s="157">
        <f>'F4.2  KGSC'!V41</f>
        <v>2.0541399999999999</v>
      </c>
      <c r="J244" s="157">
        <f>'F4.2  KGSC'!AU41</f>
        <v>2.054144</v>
      </c>
      <c r="K244" s="156"/>
      <c r="L244" s="156"/>
      <c r="M244" s="156">
        <f t="shared" si="23"/>
        <v>2.054144</v>
      </c>
      <c r="N244" s="156">
        <f t="shared" si="24"/>
        <v>-4.0000000001150227E-6</v>
      </c>
      <c r="O244" s="209">
        <f t="shared" si="20"/>
        <v>2.054144</v>
      </c>
      <c r="P244" s="210">
        <f t="shared" si="21"/>
        <v>0</v>
      </c>
    </row>
    <row r="245" spans="1:16" ht="30" outlineLevel="1">
      <c r="A245" s="183">
        <f t="shared" ref="A245:A276" si="27">A42</f>
        <v>11.6</v>
      </c>
      <c r="B245" s="184" t="str">
        <f t="shared" si="26"/>
        <v>Replacement of 48 Volt, 1000 AH tubular battery set with 48 Volt, 750AH Plante type battery set at KGSC, Stage-III</v>
      </c>
      <c r="C245" s="183" t="str">
        <f t="shared" si="25"/>
        <v>MERC/CAPEX/2019-2020/01</v>
      </c>
      <c r="D245" s="814">
        <f t="shared" si="25"/>
        <v>43609</v>
      </c>
      <c r="E245" s="815">
        <f t="shared" si="25"/>
        <v>0.318</v>
      </c>
      <c r="F245" s="155">
        <f t="shared" ref="F245:F276" si="28">F42+I42</f>
        <v>0.30941800000000003</v>
      </c>
      <c r="G245" s="155">
        <f t="shared" ref="G245:G276" si="29">G42+M42</f>
        <v>0.30941800000000003</v>
      </c>
      <c r="H245" s="816">
        <f t="shared" si="22"/>
        <v>0</v>
      </c>
      <c r="I245" s="155">
        <f>'F4.2  KGSC'!V42</f>
        <v>0</v>
      </c>
      <c r="J245" s="155">
        <f>'F4.2  KGSC'!AU42</f>
        <v>0</v>
      </c>
      <c r="K245" s="816"/>
      <c r="L245" s="816"/>
      <c r="M245" s="816">
        <f t="shared" si="23"/>
        <v>0</v>
      </c>
      <c r="N245" s="816">
        <f t="shared" si="24"/>
        <v>0</v>
      </c>
      <c r="O245" s="209">
        <f t="shared" si="20"/>
        <v>0</v>
      </c>
      <c r="P245" s="210">
        <f t="shared" si="21"/>
        <v>0</v>
      </c>
    </row>
    <row r="246" spans="1:16" ht="30" outlineLevel="1">
      <c r="A246" s="183">
        <f t="shared" si="27"/>
        <v>11.7</v>
      </c>
      <c r="B246" s="184" t="str">
        <f t="shared" si="26"/>
        <v>Replacement of 220V-150AH Battery set with Ni-Cad type, along with standard accessories for UPS scheme at Stage-IV</v>
      </c>
      <c r="C246" s="183" t="str">
        <f t="shared" si="25"/>
        <v>MERC/CAPEX/2019-2020/01</v>
      </c>
      <c r="D246" s="814">
        <f t="shared" si="25"/>
        <v>43609</v>
      </c>
      <c r="E246" s="815">
        <f t="shared" si="25"/>
        <v>0.27200000000000002</v>
      </c>
      <c r="F246" s="155">
        <f t="shared" si="28"/>
        <v>0.25759480000000001</v>
      </c>
      <c r="G246" s="155">
        <f t="shared" si="29"/>
        <v>0.25759480000000001</v>
      </c>
      <c r="H246" s="816">
        <f t="shared" si="22"/>
        <v>0</v>
      </c>
      <c r="I246" s="155">
        <f>'F4.2  KGSC'!V43</f>
        <v>0</v>
      </c>
      <c r="J246" s="155">
        <f>'F4.2  KGSC'!AU43</f>
        <v>0</v>
      </c>
      <c r="K246" s="816"/>
      <c r="L246" s="816"/>
      <c r="M246" s="816">
        <f t="shared" si="23"/>
        <v>0</v>
      </c>
      <c r="N246" s="816">
        <f t="shared" si="24"/>
        <v>0</v>
      </c>
      <c r="O246" s="209">
        <f t="shared" si="20"/>
        <v>0</v>
      </c>
      <c r="P246" s="210">
        <f t="shared" si="21"/>
        <v>0</v>
      </c>
    </row>
    <row r="247" spans="1:16" outlineLevel="1">
      <c r="A247" s="183">
        <f t="shared" si="27"/>
        <v>11.8</v>
      </c>
      <c r="B247" s="184" t="str">
        <f t="shared" si="26"/>
        <v>Reliability enhancement of Gas Insulated Switchyard Stage-IV.</v>
      </c>
      <c r="C247" s="183" t="str">
        <f t="shared" si="25"/>
        <v>MERC/CAPEX/2019-2020/01</v>
      </c>
      <c r="D247" s="814">
        <f t="shared" si="25"/>
        <v>43609</v>
      </c>
      <c r="E247" s="815">
        <f t="shared" si="25"/>
        <v>10.472</v>
      </c>
      <c r="F247" s="155">
        <f t="shared" si="28"/>
        <v>0</v>
      </c>
      <c r="G247" s="155">
        <f t="shared" si="29"/>
        <v>0</v>
      </c>
      <c r="H247" s="816">
        <f t="shared" si="22"/>
        <v>0</v>
      </c>
      <c r="I247" s="155">
        <f>'F4.2  KGSC'!V44</f>
        <v>0</v>
      </c>
      <c r="J247" s="155">
        <f>'F4.2  KGSC'!AU44</f>
        <v>0</v>
      </c>
      <c r="K247" s="816"/>
      <c r="L247" s="816"/>
      <c r="M247" s="816">
        <f t="shared" si="23"/>
        <v>0</v>
      </c>
      <c r="N247" s="816">
        <f t="shared" si="24"/>
        <v>0</v>
      </c>
      <c r="O247" s="209">
        <f t="shared" si="20"/>
        <v>0</v>
      </c>
      <c r="P247" s="210">
        <f t="shared" si="21"/>
        <v>0</v>
      </c>
    </row>
    <row r="248" spans="1:16" ht="30" outlineLevel="1">
      <c r="A248" s="58">
        <f t="shared" si="27"/>
        <v>11.9</v>
      </c>
      <c r="B248" s="164" t="str">
        <f t="shared" si="26"/>
        <v>Up-gradation of Vibration system at all units of Stage-IV:Stage-IV, KGSC, Pophali</v>
      </c>
      <c r="C248" s="58" t="str">
        <f t="shared" si="25"/>
        <v>MERC/CAPEX/2019-2020/01</v>
      </c>
      <c r="D248" s="141">
        <f t="shared" si="25"/>
        <v>43609</v>
      </c>
      <c r="E248" s="59">
        <f t="shared" si="25"/>
        <v>1.4430000000000001</v>
      </c>
      <c r="F248" s="155">
        <f t="shared" si="28"/>
        <v>1.01</v>
      </c>
      <c r="G248" s="155">
        <f t="shared" si="29"/>
        <v>0</v>
      </c>
      <c r="H248" s="156">
        <f t="shared" si="22"/>
        <v>1.01</v>
      </c>
      <c r="I248" s="157">
        <f>'F4.2  KGSC'!V45</f>
        <v>0.49405949999999998</v>
      </c>
      <c r="J248" s="157">
        <f>'F4.2  KGSC'!AU45</f>
        <v>1.5040595000000001</v>
      </c>
      <c r="K248" s="156"/>
      <c r="L248" s="156"/>
      <c r="M248" s="156">
        <f t="shared" si="23"/>
        <v>1.5040595000000001</v>
      </c>
      <c r="N248" s="156">
        <f t="shared" si="24"/>
        <v>0</v>
      </c>
      <c r="O248" s="209">
        <f t="shared" si="20"/>
        <v>1.4430000000000001</v>
      </c>
      <c r="P248" s="210">
        <f t="shared" si="21"/>
        <v>6.1059500000000044E-2</v>
      </c>
    </row>
    <row r="249" spans="1:16" ht="30" outlineLevel="1">
      <c r="A249" s="792" t="str">
        <f t="shared" si="27"/>
        <v>11.10</v>
      </c>
      <c r="B249" s="184" t="str">
        <f t="shared" si="26"/>
        <v>Replacement of station battery set of 220V, 2000Ah capacity at Stage-IV.</v>
      </c>
      <c r="C249" s="183" t="str">
        <f t="shared" si="25"/>
        <v>MERC/CAPEX/2019-2020/01</v>
      </c>
      <c r="D249" s="814">
        <f t="shared" si="25"/>
        <v>43609</v>
      </c>
      <c r="E249" s="815">
        <f t="shared" si="25"/>
        <v>2.3849999999999998</v>
      </c>
      <c r="F249" s="155">
        <f t="shared" si="28"/>
        <v>2.3648853999999999</v>
      </c>
      <c r="G249" s="155">
        <f t="shared" si="29"/>
        <v>2.3648853999999999</v>
      </c>
      <c r="H249" s="816">
        <f t="shared" si="22"/>
        <v>0</v>
      </c>
      <c r="I249" s="155">
        <f>'F4.2  KGSC'!V46</f>
        <v>0</v>
      </c>
      <c r="J249" s="155">
        <f>'F4.2  KGSC'!AU46</f>
        <v>0</v>
      </c>
      <c r="K249" s="816"/>
      <c r="L249" s="816"/>
      <c r="M249" s="816">
        <f t="shared" si="23"/>
        <v>0</v>
      </c>
      <c r="N249" s="816">
        <f t="shared" si="24"/>
        <v>0</v>
      </c>
      <c r="O249" s="209">
        <f t="shared" si="20"/>
        <v>0</v>
      </c>
      <c r="P249" s="210">
        <f t="shared" si="21"/>
        <v>0</v>
      </c>
    </row>
    <row r="250" spans="1:16" ht="30" outlineLevel="1">
      <c r="A250" s="58">
        <f t="shared" si="27"/>
        <v>11.11</v>
      </c>
      <c r="B250" s="164" t="str">
        <f t="shared" si="26"/>
        <v>Renovations and modernization of 1500kg capacity passenger cum goods lifts (2 Nos) for KGSC, Stage-IV</v>
      </c>
      <c r="C250" s="58" t="str">
        <f t="shared" si="25"/>
        <v>MERC/CAPEX/2019-2020/01</v>
      </c>
      <c r="D250" s="141">
        <f t="shared" si="25"/>
        <v>43609</v>
      </c>
      <c r="E250" s="59">
        <f t="shared" si="25"/>
        <v>0.96799999999999997</v>
      </c>
      <c r="F250" s="155">
        <f t="shared" si="28"/>
        <v>0</v>
      </c>
      <c r="G250" s="155">
        <f t="shared" si="29"/>
        <v>0</v>
      </c>
      <c r="H250" s="156">
        <f t="shared" si="22"/>
        <v>0</v>
      </c>
      <c r="I250" s="157">
        <f>'F4.2  KGSC'!V47</f>
        <v>0.852078</v>
      </c>
      <c r="J250" s="157">
        <f>'F4.2  KGSC'!AU47</f>
        <v>0.852078</v>
      </c>
      <c r="K250" s="156"/>
      <c r="L250" s="156"/>
      <c r="M250" s="156">
        <f t="shared" si="23"/>
        <v>0.852078</v>
      </c>
      <c r="N250" s="156">
        <f t="shared" si="24"/>
        <v>0</v>
      </c>
      <c r="O250" s="209">
        <f t="shared" si="20"/>
        <v>0.852078</v>
      </c>
      <c r="P250" s="210">
        <f t="shared" si="21"/>
        <v>0</v>
      </c>
    </row>
    <row r="251" spans="1:16" ht="45" outlineLevel="1">
      <c r="A251" s="183">
        <f t="shared" si="27"/>
        <v>11.12</v>
      </c>
      <c r="B251" s="184" t="str">
        <f t="shared" si="26"/>
        <v>Replacement of existing 3x7.5 TR Air conditioning package units at Stage-I&amp;II control room by new 3x11 TR Air conditioning package units</v>
      </c>
      <c r="C251" s="183" t="str">
        <f t="shared" si="25"/>
        <v>MERC/CAPEX/2019-2020/01</v>
      </c>
      <c r="D251" s="814">
        <f t="shared" si="25"/>
        <v>43609</v>
      </c>
      <c r="E251" s="815">
        <f t="shared" si="25"/>
        <v>0.34499999999999997</v>
      </c>
      <c r="F251" s="155">
        <f t="shared" si="28"/>
        <v>0.16909379999999999</v>
      </c>
      <c r="G251" s="155">
        <f t="shared" si="29"/>
        <v>0.16909379999999999</v>
      </c>
      <c r="H251" s="816">
        <f t="shared" si="22"/>
        <v>0</v>
      </c>
      <c r="I251" s="155">
        <f>'F4.2  KGSC'!V48</f>
        <v>0</v>
      </c>
      <c r="J251" s="155">
        <f>'F4.2  KGSC'!AU48</f>
        <v>0</v>
      </c>
      <c r="K251" s="816"/>
      <c r="L251" s="816"/>
      <c r="M251" s="816">
        <f t="shared" si="23"/>
        <v>0</v>
      </c>
      <c r="N251" s="816">
        <f t="shared" si="24"/>
        <v>0</v>
      </c>
      <c r="O251" s="209">
        <f t="shared" si="20"/>
        <v>0</v>
      </c>
      <c r="P251" s="210">
        <f t="shared" si="21"/>
        <v>0</v>
      </c>
    </row>
    <row r="252" spans="1:16" outlineLevel="1">
      <c r="A252" s="183">
        <f t="shared" si="27"/>
        <v>0</v>
      </c>
      <c r="B252" s="184" t="str">
        <f t="shared" si="26"/>
        <v>IDC</v>
      </c>
      <c r="C252" s="183" t="str">
        <f t="shared" si="25"/>
        <v>MERC/CAPEX/2019-2020/01</v>
      </c>
      <c r="D252" s="814">
        <f t="shared" si="25"/>
        <v>43609</v>
      </c>
      <c r="E252" s="815">
        <f t="shared" si="25"/>
        <v>0.35099999999999998</v>
      </c>
      <c r="F252" s="155">
        <f t="shared" si="28"/>
        <v>0</v>
      </c>
      <c r="G252" s="155">
        <f t="shared" si="29"/>
        <v>0</v>
      </c>
      <c r="H252" s="816">
        <f t="shared" si="22"/>
        <v>0</v>
      </c>
      <c r="I252" s="155">
        <f>'F4.2  KGSC'!V49</f>
        <v>0</v>
      </c>
      <c r="J252" s="155">
        <f>'F4.2  KGSC'!AU49</f>
        <v>0</v>
      </c>
      <c r="K252" s="816"/>
      <c r="L252" s="816"/>
      <c r="M252" s="816">
        <f t="shared" si="23"/>
        <v>0</v>
      </c>
      <c r="N252" s="816">
        <f t="shared" si="24"/>
        <v>0</v>
      </c>
      <c r="O252" s="209">
        <f t="shared" si="20"/>
        <v>0</v>
      </c>
      <c r="P252" s="210">
        <f t="shared" si="21"/>
        <v>0</v>
      </c>
    </row>
    <row r="253" spans="1:16" ht="30" outlineLevel="1">
      <c r="A253" s="416">
        <f t="shared" si="27"/>
        <v>12</v>
      </c>
      <c r="B253" s="417" t="str">
        <f t="shared" si="26"/>
        <v>Upgradation of Governing System at Stage-I, KDPH&amp; Stage-III at KGSC, Pophali</v>
      </c>
      <c r="C253" s="416" t="str">
        <f t="shared" ref="C253:E272" si="30">C50</f>
        <v>MERC/CAPEX/2019-2020/0134</v>
      </c>
      <c r="D253" s="811">
        <f t="shared" si="30"/>
        <v>43595</v>
      </c>
      <c r="E253" s="57">
        <f t="shared" si="30"/>
        <v>19.165120000000002</v>
      </c>
      <c r="F253" s="155">
        <f t="shared" si="28"/>
        <v>0</v>
      </c>
      <c r="G253" s="155">
        <f t="shared" si="29"/>
        <v>0</v>
      </c>
      <c r="H253" s="816">
        <f t="shared" si="22"/>
        <v>0</v>
      </c>
      <c r="I253" s="155">
        <f>'F4.2  KGSC'!V50</f>
        <v>0</v>
      </c>
      <c r="J253" s="155">
        <f>'F4.2  KGSC'!AU50</f>
        <v>0</v>
      </c>
      <c r="K253" s="816"/>
      <c r="L253" s="816"/>
      <c r="M253" s="816">
        <f t="shared" si="23"/>
        <v>0</v>
      </c>
      <c r="N253" s="816">
        <f t="shared" si="24"/>
        <v>0</v>
      </c>
      <c r="O253" s="209">
        <f t="shared" si="20"/>
        <v>0</v>
      </c>
      <c r="P253" s="210">
        <f t="shared" si="21"/>
        <v>0</v>
      </c>
    </row>
    <row r="254" spans="1:16" ht="30" outlineLevel="1">
      <c r="A254" s="58">
        <f t="shared" si="27"/>
        <v>12.1</v>
      </c>
      <c r="B254" s="164" t="str">
        <f t="shared" si="26"/>
        <v>Up gradation of DIGIPID1500 governing system with new governor (TSLG) for all units of stage-I</v>
      </c>
      <c r="C254" s="58" t="str">
        <f t="shared" si="30"/>
        <v>MERC/CAPEX/2019-2020/0134</v>
      </c>
      <c r="D254" s="141">
        <f t="shared" si="30"/>
        <v>43595</v>
      </c>
      <c r="E254" s="59">
        <f t="shared" si="30"/>
        <v>6.0888</v>
      </c>
      <c r="F254" s="155">
        <f t="shared" si="28"/>
        <v>0</v>
      </c>
      <c r="G254" s="155">
        <f t="shared" si="29"/>
        <v>0</v>
      </c>
      <c r="H254" s="156">
        <f t="shared" ref="H254:H305" si="31">F254-G254</f>
        <v>0</v>
      </c>
      <c r="I254" s="157">
        <f>'F4.2  KGSC'!V51</f>
        <v>0</v>
      </c>
      <c r="J254" s="157">
        <f>'F4.2  KGSC'!AU51</f>
        <v>0</v>
      </c>
      <c r="K254" s="156"/>
      <c r="L254" s="156"/>
      <c r="M254" s="156">
        <f t="shared" ref="M254:M305" si="32">SUM(J254:L254)</f>
        <v>0</v>
      </c>
      <c r="N254" s="156">
        <f t="shared" ref="N254:N305" si="33">H254+I254-M254</f>
        <v>0</v>
      </c>
      <c r="O254" s="209">
        <f t="shared" si="20"/>
        <v>0</v>
      </c>
      <c r="P254" s="210">
        <f t="shared" si="21"/>
        <v>0</v>
      </c>
    </row>
    <row r="255" spans="1:16" ht="30" outlineLevel="1">
      <c r="A255" s="58">
        <f t="shared" si="27"/>
        <v>12.2</v>
      </c>
      <c r="B255" s="104" t="str">
        <f t="shared" si="26"/>
        <v>Up-gradation of governing system at Koyna Dam Power House (KDPH) Koynanagar</v>
      </c>
      <c r="C255" s="58" t="str">
        <f t="shared" si="30"/>
        <v>MERC/CAPEX/2019-2020/0134</v>
      </c>
      <c r="D255" s="141">
        <f t="shared" si="30"/>
        <v>43595</v>
      </c>
      <c r="E255" s="59">
        <f t="shared" si="30"/>
        <v>2.9240400000000002</v>
      </c>
      <c r="F255" s="155">
        <f t="shared" si="28"/>
        <v>0</v>
      </c>
      <c r="G255" s="155">
        <f t="shared" si="29"/>
        <v>0</v>
      </c>
      <c r="H255" s="156">
        <f t="shared" si="31"/>
        <v>0</v>
      </c>
      <c r="I255" s="157">
        <f>'F4.2  KGSC'!V52</f>
        <v>0</v>
      </c>
      <c r="J255" s="157">
        <f>'F4.2  KGSC'!AU52</f>
        <v>0</v>
      </c>
      <c r="K255" s="156"/>
      <c r="L255" s="156"/>
      <c r="M255" s="156">
        <f t="shared" si="32"/>
        <v>0</v>
      </c>
      <c r="N255" s="156">
        <f t="shared" si="33"/>
        <v>0</v>
      </c>
      <c r="O255" s="209">
        <f t="shared" si="20"/>
        <v>0</v>
      </c>
      <c r="P255" s="210">
        <f t="shared" si="21"/>
        <v>0</v>
      </c>
    </row>
    <row r="256" spans="1:16" ht="30" outlineLevel="1">
      <c r="A256" s="58">
        <f t="shared" si="27"/>
        <v>12.3</v>
      </c>
      <c r="B256" s="104" t="str">
        <f t="shared" si="26"/>
        <v>Up-gradation of the Governing system at Stage-III
&amp; Other Charges (P&amp;F, Insurance etc)</v>
      </c>
      <c r="C256" s="58" t="str">
        <f t="shared" si="30"/>
        <v>MERC/CAPEX/2019-2020/0134</v>
      </c>
      <c r="D256" s="141">
        <f t="shared" si="30"/>
        <v>43595</v>
      </c>
      <c r="E256" s="59">
        <f t="shared" si="30"/>
        <v>9.5522800000000014</v>
      </c>
      <c r="F256" s="155">
        <f t="shared" si="28"/>
        <v>0</v>
      </c>
      <c r="G256" s="155">
        <f t="shared" si="29"/>
        <v>0</v>
      </c>
      <c r="H256" s="156">
        <f t="shared" si="31"/>
        <v>0</v>
      </c>
      <c r="I256" s="157">
        <f>'F4.2  KGSC'!V53</f>
        <v>0</v>
      </c>
      <c r="J256" s="157">
        <f>'F4.2  KGSC'!AU53</f>
        <v>0</v>
      </c>
      <c r="K256" s="156"/>
      <c r="L256" s="156"/>
      <c r="M256" s="156">
        <f t="shared" si="32"/>
        <v>0</v>
      </c>
      <c r="N256" s="156">
        <f t="shared" si="33"/>
        <v>0</v>
      </c>
      <c r="O256" s="209">
        <f t="shared" si="20"/>
        <v>0</v>
      </c>
      <c r="P256" s="210">
        <f t="shared" si="21"/>
        <v>0</v>
      </c>
    </row>
    <row r="257" spans="1:16" outlineLevel="1">
      <c r="A257" s="183">
        <f t="shared" si="27"/>
        <v>0</v>
      </c>
      <c r="B257" s="184" t="str">
        <f t="shared" si="26"/>
        <v>IDC</v>
      </c>
      <c r="C257" s="183" t="str">
        <f t="shared" si="30"/>
        <v>MERC/CAPEX/2019-2020/0134</v>
      </c>
      <c r="D257" s="814">
        <f t="shared" si="30"/>
        <v>43595</v>
      </c>
      <c r="E257" s="815">
        <f t="shared" si="30"/>
        <v>0.6</v>
      </c>
      <c r="F257" s="155">
        <f t="shared" si="28"/>
        <v>0</v>
      </c>
      <c r="G257" s="155">
        <f t="shared" si="29"/>
        <v>0</v>
      </c>
      <c r="H257" s="816">
        <f t="shared" si="31"/>
        <v>0</v>
      </c>
      <c r="I257" s="155">
        <f>'F4.2  KGSC'!V54</f>
        <v>0</v>
      </c>
      <c r="J257" s="155">
        <f>'F4.2  KGSC'!AU54</f>
        <v>0</v>
      </c>
      <c r="K257" s="816"/>
      <c r="L257" s="816"/>
      <c r="M257" s="816">
        <f t="shared" si="32"/>
        <v>0</v>
      </c>
      <c r="N257" s="816">
        <f t="shared" si="33"/>
        <v>0</v>
      </c>
      <c r="O257" s="209">
        <f t="shared" si="20"/>
        <v>0</v>
      </c>
      <c r="P257" s="210">
        <f t="shared" si="21"/>
        <v>0</v>
      </c>
    </row>
    <row r="258" spans="1:16" ht="30" outlineLevel="1">
      <c r="A258" s="416">
        <f t="shared" si="27"/>
        <v>13</v>
      </c>
      <c r="B258" s="417" t="str">
        <f t="shared" si="26"/>
        <v>Refurbishment of 24 KV Generator Circuit Breakers (ABB Make) for four units at stage-IV, KGSC, Pophali</v>
      </c>
      <c r="C258" s="416" t="str">
        <f t="shared" si="30"/>
        <v>MERC/CAPEX/2019-2020/388</v>
      </c>
      <c r="D258" s="811">
        <f t="shared" si="30"/>
        <v>43664</v>
      </c>
      <c r="E258" s="57">
        <f t="shared" si="30"/>
        <v>10.572639999999998</v>
      </c>
      <c r="F258" s="155">
        <f t="shared" si="28"/>
        <v>0</v>
      </c>
      <c r="G258" s="155">
        <f t="shared" si="29"/>
        <v>0</v>
      </c>
      <c r="H258" s="816">
        <f t="shared" si="31"/>
        <v>0</v>
      </c>
      <c r="I258" s="155">
        <f>'F4.2  KGSC'!V55</f>
        <v>0</v>
      </c>
      <c r="J258" s="155">
        <f>'F4.2  KGSC'!AU55</f>
        <v>0</v>
      </c>
      <c r="K258" s="816"/>
      <c r="L258" s="816"/>
      <c r="M258" s="816">
        <f t="shared" si="32"/>
        <v>0</v>
      </c>
      <c r="N258" s="816">
        <f t="shared" si="33"/>
        <v>0</v>
      </c>
      <c r="O258" s="209">
        <f t="shared" si="20"/>
        <v>0</v>
      </c>
      <c r="P258" s="210">
        <f t="shared" si="21"/>
        <v>0</v>
      </c>
    </row>
    <row r="259" spans="1:16" ht="30" outlineLevel="1">
      <c r="A259" s="180">
        <f t="shared" si="27"/>
        <v>13.1</v>
      </c>
      <c r="B259" s="165" t="str">
        <f t="shared" si="26"/>
        <v>Supply  spares for 24KV Generator Circuit Breaker System refurbishment (For 4 Units)</v>
      </c>
      <c r="C259" s="58" t="str">
        <f t="shared" si="30"/>
        <v>MERC/CAPEX/2019-2020/388</v>
      </c>
      <c r="D259" s="141">
        <f t="shared" si="30"/>
        <v>43664</v>
      </c>
      <c r="E259" s="59">
        <f t="shared" si="30"/>
        <v>6.5702399999999992</v>
      </c>
      <c r="F259" s="155">
        <f t="shared" si="28"/>
        <v>6.5421399999999998</v>
      </c>
      <c r="G259" s="155">
        <f t="shared" si="29"/>
        <v>6.5421399999999998</v>
      </c>
      <c r="H259" s="156">
        <f t="shared" si="31"/>
        <v>0</v>
      </c>
      <c r="I259" s="157">
        <f>'F4.2  KGSC'!V56</f>
        <v>0</v>
      </c>
      <c r="J259" s="157">
        <f>'F4.2  KGSC'!AU56</f>
        <v>0</v>
      </c>
      <c r="K259" s="156"/>
      <c r="L259" s="156"/>
      <c r="M259" s="156">
        <f t="shared" si="32"/>
        <v>0</v>
      </c>
      <c r="N259" s="156">
        <f t="shared" si="33"/>
        <v>0</v>
      </c>
      <c r="O259" s="209">
        <f t="shared" si="20"/>
        <v>0</v>
      </c>
      <c r="P259" s="210">
        <f t="shared" si="21"/>
        <v>0</v>
      </c>
    </row>
    <row r="260" spans="1:16" ht="75" outlineLevel="1">
      <c r="A260" s="180">
        <f t="shared" si="27"/>
        <v>13.2</v>
      </c>
      <c r="B260" s="165" t="str">
        <f t="shared" si="26"/>
        <v>Supervision charges for 24 KV Generator Circuit Breaker System Unit. Preparation charges, Travel &amp; transportation charges, local conveyance.
 Lumpsum rental charges of necessary tools &amp; tackles required during O/H work charges</v>
      </c>
      <c r="C260" s="58" t="str">
        <f t="shared" si="30"/>
        <v>MERC/CAPEX/2019-2020/388</v>
      </c>
      <c r="D260" s="141">
        <f t="shared" si="30"/>
        <v>43664</v>
      </c>
      <c r="E260" s="59">
        <f t="shared" si="30"/>
        <v>3.8703999999999996</v>
      </c>
      <c r="F260" s="155">
        <f t="shared" si="28"/>
        <v>3.8216000000000001</v>
      </c>
      <c r="G260" s="155">
        <f t="shared" si="29"/>
        <v>3.8216000000000001</v>
      </c>
      <c r="H260" s="156">
        <f t="shared" si="31"/>
        <v>0</v>
      </c>
      <c r="I260" s="157">
        <f>'F4.2  KGSC'!V57</f>
        <v>0</v>
      </c>
      <c r="J260" s="157">
        <f>'F4.2  KGSC'!AU57</f>
        <v>0</v>
      </c>
      <c r="K260" s="156"/>
      <c r="L260" s="156"/>
      <c r="M260" s="156">
        <f t="shared" si="32"/>
        <v>0</v>
      </c>
      <c r="N260" s="156">
        <f t="shared" si="33"/>
        <v>0</v>
      </c>
      <c r="O260" s="209">
        <f t="shared" si="20"/>
        <v>0</v>
      </c>
      <c r="P260" s="210">
        <f t="shared" si="21"/>
        <v>0</v>
      </c>
    </row>
    <row r="261" spans="1:16" outlineLevel="1">
      <c r="A261" s="183">
        <f t="shared" si="27"/>
        <v>0</v>
      </c>
      <c r="B261" s="197" t="str">
        <f t="shared" si="26"/>
        <v>IDC</v>
      </c>
      <c r="C261" s="183" t="str">
        <f t="shared" si="30"/>
        <v>MERC/CAPEX/2019-2020/388</v>
      </c>
      <c r="D261" s="814">
        <f t="shared" si="30"/>
        <v>43664</v>
      </c>
      <c r="E261" s="815">
        <f t="shared" si="30"/>
        <v>0.13200000000000001</v>
      </c>
      <c r="F261" s="155">
        <f t="shared" si="28"/>
        <v>0</v>
      </c>
      <c r="G261" s="155">
        <f t="shared" si="29"/>
        <v>0</v>
      </c>
      <c r="H261" s="816">
        <f t="shared" si="31"/>
        <v>0</v>
      </c>
      <c r="I261" s="155">
        <f>'F4.2  KGSC'!V58</f>
        <v>0</v>
      </c>
      <c r="J261" s="155">
        <f>'F4.2  KGSC'!AU58</f>
        <v>0</v>
      </c>
      <c r="K261" s="816"/>
      <c r="L261" s="816"/>
      <c r="M261" s="816">
        <f t="shared" si="32"/>
        <v>0</v>
      </c>
      <c r="N261" s="816">
        <f t="shared" si="33"/>
        <v>0</v>
      </c>
      <c r="O261" s="209">
        <f t="shared" si="20"/>
        <v>0</v>
      </c>
      <c r="P261" s="210">
        <f t="shared" si="21"/>
        <v>0</v>
      </c>
    </row>
    <row r="262" spans="1:16" ht="30" outlineLevel="1">
      <c r="A262" s="416">
        <f t="shared" si="27"/>
        <v>15</v>
      </c>
      <c r="B262" s="417" t="str">
        <f t="shared" si="26"/>
        <v>Up-gradation of Excitation system at Stage-I&amp;II, PLC &amp; SCADA system at Stage-II and DG Set at Stage-IV at KGSC, Pophali</v>
      </c>
      <c r="C262" s="416" t="str">
        <f t="shared" si="30"/>
        <v>MERC/CAPEX/2019-2020/800</v>
      </c>
      <c r="D262" s="811">
        <f t="shared" si="30"/>
        <v>43735</v>
      </c>
      <c r="E262" s="57">
        <f t="shared" si="30"/>
        <v>9.8630000000000013</v>
      </c>
      <c r="F262" s="155">
        <f t="shared" si="28"/>
        <v>0</v>
      </c>
      <c r="G262" s="155">
        <f t="shared" si="29"/>
        <v>0</v>
      </c>
      <c r="H262" s="816">
        <f t="shared" si="31"/>
        <v>0</v>
      </c>
      <c r="I262" s="155">
        <f>'F4.2  KGSC'!V59</f>
        <v>0</v>
      </c>
      <c r="J262" s="155">
        <f>'F4.2  KGSC'!AU59</f>
        <v>0</v>
      </c>
      <c r="K262" s="816"/>
      <c r="L262" s="816"/>
      <c r="M262" s="816">
        <f t="shared" si="32"/>
        <v>0</v>
      </c>
      <c r="N262" s="816">
        <f t="shared" si="33"/>
        <v>0</v>
      </c>
      <c r="O262" s="209">
        <f t="shared" si="20"/>
        <v>0</v>
      </c>
      <c r="P262" s="210">
        <f t="shared" si="21"/>
        <v>0</v>
      </c>
    </row>
    <row r="263" spans="1:16" ht="30" outlineLevel="1">
      <c r="A263" s="180">
        <f t="shared" si="27"/>
        <v>15.1</v>
      </c>
      <c r="B263" s="164" t="str">
        <f t="shared" si="26"/>
        <v>Up gradation of Stage-I&amp;II(4x70MW+4x80 MW) Static Semipol Excitation System with Latest Advanced Excitation System</v>
      </c>
      <c r="C263" s="58" t="str">
        <f t="shared" si="30"/>
        <v>MERC/CAPEX/2019-2020/800</v>
      </c>
      <c r="D263" s="141">
        <f t="shared" si="30"/>
        <v>43735</v>
      </c>
      <c r="E263" s="59">
        <f t="shared" si="30"/>
        <v>9.8630000000000013</v>
      </c>
      <c r="F263" s="155">
        <f t="shared" si="28"/>
        <v>0</v>
      </c>
      <c r="G263" s="155">
        <f t="shared" si="29"/>
        <v>0</v>
      </c>
      <c r="H263" s="156">
        <f t="shared" si="31"/>
        <v>0</v>
      </c>
      <c r="I263" s="157">
        <f>'F4.2  KGSC'!V60</f>
        <v>4.1630000000000003</v>
      </c>
      <c r="J263" s="157">
        <f>'F4.2  KGSC'!AU60</f>
        <v>0</v>
      </c>
      <c r="K263" s="156"/>
      <c r="L263" s="156"/>
      <c r="M263" s="156">
        <f t="shared" si="32"/>
        <v>0</v>
      </c>
      <c r="N263" s="156">
        <f t="shared" si="33"/>
        <v>4.1630000000000003</v>
      </c>
      <c r="O263" s="209">
        <f t="shared" si="20"/>
        <v>0</v>
      </c>
      <c r="P263" s="210">
        <f t="shared" si="21"/>
        <v>0</v>
      </c>
    </row>
    <row r="264" spans="1:16" ht="30" outlineLevel="1">
      <c r="A264" s="180">
        <f t="shared" si="27"/>
        <v>15.2</v>
      </c>
      <c r="B264" s="164" t="str">
        <f t="shared" si="26"/>
        <v>Up gradation of existing unit PLC and SCADA automation of 4x80 MW Koyna stage-II units</v>
      </c>
      <c r="C264" s="58" t="str">
        <f t="shared" si="30"/>
        <v>MERC/CAPEX/2019-2020/800</v>
      </c>
      <c r="D264" s="141">
        <f t="shared" si="30"/>
        <v>43735</v>
      </c>
      <c r="E264" s="59">
        <f t="shared" si="30"/>
        <v>4.2320000000000002</v>
      </c>
      <c r="F264" s="155">
        <f t="shared" si="28"/>
        <v>0</v>
      </c>
      <c r="G264" s="155">
        <f t="shared" si="29"/>
        <v>0</v>
      </c>
      <c r="H264" s="156">
        <f t="shared" si="31"/>
        <v>0</v>
      </c>
      <c r="I264" s="157">
        <f>'F4.2  KGSC'!V61</f>
        <v>3.4</v>
      </c>
      <c r="J264" s="157">
        <f>'F4.2  KGSC'!AU61</f>
        <v>0</v>
      </c>
      <c r="K264" s="156"/>
      <c r="L264" s="156"/>
      <c r="M264" s="156">
        <f t="shared" si="32"/>
        <v>0</v>
      </c>
      <c r="N264" s="156">
        <f t="shared" si="33"/>
        <v>3.4</v>
      </c>
      <c r="O264" s="209">
        <f t="shared" si="20"/>
        <v>0</v>
      </c>
      <c r="P264" s="210">
        <f t="shared" si="21"/>
        <v>0</v>
      </c>
    </row>
    <row r="265" spans="1:16" outlineLevel="1">
      <c r="A265" s="180">
        <f t="shared" si="27"/>
        <v>15.3</v>
      </c>
      <c r="B265" s="164" t="str">
        <f t="shared" si="26"/>
        <v>Up gradation of one 1500 KVA DG set, at KGSC, Stage-IV</v>
      </c>
      <c r="C265" s="58" t="str">
        <f t="shared" si="30"/>
        <v>MERC/CAPEX/2019-2020/800</v>
      </c>
      <c r="D265" s="141">
        <f t="shared" si="30"/>
        <v>43735</v>
      </c>
      <c r="E265" s="59">
        <f t="shared" si="30"/>
        <v>1.6</v>
      </c>
      <c r="F265" s="155">
        <f t="shared" si="28"/>
        <v>0</v>
      </c>
      <c r="G265" s="155">
        <f t="shared" si="29"/>
        <v>0</v>
      </c>
      <c r="H265" s="156">
        <f t="shared" si="31"/>
        <v>0</v>
      </c>
      <c r="I265" s="157">
        <f>'F4.2  KGSC'!V62</f>
        <v>0</v>
      </c>
      <c r="J265" s="157">
        <f>'F4.2  KGSC'!AU62</f>
        <v>0</v>
      </c>
      <c r="K265" s="156"/>
      <c r="L265" s="156"/>
      <c r="M265" s="156">
        <f t="shared" si="32"/>
        <v>0</v>
      </c>
      <c r="N265" s="156">
        <f t="shared" si="33"/>
        <v>0</v>
      </c>
      <c r="O265" s="209">
        <f t="shared" si="20"/>
        <v>0</v>
      </c>
      <c r="P265" s="210">
        <f t="shared" si="21"/>
        <v>0</v>
      </c>
    </row>
    <row r="266" spans="1:16" outlineLevel="1">
      <c r="A266" s="183">
        <f t="shared" si="27"/>
        <v>0</v>
      </c>
      <c r="B266" s="184" t="str">
        <f t="shared" si="26"/>
        <v>IDC</v>
      </c>
      <c r="C266" s="183" t="str">
        <f t="shared" si="30"/>
        <v>MERC/CAPEX/2019-2020/800</v>
      </c>
      <c r="D266" s="814">
        <f t="shared" si="30"/>
        <v>43735</v>
      </c>
      <c r="E266" s="815">
        <f t="shared" si="30"/>
        <v>1.103</v>
      </c>
      <c r="F266" s="155">
        <f t="shared" si="28"/>
        <v>0</v>
      </c>
      <c r="G266" s="155">
        <f t="shared" si="29"/>
        <v>0</v>
      </c>
      <c r="H266" s="816">
        <f t="shared" si="31"/>
        <v>0</v>
      </c>
      <c r="I266" s="155">
        <f>'F4.2  KGSC'!V63</f>
        <v>0</v>
      </c>
      <c r="J266" s="155">
        <f>'F4.2  KGSC'!AU63</f>
        <v>0</v>
      </c>
      <c r="K266" s="816"/>
      <c r="L266" s="816"/>
      <c r="M266" s="816">
        <f t="shared" si="32"/>
        <v>0</v>
      </c>
      <c r="N266" s="816">
        <f t="shared" si="33"/>
        <v>0</v>
      </c>
      <c r="O266" s="209">
        <f t="shared" si="20"/>
        <v>0</v>
      </c>
      <c r="P266" s="210">
        <f t="shared" si="21"/>
        <v>0</v>
      </c>
    </row>
    <row r="267" spans="1:16" ht="30" outlineLevel="1">
      <c r="A267" s="416">
        <f t="shared" si="27"/>
        <v>17</v>
      </c>
      <c r="B267" s="417" t="str">
        <f t="shared" si="26"/>
        <v>Repair works in Emergency Valve Tunnel (EVT) and surge well at Stage I/II, KGSC, Pophali</v>
      </c>
      <c r="C267" s="416" t="str">
        <f t="shared" si="30"/>
        <v>MERC/CAPEX/2020-2021/WFH/18</v>
      </c>
      <c r="D267" s="811">
        <f t="shared" si="30"/>
        <v>44001</v>
      </c>
      <c r="E267" s="57">
        <f t="shared" si="30"/>
        <v>28.037129999999998</v>
      </c>
      <c r="F267" s="155">
        <f t="shared" si="28"/>
        <v>0</v>
      </c>
      <c r="G267" s="155">
        <f t="shared" si="29"/>
        <v>0</v>
      </c>
      <c r="H267" s="816">
        <f t="shared" si="31"/>
        <v>0</v>
      </c>
      <c r="I267" s="155">
        <f>'F4.2  KGSC'!V64</f>
        <v>0</v>
      </c>
      <c r="J267" s="155">
        <f>'F4.2  KGSC'!AU64</f>
        <v>0</v>
      </c>
      <c r="K267" s="816"/>
      <c r="L267" s="816"/>
      <c r="M267" s="816">
        <f t="shared" si="32"/>
        <v>0</v>
      </c>
      <c r="N267" s="816">
        <f t="shared" si="33"/>
        <v>0</v>
      </c>
      <c r="O267" s="209">
        <f t="shared" si="20"/>
        <v>0</v>
      </c>
      <c r="P267" s="210">
        <f t="shared" si="21"/>
        <v>0</v>
      </c>
    </row>
    <row r="268" spans="1:16" ht="30" outlineLevel="1">
      <c r="A268" s="58">
        <f t="shared" si="27"/>
        <v>17.100000000000001</v>
      </c>
      <c r="B268" s="104" t="str">
        <f t="shared" si="26"/>
        <v>Sealing and stabilization of EVT Tunnel left side wall and carven portion of EVT and Ventilation Tunnel.</v>
      </c>
      <c r="C268" s="58" t="str">
        <f t="shared" si="30"/>
        <v>MERC/CAPEX/2020-2021/WFH/18</v>
      </c>
      <c r="D268" s="141">
        <f t="shared" si="30"/>
        <v>44001</v>
      </c>
      <c r="E268" s="59">
        <f t="shared" si="30"/>
        <v>8.3069639999999989</v>
      </c>
      <c r="F268" s="155">
        <f t="shared" si="28"/>
        <v>1.5431170000000001</v>
      </c>
      <c r="G268" s="155">
        <f t="shared" si="29"/>
        <v>0</v>
      </c>
      <c r="H268" s="156">
        <f t="shared" si="31"/>
        <v>1.5431170000000001</v>
      </c>
      <c r="I268" s="157">
        <f>'F4.2  KGSC'!V65</f>
        <v>0</v>
      </c>
      <c r="J268" s="157">
        <f>'F4.2  KGSC'!AU65</f>
        <v>0</v>
      </c>
      <c r="K268" s="156"/>
      <c r="L268" s="156"/>
      <c r="M268" s="156">
        <f t="shared" si="32"/>
        <v>0</v>
      </c>
      <c r="N268" s="156">
        <f t="shared" si="33"/>
        <v>1.5431170000000001</v>
      </c>
      <c r="O268" s="209">
        <f t="shared" si="20"/>
        <v>0</v>
      </c>
      <c r="P268" s="210">
        <f t="shared" si="21"/>
        <v>0</v>
      </c>
    </row>
    <row r="269" spans="1:16" ht="30" outlineLevel="1">
      <c r="A269" s="58">
        <f t="shared" si="27"/>
        <v>17.2</v>
      </c>
      <c r="B269" s="104" t="str">
        <f t="shared" si="26"/>
        <v>Structural Strengthening and Sealing Cracks and Cavities in Surge Shaft RCC Staining Wall from inside</v>
      </c>
      <c r="C269" s="58" t="str">
        <f t="shared" si="30"/>
        <v>MERC/CAPEX/2020-2021/WFH/18</v>
      </c>
      <c r="D269" s="141">
        <f t="shared" si="30"/>
        <v>44001</v>
      </c>
      <c r="E269" s="59">
        <f t="shared" si="30"/>
        <v>18.660166</v>
      </c>
      <c r="F269" s="155">
        <f t="shared" si="28"/>
        <v>0.38750000000000001</v>
      </c>
      <c r="G269" s="155">
        <f t="shared" si="29"/>
        <v>0</v>
      </c>
      <c r="H269" s="156">
        <f t="shared" si="31"/>
        <v>0.38750000000000001</v>
      </c>
      <c r="I269" s="157">
        <f>'F4.2  KGSC'!V66</f>
        <v>0</v>
      </c>
      <c r="J269" s="157">
        <f>'F4.2  KGSC'!AU66</f>
        <v>0</v>
      </c>
      <c r="K269" s="156"/>
      <c r="L269" s="156"/>
      <c r="M269" s="156">
        <f t="shared" si="32"/>
        <v>0</v>
      </c>
      <c r="N269" s="156">
        <f t="shared" si="33"/>
        <v>0.38750000000000001</v>
      </c>
      <c r="O269" s="209">
        <f t="shared" si="20"/>
        <v>0</v>
      </c>
      <c r="P269" s="210">
        <f t="shared" si="21"/>
        <v>0</v>
      </c>
    </row>
    <row r="270" spans="1:16" outlineLevel="1">
      <c r="A270" s="183">
        <f t="shared" si="27"/>
        <v>0</v>
      </c>
      <c r="B270" s="184" t="str">
        <f t="shared" si="26"/>
        <v>IDC</v>
      </c>
      <c r="C270" s="183" t="str">
        <f t="shared" si="30"/>
        <v>MERC/CAPEX/2020-2021/WFH/18</v>
      </c>
      <c r="D270" s="814">
        <f t="shared" si="30"/>
        <v>44001</v>
      </c>
      <c r="E270" s="815">
        <f t="shared" si="30"/>
        <v>1.07</v>
      </c>
      <c r="F270" s="155">
        <f t="shared" si="28"/>
        <v>0</v>
      </c>
      <c r="G270" s="155">
        <f t="shared" si="29"/>
        <v>0</v>
      </c>
      <c r="H270" s="816">
        <f t="shared" si="31"/>
        <v>0</v>
      </c>
      <c r="I270" s="155">
        <f>'F4.2  KGSC'!V67</f>
        <v>0</v>
      </c>
      <c r="J270" s="155">
        <f>'F4.2  KGSC'!AU67</f>
        <v>0</v>
      </c>
      <c r="K270" s="816"/>
      <c r="L270" s="816"/>
      <c r="M270" s="816">
        <f t="shared" si="32"/>
        <v>0</v>
      </c>
      <c r="N270" s="816">
        <f t="shared" si="33"/>
        <v>0</v>
      </c>
      <c r="O270" s="209">
        <f t="shared" si="20"/>
        <v>0</v>
      </c>
      <c r="P270" s="210">
        <f t="shared" si="21"/>
        <v>0</v>
      </c>
    </row>
    <row r="271" spans="1:16" ht="30" outlineLevel="1">
      <c r="A271" s="416" t="str">
        <f t="shared" si="27"/>
        <v>HO
DPR-8</v>
      </c>
      <c r="B271" s="417" t="str">
        <f t="shared" si="26"/>
        <v>Replacement of Fire Tenders at Various Power Stations of Mahagenco</v>
      </c>
      <c r="C271" s="416" t="str">
        <f t="shared" si="30"/>
        <v>MERC/CAPEX/20172018/4653</v>
      </c>
      <c r="D271" s="811">
        <f t="shared" si="30"/>
        <v>43052</v>
      </c>
      <c r="E271" s="57">
        <f t="shared" si="30"/>
        <v>1.25</v>
      </c>
      <c r="F271" s="155">
        <f t="shared" si="28"/>
        <v>0</v>
      </c>
      <c r="G271" s="155">
        <f t="shared" si="29"/>
        <v>0</v>
      </c>
      <c r="H271" s="816">
        <f t="shared" si="31"/>
        <v>0</v>
      </c>
      <c r="I271" s="155">
        <f>'F4.2  KGSC'!V68</f>
        <v>0</v>
      </c>
      <c r="J271" s="155">
        <f>'F4.2  KGSC'!AU68</f>
        <v>0</v>
      </c>
      <c r="K271" s="816"/>
      <c r="L271" s="816"/>
      <c r="M271" s="816">
        <f t="shared" si="32"/>
        <v>0</v>
      </c>
      <c r="N271" s="816">
        <f t="shared" si="33"/>
        <v>0</v>
      </c>
      <c r="O271" s="209">
        <f t="shared" si="20"/>
        <v>0</v>
      </c>
      <c r="P271" s="210">
        <f t="shared" si="21"/>
        <v>0</v>
      </c>
    </row>
    <row r="272" spans="1:16" ht="30" outlineLevel="1">
      <c r="A272" s="183" t="str">
        <f t="shared" si="27"/>
        <v>HO
DPR-8.1</v>
      </c>
      <c r="B272" s="184" t="str">
        <f t="shared" si="26"/>
        <v>Advance Multipurpose Fire Tender</v>
      </c>
      <c r="C272" s="183" t="str">
        <f t="shared" si="30"/>
        <v>MERC/CAPEX/20172018/4653</v>
      </c>
      <c r="D272" s="814">
        <f t="shared" si="30"/>
        <v>43052</v>
      </c>
      <c r="E272" s="815">
        <f t="shared" si="30"/>
        <v>0</v>
      </c>
      <c r="F272" s="155">
        <f t="shared" si="28"/>
        <v>0</v>
      </c>
      <c r="G272" s="155">
        <f t="shared" si="29"/>
        <v>0</v>
      </c>
      <c r="H272" s="816">
        <f t="shared" si="31"/>
        <v>0</v>
      </c>
      <c r="I272" s="155">
        <f>'F4.2  KGSC'!V69</f>
        <v>0</v>
      </c>
      <c r="J272" s="155">
        <f>'F4.2  KGSC'!AU69</f>
        <v>0</v>
      </c>
      <c r="K272" s="816"/>
      <c r="L272" s="816"/>
      <c r="M272" s="816">
        <f t="shared" si="32"/>
        <v>0</v>
      </c>
      <c r="N272" s="816">
        <f t="shared" si="33"/>
        <v>0</v>
      </c>
      <c r="O272" s="209">
        <f t="shared" si="20"/>
        <v>0</v>
      </c>
      <c r="P272" s="210">
        <f t="shared" si="21"/>
        <v>0</v>
      </c>
    </row>
    <row r="273" spans="1:16" ht="30" outlineLevel="1">
      <c r="A273" s="183" t="str">
        <f t="shared" si="27"/>
        <v>HO
DPR-8.2</v>
      </c>
      <c r="B273" s="184" t="str">
        <f t="shared" si="26"/>
        <v>Normal Multipurpose Fire Tender</v>
      </c>
      <c r="C273" s="183" t="str">
        <f t="shared" ref="C273:E277" si="34">C70</f>
        <v>MERC/CAPEX/20172018/4653</v>
      </c>
      <c r="D273" s="814">
        <f t="shared" si="34"/>
        <v>43052</v>
      </c>
      <c r="E273" s="815">
        <f t="shared" si="34"/>
        <v>1.25</v>
      </c>
      <c r="F273" s="155">
        <f t="shared" si="28"/>
        <v>0</v>
      </c>
      <c r="G273" s="155">
        <f t="shared" si="29"/>
        <v>0</v>
      </c>
      <c r="H273" s="816">
        <f t="shared" si="31"/>
        <v>0</v>
      </c>
      <c r="I273" s="155">
        <f>'F4.2  KGSC'!V70</f>
        <v>0</v>
      </c>
      <c r="J273" s="155">
        <f>'F4.2  KGSC'!AU70</f>
        <v>0</v>
      </c>
      <c r="K273" s="816"/>
      <c r="L273" s="816"/>
      <c r="M273" s="816">
        <f t="shared" si="32"/>
        <v>0</v>
      </c>
      <c r="N273" s="816">
        <f t="shared" si="33"/>
        <v>0</v>
      </c>
      <c r="O273" s="209">
        <f t="shared" si="20"/>
        <v>0</v>
      </c>
      <c r="P273" s="210">
        <f t="shared" si="21"/>
        <v>0</v>
      </c>
    </row>
    <row r="274" spans="1:16" outlineLevel="1">
      <c r="A274" s="183">
        <f t="shared" si="27"/>
        <v>0</v>
      </c>
      <c r="B274" s="184" t="str">
        <f t="shared" si="26"/>
        <v>IDC</v>
      </c>
      <c r="C274" s="183" t="str">
        <f t="shared" si="34"/>
        <v>MERC/CAPEX/20172018/4653</v>
      </c>
      <c r="D274" s="814">
        <f t="shared" si="34"/>
        <v>43052</v>
      </c>
      <c r="E274" s="815">
        <f t="shared" si="34"/>
        <v>0</v>
      </c>
      <c r="F274" s="155">
        <f t="shared" si="28"/>
        <v>0</v>
      </c>
      <c r="G274" s="155">
        <f t="shared" si="29"/>
        <v>0</v>
      </c>
      <c r="H274" s="816">
        <f t="shared" si="31"/>
        <v>0</v>
      </c>
      <c r="I274" s="155">
        <f>'F4.2  KGSC'!V71</f>
        <v>0</v>
      </c>
      <c r="J274" s="155">
        <f>'F4.2  KGSC'!AU71</f>
        <v>0</v>
      </c>
      <c r="K274" s="816"/>
      <c r="L274" s="816"/>
      <c r="M274" s="816">
        <f t="shared" si="32"/>
        <v>0</v>
      </c>
      <c r="N274" s="816">
        <f t="shared" si="33"/>
        <v>0</v>
      </c>
      <c r="O274" s="209">
        <f t="shared" si="20"/>
        <v>0</v>
      </c>
      <c r="P274" s="210">
        <f t="shared" si="21"/>
        <v>0</v>
      </c>
    </row>
    <row r="275" spans="1:16" ht="45" outlineLevel="1">
      <c r="A275" s="416">
        <f t="shared" si="27"/>
        <v>18</v>
      </c>
      <c r="B275" s="417" t="str">
        <f t="shared" ref="B275:B277" si="35">B72</f>
        <v>Refurbishment of cooling and drainage water system along with replacement of 5 no's of cooling water pumps by new stage -IV KGSC Pophali</v>
      </c>
      <c r="C275" s="416" t="str">
        <f t="shared" si="34"/>
        <v>MERC/CAPEX/2023-2024/MSPGCL/0201</v>
      </c>
      <c r="D275" s="811">
        <f t="shared" si="34"/>
        <v>45372</v>
      </c>
      <c r="E275" s="57">
        <f t="shared" si="34"/>
        <v>0</v>
      </c>
      <c r="F275" s="155">
        <f t="shared" si="28"/>
        <v>0</v>
      </c>
      <c r="G275" s="155">
        <f t="shared" si="29"/>
        <v>0</v>
      </c>
      <c r="H275" s="816">
        <f t="shared" si="31"/>
        <v>0</v>
      </c>
      <c r="I275" s="155">
        <f>'F4.2  KGSC'!V72</f>
        <v>0</v>
      </c>
      <c r="J275" s="155">
        <f>'F4.2  KGSC'!AU72</f>
        <v>0</v>
      </c>
      <c r="K275" s="816"/>
      <c r="L275" s="816"/>
      <c r="M275" s="816">
        <f t="shared" si="32"/>
        <v>0</v>
      </c>
      <c r="N275" s="816">
        <f t="shared" si="33"/>
        <v>0</v>
      </c>
      <c r="O275" s="209">
        <f t="shared" si="20"/>
        <v>0</v>
      </c>
      <c r="P275" s="210">
        <f t="shared" si="21"/>
        <v>0</v>
      </c>
    </row>
    <row r="276" spans="1:16" ht="45" outlineLevel="1">
      <c r="A276" s="201">
        <f t="shared" si="27"/>
        <v>0</v>
      </c>
      <c r="B276" s="164" t="str">
        <f t="shared" si="35"/>
        <v>Refurbishment of cooling and drainage water system along with replacement of 5 no's of cooling water pumps by new stage -IV KGSC Pophali</v>
      </c>
      <c r="C276" s="87" t="str">
        <f t="shared" si="34"/>
        <v>MERC/CAPEX/2023-2024/MSPGCL/0201</v>
      </c>
      <c r="D276" s="141">
        <f t="shared" si="34"/>
        <v>45372</v>
      </c>
      <c r="E276" s="159">
        <f t="shared" si="34"/>
        <v>0</v>
      </c>
      <c r="F276" s="155">
        <f t="shared" si="28"/>
        <v>0</v>
      </c>
      <c r="G276" s="155">
        <f t="shared" si="29"/>
        <v>0</v>
      </c>
      <c r="H276" s="156">
        <f t="shared" ref="H276:H277" si="36">F276-G276</f>
        <v>0</v>
      </c>
      <c r="I276" s="157">
        <f>'F4.2  KGSC'!V73</f>
        <v>0</v>
      </c>
      <c r="J276" s="157">
        <f>'F4.2  KGSC'!AU73</f>
        <v>0</v>
      </c>
      <c r="K276" s="156"/>
      <c r="L276" s="156"/>
      <c r="M276" s="156">
        <f t="shared" ref="M276:M277" si="37">SUM(J276:L276)</f>
        <v>0</v>
      </c>
      <c r="N276" s="156">
        <f t="shared" ref="N276:N277" si="38">H276+I276-M276</f>
        <v>0</v>
      </c>
      <c r="O276" s="209"/>
      <c r="P276" s="210"/>
    </row>
    <row r="277" spans="1:16" outlineLevel="1">
      <c r="A277" s="201">
        <f t="shared" ref="A277" si="39">A74</f>
        <v>0</v>
      </c>
      <c r="B277" s="164" t="str">
        <f t="shared" si="35"/>
        <v>IDC</v>
      </c>
      <c r="C277" s="87" t="str">
        <f t="shared" si="34"/>
        <v>MERC/CAPEX/2023-2024/MSPGCL/0201</v>
      </c>
      <c r="D277" s="141">
        <f t="shared" si="34"/>
        <v>45372</v>
      </c>
      <c r="E277" s="159">
        <f t="shared" si="34"/>
        <v>0</v>
      </c>
      <c r="F277" s="155">
        <f t="shared" ref="F277" si="40">F74+I74</f>
        <v>0</v>
      </c>
      <c r="G277" s="155">
        <f t="shared" ref="G277" si="41">G74+M74</f>
        <v>0</v>
      </c>
      <c r="H277" s="156">
        <f t="shared" si="36"/>
        <v>0</v>
      </c>
      <c r="I277" s="157">
        <f>'F4.2  KGSC'!V74</f>
        <v>0</v>
      </c>
      <c r="J277" s="157">
        <f>'F4.2  KGSC'!AU74</f>
        <v>0</v>
      </c>
      <c r="K277" s="156"/>
      <c r="L277" s="156"/>
      <c r="M277" s="156">
        <f t="shared" si="37"/>
        <v>0</v>
      </c>
      <c r="N277" s="156">
        <f t="shared" si="38"/>
        <v>0</v>
      </c>
      <c r="O277" s="209"/>
      <c r="P277" s="210"/>
    </row>
    <row r="278" spans="1:16" outlineLevel="1">
      <c r="A278" s="87"/>
      <c r="B278" s="90"/>
      <c r="C278" s="87"/>
      <c r="D278" s="141"/>
      <c r="E278" s="159"/>
      <c r="F278" s="156"/>
      <c r="G278" s="156"/>
      <c r="H278" s="156"/>
      <c r="I278" s="157"/>
      <c r="J278" s="157"/>
      <c r="K278" s="156"/>
      <c r="L278" s="156"/>
      <c r="M278" s="156"/>
      <c r="N278" s="156"/>
      <c r="O278" s="209"/>
      <c r="P278" s="210"/>
    </row>
    <row r="279" spans="1:16" outlineLevel="1">
      <c r="A279" s="87">
        <f t="shared" ref="A279:E283" si="42">A76</f>
        <v>0</v>
      </c>
      <c r="B279" s="46" t="str">
        <f t="shared" si="42"/>
        <v>(ii) Yet to be submitted to MERC</v>
      </c>
      <c r="C279" s="87">
        <f t="shared" si="42"/>
        <v>0</v>
      </c>
      <c r="D279" s="141" t="str">
        <f t="shared" si="42"/>
        <v>-</v>
      </c>
      <c r="E279" s="159">
        <f t="shared" si="42"/>
        <v>0</v>
      </c>
      <c r="F279" s="156">
        <f>F76+I76</f>
        <v>0</v>
      </c>
      <c r="G279" s="156">
        <f>G76+M76</f>
        <v>0</v>
      </c>
      <c r="H279" s="156">
        <f t="shared" si="31"/>
        <v>0</v>
      </c>
      <c r="I279" s="157">
        <f>'F4.2  KGSC'!V76</f>
        <v>0</v>
      </c>
      <c r="J279" s="157">
        <f>'F4.2  KGSC'!AU76</f>
        <v>0</v>
      </c>
      <c r="K279" s="156"/>
      <c r="L279" s="156"/>
      <c r="M279" s="156">
        <f t="shared" si="32"/>
        <v>0</v>
      </c>
      <c r="N279" s="156">
        <f t="shared" si="33"/>
        <v>0</v>
      </c>
    </row>
    <row r="280" spans="1:16" ht="30" outlineLevel="1">
      <c r="A280" s="53">
        <f t="shared" si="42"/>
        <v>19</v>
      </c>
      <c r="B280" s="54" t="str">
        <f t="shared" si="42"/>
        <v>Refurbishment of GIS T155 as per M4 Schedule at KGSC Stage-IV, Pophali</v>
      </c>
      <c r="C280" s="53" t="str">
        <f t="shared" si="42"/>
        <v>Yet to be approved</v>
      </c>
      <c r="D280" s="55" t="str">
        <f t="shared" si="42"/>
        <v>-</v>
      </c>
      <c r="E280" s="56">
        <f t="shared" si="42"/>
        <v>0</v>
      </c>
      <c r="F280" s="156">
        <f>F77+I77</f>
        <v>0</v>
      </c>
      <c r="G280" s="156">
        <f>G77+M77</f>
        <v>0</v>
      </c>
      <c r="H280" s="156">
        <f t="shared" si="31"/>
        <v>0</v>
      </c>
      <c r="I280" s="157">
        <f>'F4.2  KGSC'!V77</f>
        <v>0</v>
      </c>
      <c r="J280" s="157">
        <f>'F4.2  KGSC'!AU77</f>
        <v>0</v>
      </c>
      <c r="K280" s="156"/>
      <c r="L280" s="156"/>
      <c r="M280" s="156">
        <f t="shared" si="32"/>
        <v>0</v>
      </c>
      <c r="N280" s="156">
        <f t="shared" si="33"/>
        <v>0</v>
      </c>
    </row>
    <row r="281" spans="1:16" outlineLevel="1">
      <c r="A281" s="87">
        <f t="shared" si="42"/>
        <v>19.100000000000001</v>
      </c>
      <c r="B281" s="90" t="str">
        <f t="shared" si="42"/>
        <v>Refurbishment of GIS T155 as per M4 Schedule at KGSC Stage-IV, Pophali</v>
      </c>
      <c r="C281" s="87">
        <f t="shared" si="42"/>
        <v>0</v>
      </c>
      <c r="D281" s="141" t="str">
        <f t="shared" si="42"/>
        <v>-</v>
      </c>
      <c r="E281" s="159">
        <f t="shared" si="42"/>
        <v>0</v>
      </c>
      <c r="F281" s="156">
        <f>F78+I78</f>
        <v>0</v>
      </c>
      <c r="G281" s="156">
        <f>G78+M78</f>
        <v>0</v>
      </c>
      <c r="H281" s="156">
        <f t="shared" si="31"/>
        <v>0</v>
      </c>
      <c r="I281" s="157">
        <f>'F4.2  KGSC'!V78</f>
        <v>0</v>
      </c>
      <c r="J281" s="157">
        <f>'F4.2  KGSC'!AU78</f>
        <v>0</v>
      </c>
      <c r="K281" s="156"/>
      <c r="L281" s="156"/>
      <c r="M281" s="156">
        <f t="shared" si="32"/>
        <v>0</v>
      </c>
      <c r="N281" s="156">
        <f t="shared" si="33"/>
        <v>0</v>
      </c>
    </row>
    <row r="282" spans="1:16" outlineLevel="1">
      <c r="A282" s="53">
        <f t="shared" si="42"/>
        <v>20</v>
      </c>
      <c r="B282" s="54" t="str">
        <f t="shared" si="42"/>
        <v>Various Civil work as per IB recommendation at KGSC, Pophali</v>
      </c>
      <c r="C282" s="53" t="str">
        <f t="shared" si="42"/>
        <v>Yet to be approved</v>
      </c>
      <c r="D282" s="55" t="str">
        <f t="shared" si="42"/>
        <v>-</v>
      </c>
      <c r="E282" s="56">
        <f t="shared" si="42"/>
        <v>0</v>
      </c>
      <c r="F282" s="156">
        <f>F79+I79</f>
        <v>0</v>
      </c>
      <c r="G282" s="156">
        <f>G79+M79</f>
        <v>0</v>
      </c>
      <c r="H282" s="156">
        <f t="shared" si="31"/>
        <v>0</v>
      </c>
      <c r="I282" s="157">
        <f>'F4.2  KGSC'!V79</f>
        <v>0</v>
      </c>
      <c r="J282" s="157">
        <f>'F4.2  KGSC'!AU79</f>
        <v>0</v>
      </c>
      <c r="K282" s="156"/>
      <c r="L282" s="156"/>
      <c r="M282" s="156">
        <f t="shared" si="32"/>
        <v>0</v>
      </c>
      <c r="N282" s="156">
        <f t="shared" si="33"/>
        <v>0</v>
      </c>
    </row>
    <row r="283" spans="1:16" outlineLevel="1">
      <c r="A283" s="87">
        <f t="shared" si="42"/>
        <v>20.100000000000001</v>
      </c>
      <c r="B283" s="90" t="str">
        <f t="shared" si="42"/>
        <v>Various Civil work as per IB recommendation at KGSC, Pophali</v>
      </c>
      <c r="C283" s="87">
        <f t="shared" si="42"/>
        <v>0</v>
      </c>
      <c r="D283" s="141" t="str">
        <f t="shared" si="42"/>
        <v>-</v>
      </c>
      <c r="E283" s="159">
        <f t="shared" si="42"/>
        <v>0</v>
      </c>
      <c r="F283" s="156">
        <f>F80+I80</f>
        <v>0</v>
      </c>
      <c r="G283" s="156">
        <f>G80+M80</f>
        <v>0</v>
      </c>
      <c r="H283" s="156">
        <f t="shared" si="31"/>
        <v>0</v>
      </c>
      <c r="I283" s="157">
        <f>'F4.2  KGSC'!V80</f>
        <v>0</v>
      </c>
      <c r="J283" s="157">
        <f>'F4.2  KGSC'!AU80</f>
        <v>0</v>
      </c>
      <c r="K283" s="156"/>
      <c r="L283" s="156"/>
      <c r="M283" s="156">
        <f t="shared" si="32"/>
        <v>0</v>
      </c>
      <c r="N283" s="156">
        <f t="shared" si="33"/>
        <v>0</v>
      </c>
    </row>
    <row r="284" spans="1:16" outlineLevel="1">
      <c r="A284" s="87">
        <f t="shared" ref="A284:E284" si="43">A81</f>
        <v>20.2</v>
      </c>
      <c r="B284" s="90" t="str">
        <f t="shared" si="43"/>
        <v>construction of chainlink caging along entrance of St-I&amp;II, St-III &amp; St-IV</v>
      </c>
      <c r="C284" s="87">
        <f t="shared" si="43"/>
        <v>0</v>
      </c>
      <c r="D284" s="141" t="str">
        <f t="shared" si="43"/>
        <v>-</v>
      </c>
      <c r="E284" s="159">
        <f t="shared" si="43"/>
        <v>0</v>
      </c>
      <c r="F284" s="156">
        <f t="shared" ref="F284:F287" si="44">F81+I81</f>
        <v>0</v>
      </c>
      <c r="G284" s="156">
        <f t="shared" ref="G284:G287" si="45">G81+M81</f>
        <v>0</v>
      </c>
      <c r="H284" s="156">
        <f t="shared" ref="H284:H287" si="46">F284-G284</f>
        <v>0</v>
      </c>
      <c r="I284" s="157">
        <f>'F4.2  KGSC'!V81</f>
        <v>0</v>
      </c>
      <c r="J284" s="157">
        <f>'F4.2  KGSC'!AU81</f>
        <v>0</v>
      </c>
      <c r="K284" s="156"/>
      <c r="L284" s="156"/>
      <c r="M284" s="156">
        <f t="shared" ref="M284:M287" si="47">SUM(J284:L284)</f>
        <v>0</v>
      </c>
      <c r="N284" s="156">
        <f t="shared" ref="N284:N287" si="48">H284+I284-M284</f>
        <v>0</v>
      </c>
    </row>
    <row r="285" spans="1:16" outlineLevel="1">
      <c r="A285" s="87">
        <f t="shared" ref="A285:E285" si="49">A82</f>
        <v>21</v>
      </c>
      <c r="B285" s="90" t="str">
        <f t="shared" si="49"/>
        <v>Stabilization and Mitigation of Landslide Prone Areas at KGSC, Mahagenco, Pophali</v>
      </c>
      <c r="C285" s="87" t="str">
        <f t="shared" si="49"/>
        <v>Yet to be approved</v>
      </c>
      <c r="D285" s="141" t="str">
        <f t="shared" si="49"/>
        <v>-</v>
      </c>
      <c r="E285" s="159">
        <f t="shared" si="49"/>
        <v>0</v>
      </c>
      <c r="F285" s="156">
        <f t="shared" si="44"/>
        <v>0</v>
      </c>
      <c r="G285" s="156">
        <f t="shared" si="45"/>
        <v>0</v>
      </c>
      <c r="H285" s="156">
        <f t="shared" si="46"/>
        <v>0</v>
      </c>
      <c r="I285" s="157">
        <f>'F4.2  KGSC'!V82</f>
        <v>0</v>
      </c>
      <c r="J285" s="157">
        <f>'F4.2  KGSC'!AU82</f>
        <v>0</v>
      </c>
      <c r="K285" s="156"/>
      <c r="L285" s="156"/>
      <c r="M285" s="156">
        <f t="shared" si="47"/>
        <v>0</v>
      </c>
      <c r="N285" s="156">
        <f t="shared" si="48"/>
        <v>0</v>
      </c>
    </row>
    <row r="286" spans="1:16" outlineLevel="1">
      <c r="A286" s="87">
        <f t="shared" ref="A286:E286" si="50">A83</f>
        <v>21.1</v>
      </c>
      <c r="B286" s="90" t="str">
        <f t="shared" si="50"/>
        <v>Stabilization and Mitigation of Landslide Prone Areas</v>
      </c>
      <c r="C286" s="87">
        <f t="shared" si="50"/>
        <v>0</v>
      </c>
      <c r="D286" s="141" t="str">
        <f t="shared" si="50"/>
        <v>-</v>
      </c>
      <c r="E286" s="159">
        <f t="shared" si="50"/>
        <v>0</v>
      </c>
      <c r="F286" s="156">
        <f t="shared" si="44"/>
        <v>0</v>
      </c>
      <c r="G286" s="156">
        <f t="shared" si="45"/>
        <v>1</v>
      </c>
      <c r="H286" s="156">
        <f t="shared" si="46"/>
        <v>-1</v>
      </c>
      <c r="I286" s="157">
        <f>'F4.2  KGSC'!V83</f>
        <v>0</v>
      </c>
      <c r="J286" s="157">
        <f>'F4.2  KGSC'!AU83</f>
        <v>0</v>
      </c>
      <c r="K286" s="156"/>
      <c r="L286" s="156"/>
      <c r="M286" s="156">
        <f t="shared" si="47"/>
        <v>0</v>
      </c>
      <c r="N286" s="156">
        <f t="shared" si="48"/>
        <v>-1</v>
      </c>
    </row>
    <row r="287" spans="1:16" outlineLevel="1">
      <c r="A287" s="87">
        <f t="shared" ref="A287:E287" si="51">A84</f>
        <v>21.2</v>
      </c>
      <c r="B287" s="90" t="str">
        <f t="shared" si="51"/>
        <v>Construction of retaining wall</v>
      </c>
      <c r="C287" s="87">
        <f t="shared" si="51"/>
        <v>0</v>
      </c>
      <c r="D287" s="141" t="str">
        <f t="shared" si="51"/>
        <v>-</v>
      </c>
      <c r="E287" s="159">
        <f t="shared" si="51"/>
        <v>0</v>
      </c>
      <c r="F287" s="156">
        <f t="shared" si="44"/>
        <v>0</v>
      </c>
      <c r="G287" s="156">
        <f t="shared" si="45"/>
        <v>0</v>
      </c>
      <c r="H287" s="156">
        <f t="shared" si="46"/>
        <v>0</v>
      </c>
      <c r="I287" s="157">
        <f>'F4.2  KGSC'!V84</f>
        <v>0</v>
      </c>
      <c r="J287" s="157">
        <f>'F4.2  KGSC'!AU84</f>
        <v>0</v>
      </c>
      <c r="K287" s="156"/>
      <c r="L287" s="156"/>
      <c r="M287" s="156">
        <f t="shared" si="47"/>
        <v>0</v>
      </c>
      <c r="N287" s="156">
        <f t="shared" si="48"/>
        <v>0</v>
      </c>
    </row>
    <row r="288" spans="1:16" outlineLevel="1">
      <c r="A288" s="87">
        <f t="shared" ref="A288:E297" si="52">A85</f>
        <v>21.3</v>
      </c>
      <c r="B288" s="90" t="str">
        <f t="shared" si="52"/>
        <v>Dredging river and nallah</v>
      </c>
      <c r="C288" s="87">
        <f t="shared" si="52"/>
        <v>0</v>
      </c>
      <c r="D288" s="141" t="str">
        <f t="shared" si="52"/>
        <v>-</v>
      </c>
      <c r="E288" s="159">
        <f t="shared" si="52"/>
        <v>0</v>
      </c>
      <c r="F288" s="156">
        <f t="shared" ref="F288:F319" si="53">F85+I85</f>
        <v>0</v>
      </c>
      <c r="G288" s="156">
        <f t="shared" ref="G288:G319" si="54">G85+M85</f>
        <v>0</v>
      </c>
      <c r="H288" s="156">
        <f t="shared" si="31"/>
        <v>0</v>
      </c>
      <c r="I288" s="157">
        <f>'F4.2  KGSC'!V85</f>
        <v>0</v>
      </c>
      <c r="J288" s="157">
        <f>'F4.2  KGSC'!AU85</f>
        <v>0</v>
      </c>
      <c r="K288" s="156"/>
      <c r="L288" s="156"/>
      <c r="M288" s="156">
        <f t="shared" si="32"/>
        <v>0</v>
      </c>
      <c r="N288" s="156">
        <f t="shared" si="33"/>
        <v>0</v>
      </c>
    </row>
    <row r="289" spans="1:14" ht="30" outlineLevel="1">
      <c r="A289" s="53">
        <f t="shared" si="52"/>
        <v>22</v>
      </c>
      <c r="B289" s="54" t="str">
        <f t="shared" si="52"/>
        <v>Various Performance Improvement related schemes for FY 2026-27 at KGSC, Pophali</v>
      </c>
      <c r="C289" s="53" t="str">
        <f t="shared" si="52"/>
        <v>Yet to be approved</v>
      </c>
      <c r="D289" s="55" t="str">
        <f t="shared" si="52"/>
        <v>-</v>
      </c>
      <c r="E289" s="56">
        <f t="shared" si="52"/>
        <v>0</v>
      </c>
      <c r="F289" s="156">
        <f t="shared" si="53"/>
        <v>0</v>
      </c>
      <c r="G289" s="156">
        <f t="shared" si="54"/>
        <v>0</v>
      </c>
      <c r="H289" s="156">
        <f t="shared" si="31"/>
        <v>0</v>
      </c>
      <c r="I289" s="157">
        <f>'F4.2  KGSC'!V86</f>
        <v>0</v>
      </c>
      <c r="J289" s="157">
        <f>'F4.2  KGSC'!AU86</f>
        <v>0</v>
      </c>
      <c r="K289" s="156"/>
      <c r="L289" s="156"/>
      <c r="M289" s="156">
        <f t="shared" si="32"/>
        <v>0</v>
      </c>
      <c r="N289" s="156">
        <f t="shared" si="33"/>
        <v>0</v>
      </c>
    </row>
    <row r="290" spans="1:14" outlineLevel="1">
      <c r="A290" s="87">
        <f t="shared" si="52"/>
        <v>22.1</v>
      </c>
      <c r="B290" s="90" t="str">
        <f t="shared" si="52"/>
        <v>Supply of New Runner for Francis Turbine 80 MW at KGSC Stage-III</v>
      </c>
      <c r="C290" s="87">
        <f t="shared" si="52"/>
        <v>0</v>
      </c>
      <c r="D290" s="141" t="str">
        <f t="shared" si="52"/>
        <v>-</v>
      </c>
      <c r="E290" s="159">
        <f t="shared" si="52"/>
        <v>0</v>
      </c>
      <c r="F290" s="156">
        <f t="shared" si="53"/>
        <v>0</v>
      </c>
      <c r="G290" s="156">
        <f t="shared" si="54"/>
        <v>0</v>
      </c>
      <c r="H290" s="156">
        <f t="shared" si="31"/>
        <v>0</v>
      </c>
      <c r="I290" s="157">
        <f>'F4.2  KGSC'!V87</f>
        <v>0</v>
      </c>
      <c r="J290" s="157">
        <f>'F4.2  KGSC'!AU87</f>
        <v>0</v>
      </c>
      <c r="K290" s="156"/>
      <c r="L290" s="156"/>
      <c r="M290" s="156">
        <f t="shared" si="32"/>
        <v>0</v>
      </c>
      <c r="N290" s="156">
        <f t="shared" si="33"/>
        <v>0</v>
      </c>
    </row>
    <row r="291" spans="1:14" outlineLevel="1">
      <c r="A291" s="87">
        <f t="shared" si="52"/>
        <v>22.2</v>
      </c>
      <c r="B291" s="90" t="str">
        <f t="shared" si="52"/>
        <v>Supply of 2 Nos. injector along with injector shaft for Stage-I Units (70 MW) at Stage I &amp; II  KGSC, Pophali .</v>
      </c>
      <c r="C291" s="87">
        <f t="shared" si="52"/>
        <v>0</v>
      </c>
      <c r="D291" s="141" t="str">
        <f t="shared" si="52"/>
        <v>-</v>
      </c>
      <c r="E291" s="159">
        <f t="shared" si="52"/>
        <v>0</v>
      </c>
      <c r="F291" s="156">
        <f t="shared" si="53"/>
        <v>0</v>
      </c>
      <c r="G291" s="156">
        <f t="shared" si="54"/>
        <v>0</v>
      </c>
      <c r="H291" s="156">
        <f t="shared" ref="H291:H296" si="55">F291-G291</f>
        <v>0</v>
      </c>
      <c r="I291" s="157">
        <f>'F4.2  KGSC'!V88</f>
        <v>0</v>
      </c>
      <c r="J291" s="157">
        <f>'F4.2  KGSC'!AU88</f>
        <v>0</v>
      </c>
      <c r="K291" s="156"/>
      <c r="L291" s="156"/>
      <c r="M291" s="156">
        <f t="shared" ref="M291:M296" si="56">SUM(J291:L291)</f>
        <v>0</v>
      </c>
      <c r="N291" s="156">
        <f t="shared" ref="N291:N296" si="57">H291+I291-M291</f>
        <v>0</v>
      </c>
    </row>
    <row r="292" spans="1:14" outlineLevel="1">
      <c r="A292" s="87">
        <f t="shared" si="52"/>
        <v>22.3</v>
      </c>
      <c r="B292" s="90" t="str">
        <f t="shared" si="52"/>
        <v>Supply of 1 No. injector  for Stage-II Units (80 MW) at Stage I &amp; II  KGSC, Pophali .</v>
      </c>
      <c r="C292" s="87">
        <f t="shared" si="52"/>
        <v>0</v>
      </c>
      <c r="D292" s="141" t="str">
        <f t="shared" si="52"/>
        <v>-</v>
      </c>
      <c r="E292" s="159">
        <f t="shared" si="52"/>
        <v>0</v>
      </c>
      <c r="F292" s="156">
        <f t="shared" si="53"/>
        <v>0</v>
      </c>
      <c r="G292" s="156">
        <f t="shared" si="54"/>
        <v>0</v>
      </c>
      <c r="H292" s="156">
        <f t="shared" si="55"/>
        <v>0</v>
      </c>
      <c r="I292" s="157">
        <f>'F4.2  KGSC'!V89</f>
        <v>0</v>
      </c>
      <c r="J292" s="157">
        <f>'F4.2  KGSC'!AU89</f>
        <v>0</v>
      </c>
      <c r="K292" s="156"/>
      <c r="L292" s="156"/>
      <c r="M292" s="156">
        <f t="shared" si="56"/>
        <v>0</v>
      </c>
      <c r="N292" s="156">
        <f t="shared" si="57"/>
        <v>0</v>
      </c>
    </row>
    <row r="293" spans="1:14" outlineLevel="1">
      <c r="A293" s="87">
        <f t="shared" si="52"/>
        <v>22.4</v>
      </c>
      <c r="B293" s="90" t="str">
        <f t="shared" si="52"/>
        <v>Upgradation of AC Chiiler system at Stage I &amp; II</v>
      </c>
      <c r="C293" s="87">
        <f t="shared" si="52"/>
        <v>0</v>
      </c>
      <c r="D293" s="141" t="str">
        <f t="shared" si="52"/>
        <v>-</v>
      </c>
      <c r="E293" s="159">
        <f t="shared" si="52"/>
        <v>0</v>
      </c>
      <c r="F293" s="156">
        <f t="shared" si="53"/>
        <v>0</v>
      </c>
      <c r="G293" s="156">
        <f t="shared" si="54"/>
        <v>0</v>
      </c>
      <c r="H293" s="156">
        <f t="shared" si="55"/>
        <v>0</v>
      </c>
      <c r="I293" s="157">
        <f>'F4.2  KGSC'!V90</f>
        <v>0</v>
      </c>
      <c r="J293" s="157">
        <f>'F4.2  KGSC'!AU90</f>
        <v>0</v>
      </c>
      <c r="K293" s="156"/>
      <c r="L293" s="156"/>
      <c r="M293" s="156">
        <f t="shared" si="56"/>
        <v>0</v>
      </c>
      <c r="N293" s="156">
        <f t="shared" si="57"/>
        <v>0</v>
      </c>
    </row>
    <row r="294" spans="1:14" outlineLevel="1">
      <c r="A294" s="87">
        <f t="shared" si="52"/>
        <v>22.5</v>
      </c>
      <c r="B294" s="90" t="str">
        <f t="shared" si="52"/>
        <v>Design, manufacturing, supply, erection, testing and commissioning of LGB and UGB cooler modifications at KGSC Stage I&amp;II</v>
      </c>
      <c r="C294" s="87">
        <f t="shared" si="52"/>
        <v>0</v>
      </c>
      <c r="D294" s="141" t="str">
        <f t="shared" si="52"/>
        <v>-</v>
      </c>
      <c r="E294" s="159">
        <f t="shared" si="52"/>
        <v>0</v>
      </c>
      <c r="F294" s="156">
        <f t="shared" si="53"/>
        <v>0</v>
      </c>
      <c r="G294" s="156">
        <f t="shared" si="54"/>
        <v>0</v>
      </c>
      <c r="H294" s="156">
        <f t="shared" si="55"/>
        <v>0</v>
      </c>
      <c r="I294" s="157">
        <f>'F4.2  KGSC'!V91</f>
        <v>0</v>
      </c>
      <c r="J294" s="157">
        <f>'F4.2  KGSC'!AU91</f>
        <v>0</v>
      </c>
      <c r="K294" s="156"/>
      <c r="L294" s="156"/>
      <c r="M294" s="156">
        <f t="shared" si="56"/>
        <v>0</v>
      </c>
      <c r="N294" s="156">
        <f t="shared" si="57"/>
        <v>0</v>
      </c>
    </row>
    <row r="295" spans="1:14" ht="30" outlineLevel="1">
      <c r="A295" s="53">
        <f t="shared" si="52"/>
        <v>23</v>
      </c>
      <c r="B295" s="54" t="str">
        <f t="shared" si="52"/>
        <v xml:space="preserve">Replacement of existing Generator transformer of all units (04 x 80 MW) in phase manner (one unit per year) at Stage-III, KGSC </v>
      </c>
      <c r="C295" s="53" t="str">
        <f t="shared" si="52"/>
        <v>Yet to be approved</v>
      </c>
      <c r="D295" s="55" t="str">
        <f t="shared" si="52"/>
        <v>-</v>
      </c>
      <c r="E295" s="56">
        <f t="shared" si="52"/>
        <v>0</v>
      </c>
      <c r="F295" s="156">
        <f t="shared" si="53"/>
        <v>0</v>
      </c>
      <c r="G295" s="156">
        <f t="shared" si="54"/>
        <v>0</v>
      </c>
      <c r="H295" s="156">
        <f t="shared" si="55"/>
        <v>0</v>
      </c>
      <c r="I295" s="157">
        <f>'F4.2  KGSC'!V92</f>
        <v>0</v>
      </c>
      <c r="J295" s="157">
        <f>'F4.2  KGSC'!AU92</f>
        <v>0</v>
      </c>
      <c r="K295" s="156"/>
      <c r="L295" s="156"/>
      <c r="M295" s="156">
        <f t="shared" si="56"/>
        <v>0</v>
      </c>
      <c r="N295" s="156">
        <f t="shared" si="57"/>
        <v>0</v>
      </c>
    </row>
    <row r="296" spans="1:14" outlineLevel="1">
      <c r="A296" s="87">
        <f t="shared" si="52"/>
        <v>23.1</v>
      </c>
      <c r="B296" s="90" t="str">
        <f t="shared" si="52"/>
        <v xml:space="preserve">Replacement of existing Generator transformer of all units (04 x 80 MW) in phase manner (one unit per year) at Stage-III, KGSC </v>
      </c>
      <c r="C296" s="87">
        <f t="shared" si="52"/>
        <v>0</v>
      </c>
      <c r="D296" s="141" t="str">
        <f t="shared" si="52"/>
        <v>-</v>
      </c>
      <c r="E296" s="159">
        <f t="shared" si="52"/>
        <v>0</v>
      </c>
      <c r="F296" s="156">
        <f t="shared" si="53"/>
        <v>0</v>
      </c>
      <c r="G296" s="156">
        <f t="shared" si="54"/>
        <v>0</v>
      </c>
      <c r="H296" s="156">
        <f t="shared" si="55"/>
        <v>0</v>
      </c>
      <c r="I296" s="157">
        <f>'F4.2  KGSC'!V93</f>
        <v>0</v>
      </c>
      <c r="J296" s="157">
        <f>'F4.2  KGSC'!AU93</f>
        <v>0</v>
      </c>
      <c r="K296" s="156"/>
      <c r="L296" s="156"/>
      <c r="M296" s="156">
        <f t="shared" si="56"/>
        <v>0</v>
      </c>
      <c r="N296" s="156">
        <f t="shared" si="57"/>
        <v>0</v>
      </c>
    </row>
    <row r="297" spans="1:14" ht="45" outlineLevel="1">
      <c r="A297" s="53">
        <f t="shared" si="52"/>
        <v>24</v>
      </c>
      <c r="B297" s="54" t="str">
        <f t="shared" si="52"/>
        <v>Implementation of PLC &amp; SCADA system (DSC based) for all units (04 x 80 MW) units in phase manner (two unit per year) at Stage-III, KGSC</v>
      </c>
      <c r="C297" s="53" t="str">
        <f t="shared" si="52"/>
        <v>Yet to be approved</v>
      </c>
      <c r="D297" s="55" t="str">
        <f t="shared" si="52"/>
        <v>-</v>
      </c>
      <c r="E297" s="56">
        <f t="shared" si="52"/>
        <v>0</v>
      </c>
      <c r="F297" s="156">
        <f t="shared" si="53"/>
        <v>0</v>
      </c>
      <c r="G297" s="156">
        <f t="shared" si="54"/>
        <v>0</v>
      </c>
      <c r="H297" s="156">
        <f t="shared" si="31"/>
        <v>0</v>
      </c>
      <c r="I297" s="157">
        <f>'F4.2  KGSC'!V94</f>
        <v>0</v>
      </c>
      <c r="J297" s="157">
        <f>'F4.2  KGSC'!AU94</f>
        <v>0</v>
      </c>
      <c r="K297" s="156"/>
      <c r="L297" s="156"/>
      <c r="M297" s="156">
        <f t="shared" si="32"/>
        <v>0</v>
      </c>
      <c r="N297" s="156">
        <f t="shared" si="33"/>
        <v>0</v>
      </c>
    </row>
    <row r="298" spans="1:14" outlineLevel="1">
      <c r="A298" s="87">
        <f t="shared" ref="A298:E307" si="58">A95</f>
        <v>24.1</v>
      </c>
      <c r="B298" s="90" t="str">
        <f t="shared" si="58"/>
        <v>Implementation of PLC &amp; SCADA system (DSC based) for all units (04 x 80 MW) units in phase manner (two unit per year) at Stage-III, KGSC</v>
      </c>
      <c r="C298" s="87">
        <f t="shared" si="58"/>
        <v>0</v>
      </c>
      <c r="D298" s="141" t="str">
        <f t="shared" si="58"/>
        <v>-</v>
      </c>
      <c r="E298" s="159">
        <f t="shared" si="58"/>
        <v>0</v>
      </c>
      <c r="F298" s="156">
        <f t="shared" si="53"/>
        <v>0</v>
      </c>
      <c r="G298" s="156">
        <f t="shared" si="54"/>
        <v>0</v>
      </c>
      <c r="H298" s="156">
        <f t="shared" si="31"/>
        <v>0</v>
      </c>
      <c r="I298" s="157">
        <f>'F4.2  KGSC'!V95</f>
        <v>0</v>
      </c>
      <c r="J298" s="157">
        <f>'F4.2  KGSC'!AU95</f>
        <v>0</v>
      </c>
      <c r="K298" s="156"/>
      <c r="L298" s="156"/>
      <c r="M298" s="156">
        <f t="shared" si="32"/>
        <v>0</v>
      </c>
      <c r="N298" s="156">
        <f t="shared" si="33"/>
        <v>0</v>
      </c>
    </row>
    <row r="299" spans="1:14" ht="30" outlineLevel="1">
      <c r="A299" s="53">
        <f t="shared" si="58"/>
        <v>25</v>
      </c>
      <c r="B299" s="54" t="str">
        <f t="shared" si="58"/>
        <v>Various Performance Improvement related schemes for FY 2027-28 at KGSC, Pophali</v>
      </c>
      <c r="C299" s="53" t="str">
        <f t="shared" si="58"/>
        <v>Yet to be approved</v>
      </c>
      <c r="D299" s="55" t="str">
        <f t="shared" si="58"/>
        <v>-</v>
      </c>
      <c r="E299" s="56">
        <f t="shared" si="58"/>
        <v>0</v>
      </c>
      <c r="F299" s="156">
        <f t="shared" si="53"/>
        <v>0</v>
      </c>
      <c r="G299" s="156">
        <f t="shared" si="54"/>
        <v>0</v>
      </c>
      <c r="H299" s="156">
        <f t="shared" si="31"/>
        <v>0</v>
      </c>
      <c r="I299" s="157">
        <f>'F4.2  KGSC'!V96</f>
        <v>0</v>
      </c>
      <c r="J299" s="157">
        <f>'F4.2  KGSC'!AU96</f>
        <v>0</v>
      </c>
      <c r="K299" s="156"/>
      <c r="L299" s="156"/>
      <c r="M299" s="156">
        <f t="shared" si="32"/>
        <v>0</v>
      </c>
      <c r="N299" s="156">
        <f t="shared" si="33"/>
        <v>0</v>
      </c>
    </row>
    <row r="300" spans="1:14" outlineLevel="1">
      <c r="A300" s="87">
        <f t="shared" si="58"/>
        <v>25.1</v>
      </c>
      <c r="B300" s="90" t="str">
        <f t="shared" si="58"/>
        <v xml:space="preserve">Refurbishment of Stage-1, Unit No-1,2,3 &amp; 4 PLC System and Implementation of SCADA System. </v>
      </c>
      <c r="C300" s="87">
        <f t="shared" si="58"/>
        <v>0</v>
      </c>
      <c r="D300" s="141" t="str">
        <f t="shared" si="58"/>
        <v>-</v>
      </c>
      <c r="E300" s="159">
        <f t="shared" si="58"/>
        <v>0</v>
      </c>
      <c r="F300" s="156">
        <f t="shared" si="53"/>
        <v>0</v>
      </c>
      <c r="G300" s="156">
        <f t="shared" si="54"/>
        <v>0</v>
      </c>
      <c r="H300" s="156">
        <f t="shared" si="31"/>
        <v>0</v>
      </c>
      <c r="I300" s="157">
        <f>'F4.2  KGSC'!V97</f>
        <v>0</v>
      </c>
      <c r="J300" s="157">
        <f>'F4.2  KGSC'!AU97</f>
        <v>0</v>
      </c>
      <c r="K300" s="156"/>
      <c r="L300" s="156"/>
      <c r="M300" s="156">
        <f t="shared" si="32"/>
        <v>0</v>
      </c>
      <c r="N300" s="156">
        <f t="shared" si="33"/>
        <v>0</v>
      </c>
    </row>
    <row r="301" spans="1:14" outlineLevel="1">
      <c r="A301" s="87">
        <f t="shared" si="58"/>
        <v>25.2</v>
      </c>
      <c r="B301" s="90" t="str">
        <f t="shared" si="58"/>
        <v>Supply, installation &amp; commissioning of New PLC &amp; Centralog system for all four units at St-IV, KGSC</v>
      </c>
      <c r="C301" s="87">
        <f t="shared" si="58"/>
        <v>0</v>
      </c>
      <c r="D301" s="141" t="str">
        <f t="shared" si="58"/>
        <v>-</v>
      </c>
      <c r="E301" s="159">
        <f t="shared" si="58"/>
        <v>0</v>
      </c>
      <c r="F301" s="156">
        <f t="shared" si="53"/>
        <v>0</v>
      </c>
      <c r="G301" s="156">
        <f t="shared" si="54"/>
        <v>0</v>
      </c>
      <c r="H301" s="156">
        <f t="shared" si="31"/>
        <v>0</v>
      </c>
      <c r="I301" s="157">
        <f>'F4.2  KGSC'!V98</f>
        <v>0</v>
      </c>
      <c r="J301" s="157">
        <f>'F4.2  KGSC'!AU98</f>
        <v>0</v>
      </c>
      <c r="K301" s="156"/>
      <c r="L301" s="156"/>
      <c r="M301" s="156">
        <f t="shared" si="32"/>
        <v>0</v>
      </c>
      <c r="N301" s="156">
        <f t="shared" si="33"/>
        <v>0</v>
      </c>
    </row>
    <row r="302" spans="1:14" outlineLevel="1">
      <c r="A302" s="87">
        <f t="shared" si="58"/>
        <v>25.3</v>
      </c>
      <c r="B302" s="90" t="str">
        <f t="shared" si="58"/>
        <v>Supply, installation &amp; commissioning of New excitation system for all four units at St-IV, KGSC</v>
      </c>
      <c r="C302" s="87">
        <f t="shared" si="58"/>
        <v>0</v>
      </c>
      <c r="D302" s="141" t="str">
        <f t="shared" si="58"/>
        <v>-</v>
      </c>
      <c r="E302" s="159">
        <f t="shared" si="58"/>
        <v>0</v>
      </c>
      <c r="F302" s="156">
        <f t="shared" si="53"/>
        <v>0</v>
      </c>
      <c r="G302" s="156">
        <f t="shared" si="54"/>
        <v>0</v>
      </c>
      <c r="H302" s="156">
        <f t="shared" si="31"/>
        <v>0</v>
      </c>
      <c r="I302" s="157">
        <f>'F4.2  KGSC'!V99</f>
        <v>0</v>
      </c>
      <c r="J302" s="157">
        <f>'F4.2  KGSC'!AU99</f>
        <v>0</v>
      </c>
      <c r="K302" s="156"/>
      <c r="L302" s="156"/>
      <c r="M302" s="156">
        <f t="shared" si="32"/>
        <v>0</v>
      </c>
      <c r="N302" s="156">
        <f t="shared" si="33"/>
        <v>0</v>
      </c>
    </row>
    <row r="303" spans="1:14" ht="30" outlineLevel="1">
      <c r="A303" s="53">
        <f t="shared" si="58"/>
        <v>26</v>
      </c>
      <c r="B303" s="54" t="str">
        <f t="shared" si="58"/>
        <v>Various Performance Improvement related schemes for FY 2028-29 at KGSC, Pophali</v>
      </c>
      <c r="C303" s="53" t="str">
        <f t="shared" si="58"/>
        <v>Yet to be approved</v>
      </c>
      <c r="D303" s="55" t="str">
        <f t="shared" si="58"/>
        <v>-</v>
      </c>
      <c r="E303" s="56">
        <f t="shared" si="58"/>
        <v>0</v>
      </c>
      <c r="F303" s="156">
        <f t="shared" si="53"/>
        <v>0</v>
      </c>
      <c r="G303" s="156">
        <f t="shared" si="54"/>
        <v>0</v>
      </c>
      <c r="H303" s="156">
        <f t="shared" si="31"/>
        <v>0</v>
      </c>
      <c r="I303" s="157">
        <f>'F4.2  KGSC'!V100</f>
        <v>0</v>
      </c>
      <c r="J303" s="157">
        <f>'F4.2  KGSC'!AU100</f>
        <v>0</v>
      </c>
      <c r="K303" s="156"/>
      <c r="L303" s="156"/>
      <c r="M303" s="156">
        <f t="shared" si="32"/>
        <v>0</v>
      </c>
      <c r="N303" s="156">
        <f t="shared" si="33"/>
        <v>0</v>
      </c>
    </row>
    <row r="304" spans="1:14" outlineLevel="1">
      <c r="A304" s="87">
        <f t="shared" si="58"/>
        <v>26.1</v>
      </c>
      <c r="B304" s="90" t="str">
        <f t="shared" si="58"/>
        <v>Upgradation of 11 KV Auxiliary breaker at St-I&amp;II</v>
      </c>
      <c r="C304" s="87">
        <f t="shared" si="58"/>
        <v>0</v>
      </c>
      <c r="D304" s="141" t="str">
        <f t="shared" si="58"/>
        <v>-</v>
      </c>
      <c r="E304" s="159">
        <f t="shared" si="58"/>
        <v>0</v>
      </c>
      <c r="F304" s="156">
        <f t="shared" si="53"/>
        <v>0</v>
      </c>
      <c r="G304" s="156">
        <f t="shared" si="54"/>
        <v>0</v>
      </c>
      <c r="H304" s="156">
        <f t="shared" si="31"/>
        <v>0</v>
      </c>
      <c r="I304" s="157">
        <f>'F4.2  KGSC'!V101</f>
        <v>0</v>
      </c>
      <c r="J304" s="157">
        <f>'F4.2  KGSC'!AU101</f>
        <v>0</v>
      </c>
      <c r="K304" s="156"/>
      <c r="L304" s="156"/>
      <c r="M304" s="156">
        <f t="shared" si="32"/>
        <v>0</v>
      </c>
      <c r="N304" s="156">
        <f t="shared" si="33"/>
        <v>0</v>
      </c>
    </row>
    <row r="305" spans="1:14" outlineLevel="1">
      <c r="A305" s="87">
        <f t="shared" si="58"/>
        <v>26.2</v>
      </c>
      <c r="B305" s="90" t="str">
        <f t="shared" si="58"/>
        <v>Supply of Dry Type, 630 KVA 16 KV / 570 V Single Phase Excitation Transformers (Qty. 12 Nos.) at KGSC Stage-IV, Pophali.</v>
      </c>
      <c r="C305" s="87">
        <f t="shared" si="58"/>
        <v>0</v>
      </c>
      <c r="D305" s="141" t="str">
        <f t="shared" si="58"/>
        <v>-</v>
      </c>
      <c r="E305" s="159">
        <f t="shared" si="58"/>
        <v>0</v>
      </c>
      <c r="F305" s="156">
        <f t="shared" si="53"/>
        <v>0</v>
      </c>
      <c r="G305" s="156">
        <f t="shared" si="54"/>
        <v>0</v>
      </c>
      <c r="H305" s="156">
        <f t="shared" si="31"/>
        <v>0</v>
      </c>
      <c r="I305" s="157">
        <f>'F4.2  KGSC'!V102</f>
        <v>0</v>
      </c>
      <c r="J305" s="157">
        <f>'F4.2  KGSC'!AU102</f>
        <v>0</v>
      </c>
      <c r="K305" s="156"/>
      <c r="L305" s="156"/>
      <c r="M305" s="156">
        <f t="shared" si="32"/>
        <v>0</v>
      </c>
      <c r="N305" s="156">
        <f t="shared" si="33"/>
        <v>0</v>
      </c>
    </row>
    <row r="306" spans="1:14" outlineLevel="1">
      <c r="A306" s="87">
        <f t="shared" si="58"/>
        <v>26.3</v>
      </c>
      <c r="B306" s="90" t="str">
        <f t="shared" si="58"/>
        <v xml:space="preserve">Supply, Installation &amp; Commissioning of 16.5 KV / 433 V, 5MVA Unit Auxiliary Transformers (Qty. 02) at KGSC Stage-IV. </v>
      </c>
      <c r="C306" s="87">
        <f t="shared" si="58"/>
        <v>0</v>
      </c>
      <c r="D306" s="141" t="str">
        <f t="shared" si="58"/>
        <v>-</v>
      </c>
      <c r="E306" s="159">
        <f t="shared" si="58"/>
        <v>0</v>
      </c>
      <c r="F306" s="156">
        <f t="shared" si="53"/>
        <v>0</v>
      </c>
      <c r="G306" s="156">
        <f t="shared" si="54"/>
        <v>0</v>
      </c>
      <c r="H306" s="156">
        <f>F306-G306</f>
        <v>0</v>
      </c>
      <c r="I306" s="157">
        <f>'F4.2  KGSC'!V103</f>
        <v>0</v>
      </c>
      <c r="J306" s="157">
        <f>'F4.2  KGSC'!AU103</f>
        <v>0</v>
      </c>
      <c r="K306" s="156"/>
      <c r="L306" s="156"/>
      <c r="M306" s="156">
        <f>SUM(J306:L306)</f>
        <v>0</v>
      </c>
      <c r="N306" s="156">
        <f>H306+I306-M306</f>
        <v>0</v>
      </c>
    </row>
    <row r="307" spans="1:14" outlineLevel="1">
      <c r="A307" s="87">
        <f t="shared" si="58"/>
        <v>26.4</v>
      </c>
      <c r="B307" s="90" t="str">
        <f t="shared" si="58"/>
        <v>Upgradation of 2.2 KV Auxiliary Breaker with 3.3 KV Breaker along with Auxiliary Transformers at St-I&amp;II.</v>
      </c>
      <c r="C307" s="87">
        <f t="shared" si="58"/>
        <v>0</v>
      </c>
      <c r="D307" s="141" t="str">
        <f t="shared" si="58"/>
        <v>-</v>
      </c>
      <c r="E307" s="159">
        <f t="shared" si="58"/>
        <v>0</v>
      </c>
      <c r="F307" s="156">
        <f t="shared" si="53"/>
        <v>0</v>
      </c>
      <c r="G307" s="156">
        <f t="shared" si="54"/>
        <v>0</v>
      </c>
      <c r="H307" s="156">
        <f>F307-G307</f>
        <v>0</v>
      </c>
      <c r="I307" s="157">
        <f>'F4.2  KGSC'!V104</f>
        <v>0</v>
      </c>
      <c r="J307" s="157">
        <f>'F4.2  KGSC'!AU104</f>
        <v>0</v>
      </c>
      <c r="K307" s="156"/>
      <c r="L307" s="156"/>
      <c r="M307" s="156">
        <f>SUM(J307:L307)</f>
        <v>0</v>
      </c>
      <c r="N307" s="156">
        <f>H307+I307-M307</f>
        <v>0</v>
      </c>
    </row>
    <row r="308" spans="1:14" outlineLevel="1">
      <c r="A308" s="87">
        <f t="shared" ref="A308:E317" si="59">A105</f>
        <v>26.5</v>
      </c>
      <c r="B308" s="90" t="str">
        <f t="shared" si="59"/>
        <v>Supply of 11KV Cable alongwith Breaker Panels for Auxiliary Supply from 8-Pole Switchyard Stage- I and II to Stage-IV Powerhouse at KGSC Stage-IV, Pophali.</v>
      </c>
      <c r="C308" s="87">
        <f t="shared" si="59"/>
        <v>0</v>
      </c>
      <c r="D308" s="141" t="str">
        <f t="shared" si="59"/>
        <v>-</v>
      </c>
      <c r="E308" s="159">
        <f t="shared" si="59"/>
        <v>0</v>
      </c>
      <c r="F308" s="156">
        <f t="shared" si="53"/>
        <v>0</v>
      </c>
      <c r="G308" s="156">
        <f t="shared" si="54"/>
        <v>0</v>
      </c>
      <c r="H308" s="156">
        <f>F308-G308</f>
        <v>0</v>
      </c>
      <c r="I308" s="157">
        <f>'F4.2  KGSC'!V105</f>
        <v>0</v>
      </c>
      <c r="J308" s="157">
        <f>'F4.2  KGSC'!AU105</f>
        <v>0</v>
      </c>
      <c r="K308" s="156"/>
      <c r="L308" s="156"/>
      <c r="M308" s="156">
        <f>SUM(J308:L308)</f>
        <v>0</v>
      </c>
      <c r="N308" s="156">
        <f>H308+I308-M308</f>
        <v>0</v>
      </c>
    </row>
    <row r="309" spans="1:14" outlineLevel="1">
      <c r="A309" s="87">
        <f t="shared" si="59"/>
        <v>26.6</v>
      </c>
      <c r="B309" s="90" t="str">
        <f t="shared" si="59"/>
        <v>Replacement of 220 KV isolator of Stage II bay at 220 KV Stage I &amp; II Switchyard</v>
      </c>
      <c r="C309" s="87">
        <f t="shared" si="59"/>
        <v>0</v>
      </c>
      <c r="D309" s="141" t="str">
        <f t="shared" si="59"/>
        <v>-</v>
      </c>
      <c r="E309" s="159">
        <f t="shared" si="59"/>
        <v>0</v>
      </c>
      <c r="F309" s="156">
        <f t="shared" si="53"/>
        <v>0</v>
      </c>
      <c r="G309" s="156">
        <f t="shared" si="54"/>
        <v>0</v>
      </c>
      <c r="H309" s="156">
        <f>F309-G309</f>
        <v>0</v>
      </c>
      <c r="I309" s="157">
        <f>'F4.2  KGSC'!V106</f>
        <v>0</v>
      </c>
      <c r="J309" s="157">
        <f>'F4.2  KGSC'!AU106</f>
        <v>0</v>
      </c>
      <c r="K309" s="156"/>
      <c r="L309" s="156"/>
      <c r="M309" s="156">
        <f>SUM(J309:L309)</f>
        <v>0</v>
      </c>
      <c r="N309" s="156">
        <f>H309+I309-M309</f>
        <v>0</v>
      </c>
    </row>
    <row r="310" spans="1:14" ht="30" outlineLevel="1">
      <c r="A310" s="53">
        <f t="shared" si="59"/>
        <v>27</v>
      </c>
      <c r="B310" s="54" t="str">
        <f t="shared" si="59"/>
        <v>Various Performance Improvement related schemes for FY 2029-30 at KGSC, Pophali</v>
      </c>
      <c r="C310" s="53" t="str">
        <f t="shared" si="59"/>
        <v>Yet to be approved</v>
      </c>
      <c r="D310" s="55" t="str">
        <f t="shared" si="59"/>
        <v>-</v>
      </c>
      <c r="E310" s="56">
        <f t="shared" si="59"/>
        <v>0</v>
      </c>
      <c r="F310" s="156">
        <f t="shared" si="53"/>
        <v>0</v>
      </c>
      <c r="G310" s="156">
        <f t="shared" si="54"/>
        <v>0</v>
      </c>
      <c r="H310" s="156">
        <f>F310-G310</f>
        <v>0</v>
      </c>
      <c r="I310" s="157">
        <f>'F4.2  KGSC'!V107</f>
        <v>0</v>
      </c>
      <c r="J310" s="157">
        <f>'F4.2  KGSC'!AU107</f>
        <v>0</v>
      </c>
      <c r="K310" s="156"/>
      <c r="L310" s="156"/>
      <c r="M310" s="156">
        <f>SUM(J310:L310)</f>
        <v>0</v>
      </c>
      <c r="N310" s="156">
        <f>H310+I310-M310</f>
        <v>0</v>
      </c>
    </row>
    <row r="311" spans="1:14" outlineLevel="1">
      <c r="A311" s="87">
        <f t="shared" si="59"/>
        <v>27.1</v>
      </c>
      <c r="B311" s="90" t="str">
        <f t="shared" si="59"/>
        <v>Design Engineering and manufacturing, supply, erection, commissioning &amp; testing of New Pelton runner for Stage-I units (70 MW) at Stage-I&amp;II, KGSC, Pophali.</v>
      </c>
      <c r="C311" s="87">
        <f t="shared" si="59"/>
        <v>0</v>
      </c>
      <c r="D311" s="141" t="str">
        <f t="shared" si="59"/>
        <v>-</v>
      </c>
      <c r="E311" s="159">
        <f t="shared" si="59"/>
        <v>0</v>
      </c>
      <c r="F311" s="156">
        <f t="shared" si="53"/>
        <v>0</v>
      </c>
      <c r="G311" s="156">
        <f t="shared" si="54"/>
        <v>0</v>
      </c>
      <c r="H311" s="156">
        <f t="shared" ref="H311:H356" si="60">F311-G311</f>
        <v>0</v>
      </c>
      <c r="I311" s="157">
        <f>'F4.2  KGSC'!V108</f>
        <v>0</v>
      </c>
      <c r="J311" s="157">
        <f>'F4.2  KGSC'!AU108</f>
        <v>0</v>
      </c>
      <c r="K311" s="156"/>
      <c r="L311" s="156"/>
      <c r="M311" s="156">
        <f t="shared" ref="M311:M356" si="61">SUM(J311:L311)</f>
        <v>0</v>
      </c>
      <c r="N311" s="156">
        <f t="shared" ref="N311:N356" si="62">H311+I311-M311</f>
        <v>0</v>
      </c>
    </row>
    <row r="312" spans="1:14" outlineLevel="1">
      <c r="A312" s="87">
        <f t="shared" si="59"/>
        <v>27.2</v>
      </c>
      <c r="B312" s="90" t="str">
        <f t="shared" si="59"/>
        <v xml:space="preserve">Upgradation of Generator and Generator transformer electromagnetic protection relays with numeric relays for Stage 1 &amp; 2. </v>
      </c>
      <c r="C312" s="87">
        <f t="shared" si="59"/>
        <v>0</v>
      </c>
      <c r="D312" s="141" t="str">
        <f t="shared" si="59"/>
        <v>-</v>
      </c>
      <c r="E312" s="159">
        <f t="shared" si="59"/>
        <v>0</v>
      </c>
      <c r="F312" s="156">
        <f t="shared" si="53"/>
        <v>0</v>
      </c>
      <c r="G312" s="156">
        <f t="shared" si="54"/>
        <v>0</v>
      </c>
      <c r="H312" s="156">
        <f t="shared" si="60"/>
        <v>0</v>
      </c>
      <c r="I312" s="157">
        <f>'F4.2  KGSC'!V109</f>
        <v>0</v>
      </c>
      <c r="J312" s="157">
        <f>'F4.2  KGSC'!AU109</f>
        <v>0</v>
      </c>
      <c r="K312" s="156"/>
      <c r="L312" s="156"/>
      <c r="M312" s="156">
        <f t="shared" si="61"/>
        <v>0</v>
      </c>
      <c r="N312" s="156">
        <f t="shared" si="62"/>
        <v>0</v>
      </c>
    </row>
    <row r="313" spans="1:14" outlineLevel="1">
      <c r="A313" s="87">
        <f t="shared" si="59"/>
        <v>27.3</v>
      </c>
      <c r="B313" s="90" t="str">
        <f t="shared" si="59"/>
        <v>Renovation of old system by full proof modern digital governing system, static/brushless excitation system and  generator stator and rotor winding by class 'F' insulation at St-I&amp;II</v>
      </c>
      <c r="C313" s="87">
        <f t="shared" si="59"/>
        <v>0</v>
      </c>
      <c r="D313" s="141" t="str">
        <f t="shared" si="59"/>
        <v>-</v>
      </c>
      <c r="E313" s="159">
        <f t="shared" si="59"/>
        <v>0</v>
      </c>
      <c r="F313" s="156">
        <f t="shared" si="53"/>
        <v>0</v>
      </c>
      <c r="G313" s="156">
        <f t="shared" si="54"/>
        <v>0</v>
      </c>
      <c r="H313" s="156">
        <f t="shared" si="60"/>
        <v>0</v>
      </c>
      <c r="I313" s="157">
        <f>'F4.2  KGSC'!V110</f>
        <v>0</v>
      </c>
      <c r="J313" s="157">
        <f>'F4.2  KGSC'!AU110</f>
        <v>0</v>
      </c>
      <c r="K313" s="156"/>
      <c r="L313" s="156"/>
      <c r="M313" s="156">
        <f t="shared" si="61"/>
        <v>0</v>
      </c>
      <c r="N313" s="156">
        <f t="shared" si="62"/>
        <v>0</v>
      </c>
    </row>
    <row r="314" spans="1:14" outlineLevel="1">
      <c r="A314" s="87">
        <f t="shared" si="59"/>
        <v>27.4</v>
      </c>
      <c r="B314" s="90" t="str">
        <f t="shared" si="59"/>
        <v>Design, manufacturing, supply, erection, testing and commissioning of Hydrostatic lubrication system for Units at KGSC Stage I &amp; II, Pophali.</v>
      </c>
      <c r="C314" s="87">
        <f t="shared" si="59"/>
        <v>0</v>
      </c>
      <c r="D314" s="141" t="str">
        <f t="shared" si="59"/>
        <v>-</v>
      </c>
      <c r="E314" s="159">
        <f t="shared" si="59"/>
        <v>0</v>
      </c>
      <c r="F314" s="156">
        <f t="shared" si="53"/>
        <v>0</v>
      </c>
      <c r="G314" s="156">
        <f t="shared" si="54"/>
        <v>0</v>
      </c>
      <c r="H314" s="156">
        <f t="shared" si="60"/>
        <v>0</v>
      </c>
      <c r="I314" s="157">
        <f>'F4.2  KGSC'!V111</f>
        <v>0</v>
      </c>
      <c r="J314" s="157">
        <f>'F4.2  KGSC'!AU111</f>
        <v>0</v>
      </c>
      <c r="K314" s="156"/>
      <c r="L314" s="156"/>
      <c r="M314" s="156">
        <f t="shared" si="61"/>
        <v>0</v>
      </c>
      <c r="N314" s="156">
        <f t="shared" si="62"/>
        <v>0</v>
      </c>
    </row>
    <row r="315" spans="1:14" outlineLevel="1">
      <c r="A315" s="87">
        <f t="shared" si="59"/>
        <v>27.5</v>
      </c>
      <c r="B315" s="90" t="str">
        <f t="shared" si="59"/>
        <v>Replacement of CW pumps and Motors along with starter pannel at St-I&amp;II</v>
      </c>
      <c r="C315" s="87">
        <f t="shared" si="59"/>
        <v>0</v>
      </c>
      <c r="D315" s="141" t="str">
        <f t="shared" si="59"/>
        <v>-</v>
      </c>
      <c r="E315" s="159">
        <f t="shared" si="59"/>
        <v>0</v>
      </c>
      <c r="F315" s="156">
        <f t="shared" si="53"/>
        <v>0</v>
      </c>
      <c r="G315" s="156">
        <f t="shared" si="54"/>
        <v>0</v>
      </c>
      <c r="H315" s="156">
        <f t="shared" si="60"/>
        <v>0</v>
      </c>
      <c r="I315" s="157">
        <f>'F4.2  KGSC'!V112</f>
        <v>0</v>
      </c>
      <c r="J315" s="157">
        <f>'F4.2  KGSC'!AU112</f>
        <v>0</v>
      </c>
      <c r="K315" s="156"/>
      <c r="L315" s="156"/>
      <c r="M315" s="156">
        <f t="shared" si="61"/>
        <v>0</v>
      </c>
      <c r="N315" s="156">
        <f t="shared" si="62"/>
        <v>0</v>
      </c>
    </row>
    <row r="316" spans="1:14" outlineLevel="1">
      <c r="A316" s="87">
        <f t="shared" si="59"/>
        <v>27.6</v>
      </c>
      <c r="B316" s="90" t="str">
        <f t="shared" si="59"/>
        <v>Supply of Generator air coolers (16 Nos) for Stage II Units (80 MW) at KGSC, Pophali.</v>
      </c>
      <c r="C316" s="87">
        <f t="shared" si="59"/>
        <v>0</v>
      </c>
      <c r="D316" s="141" t="str">
        <f t="shared" si="59"/>
        <v>-</v>
      </c>
      <c r="E316" s="159">
        <f t="shared" si="59"/>
        <v>0</v>
      </c>
      <c r="F316" s="156">
        <f t="shared" si="53"/>
        <v>0</v>
      </c>
      <c r="G316" s="156">
        <f t="shared" si="54"/>
        <v>0</v>
      </c>
      <c r="H316" s="156">
        <f t="shared" si="60"/>
        <v>0</v>
      </c>
      <c r="I316" s="157">
        <f>'F4.2  KGSC'!V113</f>
        <v>0</v>
      </c>
      <c r="J316" s="157">
        <f>'F4.2  KGSC'!AU113</f>
        <v>0</v>
      </c>
      <c r="K316" s="156"/>
      <c r="L316" s="156"/>
      <c r="M316" s="156">
        <f t="shared" si="61"/>
        <v>0</v>
      </c>
      <c r="N316" s="156">
        <f t="shared" si="62"/>
        <v>0</v>
      </c>
    </row>
    <row r="317" spans="1:14" outlineLevel="1">
      <c r="A317" s="87">
        <f t="shared" si="59"/>
        <v>27.7</v>
      </c>
      <c r="B317" s="90" t="str">
        <f t="shared" si="59"/>
        <v>Conversion of Stator Core Insulation &amp; Stator Winding from Class ‘B’ to Class ‘F’ for Unit No. 8 (80MW, 11KV, 375RPM, AEG Germany make) of Stage II, KGSC, Pophali on Turnkey Basis.</v>
      </c>
      <c r="C317" s="87">
        <f t="shared" si="59"/>
        <v>0</v>
      </c>
      <c r="D317" s="141" t="str">
        <f t="shared" si="59"/>
        <v>-</v>
      </c>
      <c r="E317" s="159">
        <f t="shared" si="59"/>
        <v>0</v>
      </c>
      <c r="F317" s="156">
        <f t="shared" si="53"/>
        <v>0</v>
      </c>
      <c r="G317" s="156">
        <f t="shared" si="54"/>
        <v>0</v>
      </c>
      <c r="H317" s="156">
        <f t="shared" si="60"/>
        <v>0</v>
      </c>
      <c r="I317" s="157">
        <f>'F4.2  KGSC'!V114</f>
        <v>0</v>
      </c>
      <c r="J317" s="157">
        <f>'F4.2  KGSC'!AU114</f>
        <v>0</v>
      </c>
      <c r="K317" s="156"/>
      <c r="L317" s="156"/>
      <c r="M317" s="156">
        <f t="shared" si="61"/>
        <v>0</v>
      </c>
      <c r="N317" s="156">
        <f t="shared" si="62"/>
        <v>0</v>
      </c>
    </row>
    <row r="318" spans="1:14" outlineLevel="1">
      <c r="A318" s="87">
        <f t="shared" ref="A318:E327" si="63">A115</f>
        <v>27.8</v>
      </c>
      <c r="B318" s="90" t="str">
        <f t="shared" si="63"/>
        <v>Up-gradation of existing 'B' class insulation of Generator stator to 'F' class insulation of 2X18MW Koyna Dam Power House, Koynanagar.</v>
      </c>
      <c r="C318" s="87">
        <f t="shared" si="63"/>
        <v>0</v>
      </c>
      <c r="D318" s="141" t="str">
        <f t="shared" si="63"/>
        <v>-</v>
      </c>
      <c r="E318" s="159">
        <f t="shared" si="63"/>
        <v>0</v>
      </c>
      <c r="F318" s="156">
        <f t="shared" si="53"/>
        <v>0</v>
      </c>
      <c r="G318" s="156">
        <f t="shared" si="54"/>
        <v>0</v>
      </c>
      <c r="H318" s="156">
        <f t="shared" si="60"/>
        <v>0</v>
      </c>
      <c r="I318" s="157">
        <f>'F4.2  KGSC'!V115</f>
        <v>0</v>
      </c>
      <c r="J318" s="157">
        <f>'F4.2  KGSC'!AU115</f>
        <v>0</v>
      </c>
      <c r="K318" s="156"/>
      <c r="L318" s="156"/>
      <c r="M318" s="156">
        <f t="shared" si="61"/>
        <v>0</v>
      </c>
      <c r="N318" s="156">
        <f t="shared" si="62"/>
        <v>0</v>
      </c>
    </row>
    <row r="319" spans="1:14" outlineLevel="1">
      <c r="A319" s="87">
        <f t="shared" si="63"/>
        <v>27.9</v>
      </c>
      <c r="B319" s="90" t="str">
        <f t="shared" si="63"/>
        <v>Supply and replacement of Generator air cooler system by new higher efficiency coolers for 2X18MW Koyna Dam Power House, Koynanagar.</v>
      </c>
      <c r="C319" s="87">
        <f t="shared" si="63"/>
        <v>0</v>
      </c>
      <c r="D319" s="141" t="str">
        <f t="shared" si="63"/>
        <v>-</v>
      </c>
      <c r="E319" s="159">
        <f t="shared" si="63"/>
        <v>0</v>
      </c>
      <c r="F319" s="156">
        <f t="shared" si="53"/>
        <v>0</v>
      </c>
      <c r="G319" s="156">
        <f t="shared" si="54"/>
        <v>0</v>
      </c>
      <c r="H319" s="156">
        <f t="shared" si="60"/>
        <v>0</v>
      </c>
      <c r="I319" s="157">
        <f>'F4.2  KGSC'!V116</f>
        <v>0</v>
      </c>
      <c r="J319" s="157">
        <f>'F4.2  KGSC'!AU116</f>
        <v>0</v>
      </c>
      <c r="K319" s="156"/>
      <c r="L319" s="156"/>
      <c r="M319" s="156">
        <f t="shared" si="61"/>
        <v>0</v>
      </c>
      <c r="N319" s="156">
        <f t="shared" si="62"/>
        <v>0</v>
      </c>
    </row>
    <row r="320" spans="1:14" outlineLevel="1">
      <c r="A320" s="87">
        <f t="shared" si="63"/>
        <v>0</v>
      </c>
      <c r="B320" s="90">
        <f t="shared" si="63"/>
        <v>0</v>
      </c>
      <c r="C320" s="87">
        <f t="shared" si="63"/>
        <v>0</v>
      </c>
      <c r="D320" s="141" t="str">
        <f t="shared" si="63"/>
        <v>-</v>
      </c>
      <c r="E320" s="159">
        <f t="shared" si="63"/>
        <v>0</v>
      </c>
      <c r="F320" s="156">
        <f t="shared" ref="F320:F351" si="64">F117+I117</f>
        <v>0</v>
      </c>
      <c r="G320" s="156">
        <f t="shared" ref="G320:G351" si="65">G117+M117</f>
        <v>0</v>
      </c>
      <c r="H320" s="156">
        <f t="shared" si="60"/>
        <v>0</v>
      </c>
      <c r="I320" s="157">
        <f>'F4.2  KGSC'!V117</f>
        <v>0</v>
      </c>
      <c r="J320" s="157">
        <f>'F4.2  KGSC'!AU117</f>
        <v>0</v>
      </c>
      <c r="K320" s="156"/>
      <c r="L320" s="156"/>
      <c r="M320" s="156">
        <f t="shared" si="61"/>
        <v>0</v>
      </c>
      <c r="N320" s="156">
        <f t="shared" si="62"/>
        <v>0</v>
      </c>
    </row>
    <row r="321" spans="1:14" outlineLevel="1">
      <c r="A321" s="87">
        <f t="shared" si="63"/>
        <v>0</v>
      </c>
      <c r="B321" s="49" t="str">
        <f t="shared" si="63"/>
        <v>B) Non-DPR Schemes</v>
      </c>
      <c r="C321" s="87">
        <f t="shared" si="63"/>
        <v>0</v>
      </c>
      <c r="D321" s="141" t="str">
        <f t="shared" si="63"/>
        <v>-</v>
      </c>
      <c r="E321" s="159">
        <f t="shared" si="63"/>
        <v>0</v>
      </c>
      <c r="F321" s="156">
        <f t="shared" si="64"/>
        <v>0</v>
      </c>
      <c r="G321" s="156">
        <f t="shared" si="65"/>
        <v>0</v>
      </c>
      <c r="H321" s="156">
        <f t="shared" si="60"/>
        <v>0</v>
      </c>
      <c r="I321" s="157">
        <f>'F4.2  KGSC'!V118</f>
        <v>0</v>
      </c>
      <c r="J321" s="157">
        <f>'F4.2  KGSC'!AU118</f>
        <v>0</v>
      </c>
      <c r="K321" s="156"/>
      <c r="L321" s="156"/>
      <c r="M321" s="156">
        <f t="shared" si="61"/>
        <v>0</v>
      </c>
      <c r="N321" s="156">
        <f t="shared" si="62"/>
        <v>0</v>
      </c>
    </row>
    <row r="322" spans="1:14" outlineLevel="1">
      <c r="A322" s="420">
        <f t="shared" si="63"/>
        <v>1</v>
      </c>
      <c r="B322" s="99" t="str">
        <f t="shared" si="63"/>
        <v xml:space="preserve"> &lt;Auto Transformer Oil Insulation Test kit (BDV Kit)&gt;</v>
      </c>
      <c r="C322" s="420" t="str">
        <f t="shared" si="63"/>
        <v>N.A.</v>
      </c>
      <c r="D322" s="814" t="str">
        <f t="shared" si="63"/>
        <v>-</v>
      </c>
      <c r="E322" s="817">
        <f t="shared" si="63"/>
        <v>0</v>
      </c>
      <c r="F322" s="816">
        <f t="shared" si="64"/>
        <v>3.9530000000000003E-2</v>
      </c>
      <c r="G322" s="816">
        <f t="shared" si="65"/>
        <v>3.9530000000000003E-2</v>
      </c>
      <c r="H322" s="816">
        <f t="shared" si="60"/>
        <v>0</v>
      </c>
      <c r="I322" s="155">
        <f>'F4.2  KGSC'!V119</f>
        <v>0</v>
      </c>
      <c r="J322" s="155">
        <f>'F4.2  KGSC'!AU119</f>
        <v>0</v>
      </c>
      <c r="K322" s="816"/>
      <c r="L322" s="816"/>
      <c r="M322" s="816">
        <f t="shared" si="61"/>
        <v>0</v>
      </c>
      <c r="N322" s="816">
        <f t="shared" si="62"/>
        <v>0</v>
      </c>
    </row>
    <row r="323" spans="1:14" outlineLevel="1">
      <c r="A323" s="420">
        <f t="shared" si="63"/>
        <v>2</v>
      </c>
      <c r="B323" s="99" t="str">
        <f t="shared" si="63"/>
        <v>&lt;Man coolers pedestal fans at KGSC,Pophali&gt;</v>
      </c>
      <c r="C323" s="420" t="str">
        <f t="shared" si="63"/>
        <v>N.A.</v>
      </c>
      <c r="D323" s="814" t="str">
        <f t="shared" si="63"/>
        <v>-</v>
      </c>
      <c r="E323" s="817">
        <f t="shared" si="63"/>
        <v>0</v>
      </c>
      <c r="F323" s="816">
        <f t="shared" si="64"/>
        <v>3.4143300000000001E-2</v>
      </c>
      <c r="G323" s="816">
        <f t="shared" si="65"/>
        <v>3.4143300000000001E-2</v>
      </c>
      <c r="H323" s="816">
        <f t="shared" si="60"/>
        <v>0</v>
      </c>
      <c r="I323" s="155">
        <f>'F4.2  KGSC'!V120</f>
        <v>0</v>
      </c>
      <c r="J323" s="155">
        <f>'F4.2  KGSC'!AU120</f>
        <v>0</v>
      </c>
      <c r="K323" s="816"/>
      <c r="L323" s="816"/>
      <c r="M323" s="816">
        <f t="shared" si="61"/>
        <v>0</v>
      </c>
      <c r="N323" s="816">
        <f t="shared" si="62"/>
        <v>0</v>
      </c>
    </row>
    <row r="324" spans="1:14" outlineLevel="1">
      <c r="A324" s="420">
        <f t="shared" si="63"/>
        <v>3</v>
      </c>
      <c r="B324" s="99" t="str">
        <f t="shared" si="63"/>
        <v>&lt; 5 KV Digital Insulation Tester&gt;</v>
      </c>
      <c r="C324" s="420" t="str">
        <f t="shared" si="63"/>
        <v>N.A.</v>
      </c>
      <c r="D324" s="814" t="str">
        <f t="shared" si="63"/>
        <v>-</v>
      </c>
      <c r="E324" s="817">
        <f t="shared" si="63"/>
        <v>0</v>
      </c>
      <c r="F324" s="816">
        <f t="shared" si="64"/>
        <v>2.9798000000000002E-2</v>
      </c>
      <c r="G324" s="816">
        <f t="shared" si="65"/>
        <v>2.9798000000000002E-2</v>
      </c>
      <c r="H324" s="816">
        <f t="shared" si="60"/>
        <v>0</v>
      </c>
      <c r="I324" s="155">
        <f>'F4.2  KGSC'!V121</f>
        <v>0</v>
      </c>
      <c r="J324" s="155">
        <f>'F4.2  KGSC'!AU121</f>
        <v>0</v>
      </c>
      <c r="K324" s="816"/>
      <c r="L324" s="816"/>
      <c r="M324" s="816">
        <f t="shared" si="61"/>
        <v>0</v>
      </c>
      <c r="N324" s="816">
        <f t="shared" si="62"/>
        <v>0</v>
      </c>
    </row>
    <row r="325" spans="1:14" outlineLevel="1">
      <c r="A325" s="420">
        <f t="shared" si="63"/>
        <v>4</v>
      </c>
      <c r="B325" s="99" t="str">
        <f t="shared" si="63"/>
        <v>&lt;Split AC Unit,Window AC  Unit,Refrigerator,Ped&gt;</v>
      </c>
      <c r="C325" s="420" t="str">
        <f t="shared" si="63"/>
        <v>N.A.</v>
      </c>
      <c r="D325" s="814" t="str">
        <f t="shared" si="63"/>
        <v>-</v>
      </c>
      <c r="E325" s="817">
        <f t="shared" si="63"/>
        <v>0</v>
      </c>
      <c r="F325" s="816">
        <f t="shared" si="64"/>
        <v>1.7857399999999999E-2</v>
      </c>
      <c r="G325" s="816">
        <f t="shared" si="65"/>
        <v>1.7857399999999999E-2</v>
      </c>
      <c r="H325" s="816">
        <f t="shared" si="60"/>
        <v>0</v>
      </c>
      <c r="I325" s="155">
        <f>'F4.2  KGSC'!V122</f>
        <v>0</v>
      </c>
      <c r="J325" s="155">
        <f>'F4.2  KGSC'!AU122</f>
        <v>0</v>
      </c>
      <c r="K325" s="816"/>
      <c r="L325" s="816"/>
      <c r="M325" s="816">
        <f t="shared" si="61"/>
        <v>0</v>
      </c>
      <c r="N325" s="816">
        <f t="shared" si="62"/>
        <v>0</v>
      </c>
    </row>
    <row r="326" spans="1:14" outlineLevel="1">
      <c r="A326" s="420">
        <f t="shared" si="63"/>
        <v>5</v>
      </c>
      <c r="B326" s="99" t="str">
        <f t="shared" si="63"/>
        <v>&lt;Earth Resistance Tester at ,Pophali. TIC STAGE IV&gt;</v>
      </c>
      <c r="C326" s="420" t="str">
        <f t="shared" si="63"/>
        <v>N.A.</v>
      </c>
      <c r="D326" s="814" t="str">
        <f t="shared" si="63"/>
        <v>-</v>
      </c>
      <c r="E326" s="817">
        <f t="shared" si="63"/>
        <v>0</v>
      </c>
      <c r="F326" s="816">
        <f t="shared" si="64"/>
        <v>1.6838599999999999E-2</v>
      </c>
      <c r="G326" s="816">
        <f t="shared" si="65"/>
        <v>1.6838599999999999E-2</v>
      </c>
      <c r="H326" s="816">
        <f t="shared" si="60"/>
        <v>0</v>
      </c>
      <c r="I326" s="155">
        <f>'F4.2  KGSC'!V123</f>
        <v>0</v>
      </c>
      <c r="J326" s="155">
        <f>'F4.2  KGSC'!AU123</f>
        <v>0</v>
      </c>
      <c r="K326" s="816"/>
      <c r="L326" s="816"/>
      <c r="M326" s="816">
        <f t="shared" si="61"/>
        <v>0</v>
      </c>
      <c r="N326" s="816">
        <f t="shared" si="62"/>
        <v>0</v>
      </c>
    </row>
    <row r="327" spans="1:14" outlineLevel="1">
      <c r="A327" s="420">
        <f t="shared" si="63"/>
        <v>6</v>
      </c>
      <c r="B327" s="99" t="str">
        <f t="shared" si="63"/>
        <v>&lt;Tools and Tackles at St-IV,KGSC,Pophali&gt;</v>
      </c>
      <c r="C327" s="420" t="str">
        <f t="shared" si="63"/>
        <v>N.A.</v>
      </c>
      <c r="D327" s="814" t="str">
        <f t="shared" si="63"/>
        <v>-</v>
      </c>
      <c r="E327" s="817">
        <f t="shared" si="63"/>
        <v>0</v>
      </c>
      <c r="F327" s="816">
        <f t="shared" si="64"/>
        <v>3.4609399999999998E-2</v>
      </c>
      <c r="G327" s="816">
        <f t="shared" si="65"/>
        <v>3.4609399999999998E-2</v>
      </c>
      <c r="H327" s="816">
        <f t="shared" si="60"/>
        <v>0</v>
      </c>
      <c r="I327" s="155">
        <f>'F4.2  KGSC'!V124</f>
        <v>0</v>
      </c>
      <c r="J327" s="155">
        <f>'F4.2  KGSC'!AU124</f>
        <v>0</v>
      </c>
      <c r="K327" s="816"/>
      <c r="L327" s="816"/>
      <c r="M327" s="816">
        <f t="shared" si="61"/>
        <v>0</v>
      </c>
      <c r="N327" s="816">
        <f t="shared" si="62"/>
        <v>0</v>
      </c>
    </row>
    <row r="328" spans="1:14" outlineLevel="1">
      <c r="A328" s="420">
        <f t="shared" ref="A328:E337" si="66">A125</f>
        <v>7</v>
      </c>
      <c r="B328" s="99" t="str">
        <f t="shared" si="66"/>
        <v>&lt;New portable Fire Fighting Diesel Pumps for Dewatering&gt;</v>
      </c>
      <c r="C328" s="420" t="str">
        <f t="shared" si="66"/>
        <v>N.A.</v>
      </c>
      <c r="D328" s="814" t="str">
        <f t="shared" si="66"/>
        <v>-</v>
      </c>
      <c r="E328" s="817">
        <f t="shared" si="66"/>
        <v>0</v>
      </c>
      <c r="F328" s="816">
        <f t="shared" si="64"/>
        <v>9.6969600000000003E-2</v>
      </c>
      <c r="G328" s="816">
        <f t="shared" si="65"/>
        <v>9.6969600000000003E-2</v>
      </c>
      <c r="H328" s="816">
        <f t="shared" si="60"/>
        <v>0</v>
      </c>
      <c r="I328" s="155">
        <f>'F4.2  KGSC'!V125</f>
        <v>0</v>
      </c>
      <c r="J328" s="155">
        <f>'F4.2  KGSC'!AU125</f>
        <v>0</v>
      </c>
      <c r="K328" s="816"/>
      <c r="L328" s="816"/>
      <c r="M328" s="816">
        <f t="shared" si="61"/>
        <v>0</v>
      </c>
      <c r="N328" s="816">
        <f t="shared" si="62"/>
        <v>0</v>
      </c>
    </row>
    <row r="329" spans="1:14" outlineLevel="1">
      <c r="A329" s="420">
        <f t="shared" si="66"/>
        <v>8</v>
      </c>
      <c r="B329" s="99" t="str">
        <f t="shared" si="66"/>
        <v>&lt;Visitors chairs for, Pophali KGSC&gt;</v>
      </c>
      <c r="C329" s="420" t="str">
        <f t="shared" si="66"/>
        <v>N.A.</v>
      </c>
      <c r="D329" s="814" t="str">
        <f t="shared" si="66"/>
        <v>-</v>
      </c>
      <c r="E329" s="817">
        <f t="shared" si="66"/>
        <v>0</v>
      </c>
      <c r="F329" s="816">
        <f t="shared" si="64"/>
        <v>3.3187500000000002E-2</v>
      </c>
      <c r="G329" s="816">
        <f t="shared" si="65"/>
        <v>3.3187500000000002E-2</v>
      </c>
      <c r="H329" s="816">
        <f t="shared" si="60"/>
        <v>0</v>
      </c>
      <c r="I329" s="155">
        <f>'F4.2  KGSC'!V126</f>
        <v>0</v>
      </c>
      <c r="J329" s="155">
        <f>'F4.2  KGSC'!AU126</f>
        <v>0</v>
      </c>
      <c r="K329" s="816"/>
      <c r="L329" s="816"/>
      <c r="M329" s="816">
        <f t="shared" si="61"/>
        <v>0</v>
      </c>
      <c r="N329" s="816">
        <f t="shared" si="62"/>
        <v>0</v>
      </c>
    </row>
    <row r="330" spans="1:14" outlineLevel="1">
      <c r="A330" s="420">
        <f t="shared" si="66"/>
        <v>9</v>
      </c>
      <c r="B330" s="99" t="str">
        <f t="shared" si="66"/>
        <v>&lt;Installation of new racks inside various/new slotted angle racks &gt;</v>
      </c>
      <c r="C330" s="420" t="str">
        <f t="shared" si="66"/>
        <v>N.A.</v>
      </c>
      <c r="D330" s="814" t="str">
        <f t="shared" si="66"/>
        <v>-</v>
      </c>
      <c r="E330" s="817">
        <f t="shared" si="66"/>
        <v>0</v>
      </c>
      <c r="F330" s="816">
        <f t="shared" si="64"/>
        <v>3.9648000000000003E-2</v>
      </c>
      <c r="G330" s="816">
        <f t="shared" si="65"/>
        <v>3.9648000000000003E-2</v>
      </c>
      <c r="H330" s="816">
        <f t="shared" si="60"/>
        <v>0</v>
      </c>
      <c r="I330" s="155">
        <f>'F4.2  KGSC'!V127</f>
        <v>0</v>
      </c>
      <c r="J330" s="155">
        <f>'F4.2  KGSC'!AU127</f>
        <v>0</v>
      </c>
      <c r="K330" s="816"/>
      <c r="L330" s="816"/>
      <c r="M330" s="816">
        <f t="shared" si="61"/>
        <v>0</v>
      </c>
      <c r="N330" s="816">
        <f t="shared" si="62"/>
        <v>0</v>
      </c>
    </row>
    <row r="331" spans="1:14" outlineLevel="1">
      <c r="A331" s="420">
        <f t="shared" si="66"/>
        <v>10</v>
      </c>
      <c r="B331" s="99" t="str">
        <f t="shared" si="66"/>
        <v>&lt;Supply of chairs for KGSC, Pophali&gt;</v>
      </c>
      <c r="C331" s="420" t="str">
        <f t="shared" si="66"/>
        <v>N.A.</v>
      </c>
      <c r="D331" s="814" t="str">
        <f t="shared" si="66"/>
        <v>-</v>
      </c>
      <c r="E331" s="817">
        <f t="shared" si="66"/>
        <v>0</v>
      </c>
      <c r="F331" s="816">
        <f t="shared" si="64"/>
        <v>4.4238199999999998E-2</v>
      </c>
      <c r="G331" s="816">
        <f t="shared" si="65"/>
        <v>4.4238199999999998E-2</v>
      </c>
      <c r="H331" s="816">
        <f t="shared" si="60"/>
        <v>0</v>
      </c>
      <c r="I331" s="155">
        <f>'F4.2  KGSC'!V128</f>
        <v>0</v>
      </c>
      <c r="J331" s="155">
        <f>'F4.2  KGSC'!AU128</f>
        <v>0</v>
      </c>
      <c r="K331" s="816"/>
      <c r="L331" s="816"/>
      <c r="M331" s="816">
        <f t="shared" si="61"/>
        <v>0</v>
      </c>
      <c r="N331" s="816">
        <f t="shared" si="62"/>
        <v>0</v>
      </c>
    </row>
    <row r="332" spans="1:14" outlineLevel="1">
      <c r="A332" s="420">
        <f t="shared" si="66"/>
        <v>11</v>
      </c>
      <c r="B332" s="99" t="str">
        <f t="shared" si="66"/>
        <v>&lt;Laser Jet NetwoksPrinters at KGSC, Pophali&gt;</v>
      </c>
      <c r="C332" s="420" t="str">
        <f t="shared" si="66"/>
        <v>N.A.</v>
      </c>
      <c r="D332" s="814" t="str">
        <f t="shared" si="66"/>
        <v>-</v>
      </c>
      <c r="E332" s="817">
        <f t="shared" si="66"/>
        <v>0</v>
      </c>
      <c r="F332" s="816">
        <f t="shared" si="64"/>
        <v>8.4074999999999997E-2</v>
      </c>
      <c r="G332" s="816">
        <f t="shared" si="65"/>
        <v>8.4074999999999997E-2</v>
      </c>
      <c r="H332" s="816">
        <f t="shared" si="60"/>
        <v>0</v>
      </c>
      <c r="I332" s="155">
        <f>'F4.2  KGSC'!V129</f>
        <v>0</v>
      </c>
      <c r="J332" s="155">
        <f>'F4.2  KGSC'!AU129</f>
        <v>0</v>
      </c>
      <c r="K332" s="816"/>
      <c r="L332" s="816"/>
      <c r="M332" s="816">
        <f t="shared" si="61"/>
        <v>0</v>
      </c>
      <c r="N332" s="816">
        <f t="shared" si="62"/>
        <v>0</v>
      </c>
    </row>
    <row r="333" spans="1:14" outlineLevel="1">
      <c r="A333" s="420">
        <f t="shared" si="66"/>
        <v>12</v>
      </c>
      <c r="B333" s="99" t="str">
        <f t="shared" si="66"/>
        <v>&lt;Night Vision Binoculars&gt;</v>
      </c>
      <c r="C333" s="420" t="str">
        <f t="shared" si="66"/>
        <v>N.A.</v>
      </c>
      <c r="D333" s="814" t="str">
        <f t="shared" si="66"/>
        <v>-</v>
      </c>
      <c r="E333" s="817">
        <f t="shared" si="66"/>
        <v>0</v>
      </c>
      <c r="F333" s="816">
        <f t="shared" si="64"/>
        <v>2.34112E-2</v>
      </c>
      <c r="G333" s="816">
        <f t="shared" si="65"/>
        <v>2.34112E-2</v>
      </c>
      <c r="H333" s="816">
        <f t="shared" si="60"/>
        <v>0</v>
      </c>
      <c r="I333" s="155">
        <f>'F4.2  KGSC'!V130</f>
        <v>0</v>
      </c>
      <c r="J333" s="155">
        <f>'F4.2  KGSC'!AU130</f>
        <v>0</v>
      </c>
      <c r="K333" s="816"/>
      <c r="L333" s="816"/>
      <c r="M333" s="816">
        <f t="shared" si="61"/>
        <v>0</v>
      </c>
      <c r="N333" s="816">
        <f t="shared" si="62"/>
        <v>0</v>
      </c>
    </row>
    <row r="334" spans="1:14" outlineLevel="1">
      <c r="A334" s="420">
        <f t="shared" si="66"/>
        <v>13</v>
      </c>
      <c r="B334" s="99" t="str">
        <f t="shared" si="66"/>
        <v>&lt;TATA Star Bus-32 seater LCV MH08-9358&gt;</v>
      </c>
      <c r="C334" s="420" t="str">
        <f t="shared" si="66"/>
        <v>N.A.</v>
      </c>
      <c r="D334" s="814" t="str">
        <f t="shared" si="66"/>
        <v>-</v>
      </c>
      <c r="E334" s="817">
        <f t="shared" si="66"/>
        <v>0</v>
      </c>
      <c r="F334" s="816">
        <f t="shared" si="64"/>
        <v>0</v>
      </c>
      <c r="G334" s="816">
        <f t="shared" si="65"/>
        <v>0</v>
      </c>
      <c r="H334" s="816">
        <f t="shared" si="60"/>
        <v>0</v>
      </c>
      <c r="I334" s="155">
        <f>'F4.2  KGSC'!V131</f>
        <v>0</v>
      </c>
      <c r="J334" s="155">
        <f>'F4.2  KGSC'!AU131</f>
        <v>0</v>
      </c>
      <c r="K334" s="816"/>
      <c r="L334" s="816"/>
      <c r="M334" s="816">
        <f t="shared" si="61"/>
        <v>0</v>
      </c>
      <c r="N334" s="816">
        <f t="shared" si="62"/>
        <v>0</v>
      </c>
    </row>
    <row r="335" spans="1:14" outlineLevel="1">
      <c r="A335" s="420">
        <f t="shared" si="66"/>
        <v>14</v>
      </c>
      <c r="B335" s="99" t="str">
        <f t="shared" si="66"/>
        <v>&lt;TATA Star Bus-32 seater LCV MH08-9359&gt;</v>
      </c>
      <c r="C335" s="420" t="str">
        <f t="shared" si="66"/>
        <v>N.A.</v>
      </c>
      <c r="D335" s="814" t="str">
        <f t="shared" si="66"/>
        <v>-</v>
      </c>
      <c r="E335" s="817">
        <f t="shared" si="66"/>
        <v>0</v>
      </c>
      <c r="F335" s="816">
        <f t="shared" si="64"/>
        <v>0</v>
      </c>
      <c r="G335" s="816">
        <f t="shared" si="65"/>
        <v>0</v>
      </c>
      <c r="H335" s="816">
        <f t="shared" si="60"/>
        <v>0</v>
      </c>
      <c r="I335" s="155">
        <f>'F4.2  KGSC'!V132</f>
        <v>0</v>
      </c>
      <c r="J335" s="155">
        <f>'F4.2  KGSC'!AU132</f>
        <v>0</v>
      </c>
      <c r="K335" s="816"/>
      <c r="L335" s="816"/>
      <c r="M335" s="816">
        <f t="shared" si="61"/>
        <v>0</v>
      </c>
      <c r="N335" s="816">
        <f t="shared" si="62"/>
        <v>0</v>
      </c>
    </row>
    <row r="336" spans="1:14" outlineLevel="1">
      <c r="A336" s="420">
        <f t="shared" si="66"/>
        <v>15</v>
      </c>
      <c r="B336" s="99" t="str">
        <f t="shared" si="66"/>
        <v>&lt;Vehicle No.MH 08-9401 TATA Star Bus 32 seater&gt;</v>
      </c>
      <c r="C336" s="420" t="str">
        <f t="shared" si="66"/>
        <v>N.A.</v>
      </c>
      <c r="D336" s="814" t="str">
        <f t="shared" si="66"/>
        <v>-</v>
      </c>
      <c r="E336" s="817">
        <f t="shared" si="66"/>
        <v>0</v>
      </c>
      <c r="F336" s="816">
        <f t="shared" si="64"/>
        <v>0</v>
      </c>
      <c r="G336" s="816">
        <f t="shared" si="65"/>
        <v>0</v>
      </c>
      <c r="H336" s="816">
        <f t="shared" si="60"/>
        <v>0</v>
      </c>
      <c r="I336" s="155">
        <f>'F4.2  KGSC'!V133</f>
        <v>0</v>
      </c>
      <c r="J336" s="155">
        <f>'F4.2  KGSC'!AU133</f>
        <v>0</v>
      </c>
      <c r="K336" s="816"/>
      <c r="L336" s="816"/>
      <c r="M336" s="816">
        <f t="shared" si="61"/>
        <v>0</v>
      </c>
      <c r="N336" s="816">
        <f t="shared" si="62"/>
        <v>0</v>
      </c>
    </row>
    <row r="337" spans="1:14" outlineLevel="1">
      <c r="A337" s="420">
        <f t="shared" si="66"/>
        <v>16</v>
      </c>
      <c r="B337" s="99" t="str">
        <f t="shared" si="66"/>
        <v xml:space="preserve"> &lt;Not in use DCM Toyato Bus MH-1&gt;</v>
      </c>
      <c r="C337" s="420" t="str">
        <f t="shared" si="66"/>
        <v>N.A.</v>
      </c>
      <c r="D337" s="814" t="str">
        <f t="shared" si="66"/>
        <v>-</v>
      </c>
      <c r="E337" s="817">
        <f t="shared" si="66"/>
        <v>0</v>
      </c>
      <c r="F337" s="816">
        <f t="shared" si="64"/>
        <v>0</v>
      </c>
      <c r="G337" s="816">
        <f t="shared" si="65"/>
        <v>0</v>
      </c>
      <c r="H337" s="816">
        <f t="shared" si="60"/>
        <v>0</v>
      </c>
      <c r="I337" s="155">
        <f>'F4.2  KGSC'!V134</f>
        <v>0</v>
      </c>
      <c r="J337" s="155">
        <f>'F4.2  KGSC'!AU134</f>
        <v>0</v>
      </c>
      <c r="K337" s="816"/>
      <c r="L337" s="816"/>
      <c r="M337" s="816">
        <f t="shared" si="61"/>
        <v>0</v>
      </c>
      <c r="N337" s="816">
        <f t="shared" si="62"/>
        <v>0</v>
      </c>
    </row>
    <row r="338" spans="1:14" outlineLevel="1">
      <c r="A338" s="420">
        <f t="shared" ref="A338:E347" si="67">A135</f>
        <v>17</v>
      </c>
      <c r="B338" s="99" t="str">
        <f t="shared" si="67"/>
        <v xml:space="preserve"> &lt;Not in use DCM Toyato Mini Bus&gt;</v>
      </c>
      <c r="C338" s="420" t="str">
        <f t="shared" si="67"/>
        <v>N.A.</v>
      </c>
      <c r="D338" s="814" t="str">
        <f t="shared" si="67"/>
        <v>-</v>
      </c>
      <c r="E338" s="817">
        <f t="shared" si="67"/>
        <v>0</v>
      </c>
      <c r="F338" s="816">
        <f t="shared" si="64"/>
        <v>0</v>
      </c>
      <c r="G338" s="816">
        <f t="shared" si="65"/>
        <v>0</v>
      </c>
      <c r="H338" s="816">
        <f t="shared" si="60"/>
        <v>0</v>
      </c>
      <c r="I338" s="155">
        <f>'F4.2  KGSC'!V135</f>
        <v>0</v>
      </c>
      <c r="J338" s="155">
        <f>'F4.2  KGSC'!AU135</f>
        <v>0</v>
      </c>
      <c r="K338" s="816"/>
      <c r="L338" s="816"/>
      <c r="M338" s="816">
        <f t="shared" si="61"/>
        <v>0</v>
      </c>
      <c r="N338" s="816">
        <f t="shared" si="62"/>
        <v>0</v>
      </c>
    </row>
    <row r="339" spans="1:14" outlineLevel="1">
      <c r="A339" s="420">
        <f t="shared" si="67"/>
        <v>18</v>
      </c>
      <c r="B339" s="99" t="str">
        <f t="shared" si="67"/>
        <v>&lt;Digital Multimeters, Clamp Meter &amp; Insulation resistance tester for TIC, Stage I&amp;II, Pophali&gt;</v>
      </c>
      <c r="C339" s="420" t="str">
        <f t="shared" si="67"/>
        <v>N.A.</v>
      </c>
      <c r="D339" s="814" t="str">
        <f t="shared" si="67"/>
        <v>-</v>
      </c>
      <c r="E339" s="817">
        <f t="shared" si="67"/>
        <v>0</v>
      </c>
      <c r="F339" s="816">
        <f t="shared" si="64"/>
        <v>2.8927700000000001E-2</v>
      </c>
      <c r="G339" s="816">
        <f t="shared" si="65"/>
        <v>2.8927700000000001E-2</v>
      </c>
      <c r="H339" s="816">
        <f t="shared" si="60"/>
        <v>0</v>
      </c>
      <c r="I339" s="155">
        <f>'F4.2  KGSC'!V136</f>
        <v>0</v>
      </c>
      <c r="J339" s="155">
        <f>'F4.2  KGSC'!AU136</f>
        <v>0</v>
      </c>
      <c r="K339" s="816"/>
      <c r="L339" s="816"/>
      <c r="M339" s="816">
        <f t="shared" si="61"/>
        <v>0</v>
      </c>
      <c r="N339" s="816">
        <f t="shared" si="62"/>
        <v>0</v>
      </c>
    </row>
    <row r="340" spans="1:14" outlineLevel="1">
      <c r="A340" s="420">
        <f t="shared" si="67"/>
        <v>19</v>
      </c>
      <c r="B340" s="99" t="str">
        <f t="shared" si="67"/>
        <v>&lt;Transformer Winding resistance measurement kit at Stage-III,  Alore&gt;</v>
      </c>
      <c r="C340" s="420" t="str">
        <f t="shared" si="67"/>
        <v>N.A.</v>
      </c>
      <c r="D340" s="814" t="str">
        <f t="shared" si="67"/>
        <v>-</v>
      </c>
      <c r="E340" s="817">
        <f t="shared" si="67"/>
        <v>0</v>
      </c>
      <c r="F340" s="816">
        <f t="shared" si="64"/>
        <v>2.4337500000000001E-2</v>
      </c>
      <c r="G340" s="816">
        <f t="shared" si="65"/>
        <v>2.4337500000000001E-2</v>
      </c>
      <c r="H340" s="816">
        <f t="shared" si="60"/>
        <v>0</v>
      </c>
      <c r="I340" s="155">
        <f>'F4.2  KGSC'!V137</f>
        <v>0</v>
      </c>
      <c r="J340" s="155">
        <f>'F4.2  KGSC'!AU137</f>
        <v>0</v>
      </c>
      <c r="K340" s="816"/>
      <c r="L340" s="816"/>
      <c r="M340" s="816">
        <f t="shared" si="61"/>
        <v>0</v>
      </c>
      <c r="N340" s="816">
        <f t="shared" si="62"/>
        <v>0</v>
      </c>
    </row>
    <row r="341" spans="1:14" outlineLevel="1">
      <c r="A341" s="420">
        <f t="shared" si="67"/>
        <v>20</v>
      </c>
      <c r="B341" s="99" t="str">
        <f t="shared" si="67"/>
        <v>&lt;Multifunc A3 Scanner &amp; all in one A4 laser printer Technical Purchase , Account Section, H.R. ,MPD&gt;</v>
      </c>
      <c r="C341" s="420" t="str">
        <f t="shared" si="67"/>
        <v>N.A.</v>
      </c>
      <c r="D341" s="814" t="str">
        <f t="shared" si="67"/>
        <v>-</v>
      </c>
      <c r="E341" s="817">
        <f t="shared" si="67"/>
        <v>0</v>
      </c>
      <c r="F341" s="816">
        <f t="shared" si="64"/>
        <v>3.2520800000000002E-2</v>
      </c>
      <c r="G341" s="816">
        <f t="shared" si="65"/>
        <v>3.2520800000000002E-2</v>
      </c>
      <c r="H341" s="816">
        <f t="shared" si="60"/>
        <v>0</v>
      </c>
      <c r="I341" s="155">
        <f>'F4.2  KGSC'!V138</f>
        <v>0</v>
      </c>
      <c r="J341" s="155">
        <f>'F4.2  KGSC'!AU138</f>
        <v>0</v>
      </c>
      <c r="K341" s="816"/>
      <c r="L341" s="816"/>
      <c r="M341" s="816">
        <f t="shared" si="61"/>
        <v>0</v>
      </c>
      <c r="N341" s="816">
        <f t="shared" si="62"/>
        <v>0</v>
      </c>
    </row>
    <row r="342" spans="1:14" outlineLevel="1">
      <c r="A342" s="420">
        <f t="shared" si="67"/>
        <v>21</v>
      </c>
      <c r="B342" s="99" t="str">
        <f t="shared" si="67"/>
        <v>&lt;Temperature Calibrator at St-IV, KGSC,Pophali&gt;</v>
      </c>
      <c r="C342" s="420" t="str">
        <f t="shared" si="67"/>
        <v>N.A.</v>
      </c>
      <c r="D342" s="814" t="str">
        <f t="shared" si="67"/>
        <v>-</v>
      </c>
      <c r="E342" s="817">
        <f t="shared" si="67"/>
        <v>0</v>
      </c>
      <c r="F342" s="816">
        <f t="shared" si="64"/>
        <v>1.2272E-2</v>
      </c>
      <c r="G342" s="816">
        <f t="shared" si="65"/>
        <v>1.2272E-2</v>
      </c>
      <c r="H342" s="816">
        <f t="shared" si="60"/>
        <v>0</v>
      </c>
      <c r="I342" s="155">
        <f>'F4.2  KGSC'!V139</f>
        <v>0</v>
      </c>
      <c r="J342" s="155">
        <f>'F4.2  KGSC'!AU139</f>
        <v>0</v>
      </c>
      <c r="K342" s="816"/>
      <c r="L342" s="816"/>
      <c r="M342" s="816">
        <f t="shared" si="61"/>
        <v>0</v>
      </c>
      <c r="N342" s="816">
        <f t="shared" si="62"/>
        <v>0</v>
      </c>
    </row>
    <row r="343" spans="1:14" outlineLevel="1">
      <c r="A343" s="420">
        <f t="shared" si="67"/>
        <v>22</v>
      </c>
      <c r="B343" s="99" t="str">
        <f t="shared" si="67"/>
        <v>&lt; 1 no. new departmental car Maruti Sweft Desire for conveyance of Chief Engr&gt;</v>
      </c>
      <c r="C343" s="420" t="str">
        <f t="shared" si="67"/>
        <v>N.A.</v>
      </c>
      <c r="D343" s="814" t="str">
        <f t="shared" si="67"/>
        <v>-</v>
      </c>
      <c r="E343" s="817">
        <f t="shared" si="67"/>
        <v>0</v>
      </c>
      <c r="F343" s="816">
        <f t="shared" si="64"/>
        <v>7.7924499999999994E-2</v>
      </c>
      <c r="G343" s="816">
        <f t="shared" si="65"/>
        <v>7.7924499999999994E-2</v>
      </c>
      <c r="H343" s="816">
        <f t="shared" si="60"/>
        <v>0</v>
      </c>
      <c r="I343" s="155">
        <f>'F4.2  KGSC'!V140</f>
        <v>0</v>
      </c>
      <c r="J343" s="155">
        <f>'F4.2  KGSC'!AU140</f>
        <v>0</v>
      </c>
      <c r="K343" s="816"/>
      <c r="L343" s="816"/>
      <c r="M343" s="816">
        <f t="shared" si="61"/>
        <v>0</v>
      </c>
      <c r="N343" s="816">
        <f t="shared" si="62"/>
        <v>0</v>
      </c>
    </row>
    <row r="344" spans="1:14" outlineLevel="1">
      <c r="A344" s="420">
        <f t="shared" si="67"/>
        <v>23</v>
      </c>
      <c r="B344" s="99" t="str">
        <f t="shared" si="67"/>
        <v>&lt;Hitachi A/c Two.NO.VIP Rest House&gt;</v>
      </c>
      <c r="C344" s="420" t="str">
        <f t="shared" si="67"/>
        <v>N.A.</v>
      </c>
      <c r="D344" s="814" t="str">
        <f t="shared" si="67"/>
        <v>-</v>
      </c>
      <c r="E344" s="817">
        <f t="shared" si="67"/>
        <v>0</v>
      </c>
      <c r="F344" s="816">
        <f t="shared" si="64"/>
        <v>8.0000000000000002E-3</v>
      </c>
      <c r="G344" s="816">
        <f t="shared" si="65"/>
        <v>8.0000000000000002E-3</v>
      </c>
      <c r="H344" s="816">
        <f t="shared" si="60"/>
        <v>0</v>
      </c>
      <c r="I344" s="155">
        <f>'F4.2  KGSC'!V141</f>
        <v>0</v>
      </c>
      <c r="J344" s="155">
        <f>'F4.2  KGSC'!AU141</f>
        <v>0</v>
      </c>
      <c r="K344" s="816"/>
      <c r="L344" s="816"/>
      <c r="M344" s="816">
        <f t="shared" si="61"/>
        <v>0</v>
      </c>
      <c r="N344" s="816">
        <f t="shared" si="62"/>
        <v>0</v>
      </c>
    </row>
    <row r="345" spans="1:14" outlineLevel="1">
      <c r="A345" s="420">
        <f t="shared" si="67"/>
        <v>24</v>
      </c>
      <c r="B345" s="99" t="str">
        <f t="shared" si="67"/>
        <v>&lt;Inverter Split AC Unit, Desert Coolers Water Coolers for KGSC, Pophali&gt;</v>
      </c>
      <c r="C345" s="420" t="str">
        <f t="shared" si="67"/>
        <v>N.A.</v>
      </c>
      <c r="D345" s="814" t="str">
        <f t="shared" si="67"/>
        <v>-</v>
      </c>
      <c r="E345" s="817">
        <f t="shared" si="67"/>
        <v>0</v>
      </c>
      <c r="F345" s="816">
        <f t="shared" si="64"/>
        <v>7.0799000000000001E-3</v>
      </c>
      <c r="G345" s="816">
        <f t="shared" si="65"/>
        <v>7.0799000000000001E-3</v>
      </c>
      <c r="H345" s="816">
        <f t="shared" si="60"/>
        <v>0</v>
      </c>
      <c r="I345" s="155">
        <f>'F4.2  KGSC'!V142</f>
        <v>0</v>
      </c>
      <c r="J345" s="155">
        <f>'F4.2  KGSC'!AU142</f>
        <v>0</v>
      </c>
      <c r="K345" s="816"/>
      <c r="L345" s="816"/>
      <c r="M345" s="816">
        <f t="shared" si="61"/>
        <v>0</v>
      </c>
      <c r="N345" s="816">
        <f t="shared" si="62"/>
        <v>0</v>
      </c>
    </row>
    <row r="346" spans="1:14" outlineLevel="1">
      <c r="A346" s="420">
        <f t="shared" si="67"/>
        <v>25</v>
      </c>
      <c r="B346" s="99" t="str">
        <f t="shared" si="67"/>
        <v>&lt;Advanced ISDN EPABX system for Koyna Generating St ntercom Telephone Advanced ISDN EPABX system for Koyna Generating Station Complex&gt;</v>
      </c>
      <c r="C346" s="420" t="str">
        <f t="shared" si="67"/>
        <v>N.A.</v>
      </c>
      <c r="D346" s="814" t="str">
        <f t="shared" si="67"/>
        <v>-</v>
      </c>
      <c r="E346" s="817">
        <f t="shared" si="67"/>
        <v>0</v>
      </c>
      <c r="F346" s="816">
        <f t="shared" si="64"/>
        <v>2.9644799999999999E-2</v>
      </c>
      <c r="G346" s="816">
        <f t="shared" si="65"/>
        <v>2.9644799999999999E-2</v>
      </c>
      <c r="H346" s="816">
        <f t="shared" si="60"/>
        <v>0</v>
      </c>
      <c r="I346" s="155">
        <f>'F4.2  KGSC'!V143</f>
        <v>0</v>
      </c>
      <c r="J346" s="155">
        <f>'F4.2  KGSC'!AU143</f>
        <v>0</v>
      </c>
      <c r="K346" s="816"/>
      <c r="L346" s="816"/>
      <c r="M346" s="816">
        <f t="shared" si="61"/>
        <v>0</v>
      </c>
      <c r="N346" s="816">
        <f t="shared" si="62"/>
        <v>0</v>
      </c>
    </row>
    <row r="347" spans="1:14" outlineLevel="1">
      <c r="A347" s="420">
        <f t="shared" si="67"/>
        <v>26</v>
      </c>
      <c r="B347" s="99" t="str">
        <f t="shared" si="67"/>
        <v>&lt;TATA Sumo MH-14/9763 1 No&gt;</v>
      </c>
      <c r="C347" s="420" t="str">
        <f t="shared" si="67"/>
        <v>N.A.</v>
      </c>
      <c r="D347" s="814" t="str">
        <f t="shared" si="67"/>
        <v>-</v>
      </c>
      <c r="E347" s="817">
        <f t="shared" si="67"/>
        <v>0</v>
      </c>
      <c r="F347" s="816">
        <f t="shared" si="64"/>
        <v>4.1196799999999999E-2</v>
      </c>
      <c r="G347" s="816">
        <f t="shared" si="65"/>
        <v>4.1196799999999999E-2</v>
      </c>
      <c r="H347" s="816">
        <f t="shared" si="60"/>
        <v>0</v>
      </c>
      <c r="I347" s="155">
        <f>'F4.2  KGSC'!V144</f>
        <v>0</v>
      </c>
      <c r="J347" s="155">
        <f>'F4.2  KGSC'!AU144</f>
        <v>0</v>
      </c>
      <c r="K347" s="816"/>
      <c r="L347" s="816"/>
      <c r="M347" s="816">
        <f t="shared" si="61"/>
        <v>0</v>
      </c>
      <c r="N347" s="816">
        <f t="shared" si="62"/>
        <v>0</v>
      </c>
    </row>
    <row r="348" spans="1:14" outlineLevel="1">
      <c r="A348" s="420">
        <f t="shared" ref="A348:E357" si="68">A145</f>
        <v>27</v>
      </c>
      <c r="B348" s="99" t="str">
        <f t="shared" si="68"/>
        <v>&lt;Ambulance TATA make MH-31/4475 1 No&gt;</v>
      </c>
      <c r="C348" s="420" t="str">
        <f t="shared" si="68"/>
        <v>N.A.</v>
      </c>
      <c r="D348" s="814" t="str">
        <f t="shared" si="68"/>
        <v>-</v>
      </c>
      <c r="E348" s="817">
        <f t="shared" si="68"/>
        <v>0</v>
      </c>
      <c r="F348" s="816">
        <f t="shared" si="64"/>
        <v>3.6143000000000002E-2</v>
      </c>
      <c r="G348" s="816">
        <f t="shared" si="65"/>
        <v>3.6143000000000002E-2</v>
      </c>
      <c r="H348" s="816">
        <f t="shared" si="60"/>
        <v>0</v>
      </c>
      <c r="I348" s="155">
        <f>'F4.2  KGSC'!V145</f>
        <v>0</v>
      </c>
      <c r="J348" s="155">
        <f>'F4.2  KGSC'!AU145</f>
        <v>0</v>
      </c>
      <c r="K348" s="816"/>
      <c r="L348" s="816"/>
      <c r="M348" s="816">
        <f t="shared" si="61"/>
        <v>0</v>
      </c>
      <c r="N348" s="816">
        <f t="shared" si="62"/>
        <v>0</v>
      </c>
    </row>
    <row r="349" spans="1:14" outlineLevel="1">
      <c r="A349" s="420">
        <f t="shared" si="68"/>
        <v>28</v>
      </c>
      <c r="B349" s="99" t="str">
        <f t="shared" si="68"/>
        <v>&lt;Supply of 1 No of Ambulance Vane for Pophali&gt;</v>
      </c>
      <c r="C349" s="420" t="str">
        <f t="shared" si="68"/>
        <v>N.A.</v>
      </c>
      <c r="D349" s="814" t="str">
        <f t="shared" si="68"/>
        <v>-</v>
      </c>
      <c r="E349" s="817">
        <f t="shared" si="68"/>
        <v>0</v>
      </c>
      <c r="F349" s="816">
        <f t="shared" si="64"/>
        <v>0.14882899999999999</v>
      </c>
      <c r="G349" s="816">
        <f t="shared" si="65"/>
        <v>0.14882899999999999</v>
      </c>
      <c r="H349" s="816">
        <f t="shared" si="60"/>
        <v>0</v>
      </c>
      <c r="I349" s="155">
        <f>'F4.2  KGSC'!V146</f>
        <v>0</v>
      </c>
      <c r="J349" s="155">
        <f>'F4.2  KGSC'!AU146</f>
        <v>0</v>
      </c>
      <c r="K349" s="816"/>
      <c r="L349" s="816"/>
      <c r="M349" s="816">
        <f t="shared" si="61"/>
        <v>0</v>
      </c>
      <c r="N349" s="816">
        <f t="shared" si="62"/>
        <v>0</v>
      </c>
    </row>
    <row r="350" spans="1:14" outlineLevel="1">
      <c r="A350" s="420">
        <f t="shared" si="68"/>
        <v>29</v>
      </c>
      <c r="B350" s="99" t="str">
        <f t="shared" si="68"/>
        <v>&lt;Supply of 1 No of Ambulance Vane for Pophali&gt;</v>
      </c>
      <c r="C350" s="420" t="str">
        <f t="shared" si="68"/>
        <v>N.A.</v>
      </c>
      <c r="D350" s="814" t="str">
        <f t="shared" si="68"/>
        <v>-</v>
      </c>
      <c r="E350" s="817">
        <f t="shared" si="68"/>
        <v>0</v>
      </c>
      <c r="F350" s="816">
        <f t="shared" si="64"/>
        <v>0.14882899999999999</v>
      </c>
      <c r="G350" s="816">
        <f t="shared" si="65"/>
        <v>0.14882899999999999</v>
      </c>
      <c r="H350" s="816">
        <f t="shared" si="60"/>
        <v>0</v>
      </c>
      <c r="I350" s="155">
        <f>'F4.2  KGSC'!V147</f>
        <v>0</v>
      </c>
      <c r="J350" s="155">
        <f>'F4.2  KGSC'!AU147</f>
        <v>0</v>
      </c>
      <c r="K350" s="816"/>
      <c r="L350" s="816"/>
      <c r="M350" s="816">
        <f t="shared" si="61"/>
        <v>0</v>
      </c>
      <c r="N350" s="816">
        <f t="shared" si="62"/>
        <v>0</v>
      </c>
    </row>
    <row r="351" spans="1:14" outlineLevel="1">
      <c r="A351" s="420">
        <f t="shared" si="68"/>
        <v>30</v>
      </c>
      <c r="B351" s="99" t="str">
        <f t="shared" si="68"/>
        <v>&lt;HITACHI Make 2 TR non inverter split Air conditioner&gt;</v>
      </c>
      <c r="C351" s="420" t="str">
        <f t="shared" si="68"/>
        <v>N.A.</v>
      </c>
      <c r="D351" s="814" t="str">
        <f t="shared" si="68"/>
        <v>-</v>
      </c>
      <c r="E351" s="817">
        <f t="shared" si="68"/>
        <v>0</v>
      </c>
      <c r="F351" s="816">
        <f t="shared" si="64"/>
        <v>0.16739329999999999</v>
      </c>
      <c r="G351" s="816">
        <f t="shared" si="65"/>
        <v>0.16739329999999999</v>
      </c>
      <c r="H351" s="816">
        <f t="shared" si="60"/>
        <v>0</v>
      </c>
      <c r="I351" s="155">
        <f>'F4.2  KGSC'!V148</f>
        <v>0</v>
      </c>
      <c r="J351" s="155">
        <f>'F4.2  KGSC'!AU148</f>
        <v>0</v>
      </c>
      <c r="K351" s="816"/>
      <c r="L351" s="816"/>
      <c r="M351" s="816">
        <f t="shared" si="61"/>
        <v>0</v>
      </c>
      <c r="N351" s="816">
        <f t="shared" si="62"/>
        <v>0</v>
      </c>
    </row>
    <row r="352" spans="1:14" outlineLevel="1">
      <c r="A352" s="420">
        <f t="shared" si="68"/>
        <v>31</v>
      </c>
      <c r="B352" s="99" t="str">
        <f t="shared" si="68"/>
        <v>&lt;250 KVA D.G. Set Model KG1-250WS&gt;</v>
      </c>
      <c r="C352" s="420" t="str">
        <f t="shared" si="68"/>
        <v>N.A.</v>
      </c>
      <c r="D352" s="814" t="str">
        <f t="shared" si="68"/>
        <v>-</v>
      </c>
      <c r="E352" s="817">
        <f t="shared" si="68"/>
        <v>0</v>
      </c>
      <c r="F352" s="816">
        <f t="shared" ref="F352:F383" si="69">F149+I149</f>
        <v>0.192222</v>
      </c>
      <c r="G352" s="816">
        <f t="shared" ref="G352:G383" si="70">G149+M149</f>
        <v>0.192222</v>
      </c>
      <c r="H352" s="816">
        <f t="shared" si="60"/>
        <v>0</v>
      </c>
      <c r="I352" s="155">
        <f>'F4.2  KGSC'!V149</f>
        <v>0</v>
      </c>
      <c r="J352" s="155">
        <f>'F4.2  KGSC'!AU149</f>
        <v>0</v>
      </c>
      <c r="K352" s="816"/>
      <c r="L352" s="816"/>
      <c r="M352" s="816">
        <f t="shared" si="61"/>
        <v>0</v>
      </c>
      <c r="N352" s="816">
        <f t="shared" si="62"/>
        <v>0</v>
      </c>
    </row>
    <row r="353" spans="1:14" outlineLevel="1">
      <c r="A353" s="420">
        <f t="shared" si="68"/>
        <v>32</v>
      </c>
      <c r="B353" s="99" t="str">
        <f t="shared" si="68"/>
        <v>&lt;Dell laptops at KGSC Pophali&gt;</v>
      </c>
      <c r="C353" s="420" t="str">
        <f t="shared" si="68"/>
        <v>N.A.</v>
      </c>
      <c r="D353" s="814" t="str">
        <f t="shared" si="68"/>
        <v>-</v>
      </c>
      <c r="E353" s="817">
        <f t="shared" si="68"/>
        <v>0</v>
      </c>
      <c r="F353" s="816">
        <f t="shared" si="69"/>
        <v>1.5599999999999999E-2</v>
      </c>
      <c r="G353" s="816">
        <f t="shared" si="70"/>
        <v>1.5599999999999999E-2</v>
      </c>
      <c r="H353" s="816">
        <f t="shared" si="60"/>
        <v>0</v>
      </c>
      <c r="I353" s="155">
        <f>'F4.2  KGSC'!V150</f>
        <v>0</v>
      </c>
      <c r="J353" s="155">
        <f>'F4.2  KGSC'!AU150</f>
        <v>0</v>
      </c>
      <c r="K353" s="816"/>
      <c r="L353" s="816"/>
      <c r="M353" s="816">
        <f t="shared" si="61"/>
        <v>0</v>
      </c>
      <c r="N353" s="816">
        <f t="shared" si="62"/>
        <v>0</v>
      </c>
    </row>
    <row r="354" spans="1:14" outlineLevel="1">
      <c r="A354" s="420">
        <f t="shared" si="68"/>
        <v>33</v>
      </c>
      <c r="B354" s="99" t="str">
        <f t="shared" si="68"/>
        <v>&lt;A.C. Plant chiller 515 to 535 TRx2 at kgsc,Pophali&gt;</v>
      </c>
      <c r="C354" s="420" t="str">
        <f t="shared" si="68"/>
        <v>N.A.</v>
      </c>
      <c r="D354" s="814" t="str">
        <f t="shared" si="68"/>
        <v>-</v>
      </c>
      <c r="E354" s="817">
        <f t="shared" si="68"/>
        <v>0</v>
      </c>
      <c r="F354" s="816">
        <f t="shared" si="69"/>
        <v>2.1143972</v>
      </c>
      <c r="G354" s="816">
        <f t="shared" si="70"/>
        <v>2.1143972</v>
      </c>
      <c r="H354" s="816">
        <f t="shared" si="60"/>
        <v>0</v>
      </c>
      <c r="I354" s="155">
        <f>'F4.2  KGSC'!V151</f>
        <v>0</v>
      </c>
      <c r="J354" s="155">
        <f>'F4.2  KGSC'!AU151</f>
        <v>0</v>
      </c>
      <c r="K354" s="816"/>
      <c r="L354" s="816"/>
      <c r="M354" s="816">
        <f t="shared" si="61"/>
        <v>0</v>
      </c>
      <c r="N354" s="816">
        <f t="shared" si="62"/>
        <v>0</v>
      </c>
    </row>
    <row r="355" spans="1:14" outlineLevel="1">
      <c r="A355" s="420">
        <f t="shared" si="68"/>
        <v>34</v>
      </c>
      <c r="B355" s="99" t="str">
        <f t="shared" si="68"/>
        <v>&lt;Supply of RDP make Computers at KGSC&gt;</v>
      </c>
      <c r="C355" s="420" t="str">
        <f t="shared" si="68"/>
        <v>N.A.</v>
      </c>
      <c r="D355" s="814" t="str">
        <f t="shared" si="68"/>
        <v>-</v>
      </c>
      <c r="E355" s="817">
        <f t="shared" si="68"/>
        <v>0</v>
      </c>
      <c r="F355" s="816">
        <f t="shared" si="69"/>
        <v>0.43134899999999998</v>
      </c>
      <c r="G355" s="816">
        <f t="shared" si="70"/>
        <v>0.43134899999999998</v>
      </c>
      <c r="H355" s="816">
        <f t="shared" si="60"/>
        <v>0</v>
      </c>
      <c r="I355" s="155">
        <f>'F4.2  KGSC'!V152</f>
        <v>0</v>
      </c>
      <c r="J355" s="155">
        <f>'F4.2  KGSC'!AU152</f>
        <v>0</v>
      </c>
      <c r="K355" s="816"/>
      <c r="L355" s="816"/>
      <c r="M355" s="816">
        <f t="shared" si="61"/>
        <v>0</v>
      </c>
      <c r="N355" s="816">
        <f t="shared" si="62"/>
        <v>0</v>
      </c>
    </row>
    <row r="356" spans="1:14" outlineLevel="1">
      <c r="A356" s="420">
        <f t="shared" si="68"/>
        <v>35</v>
      </c>
      <c r="B356" s="99" t="str">
        <f t="shared" si="68"/>
        <v>&lt;Welding Machine for KDPH&gt;</v>
      </c>
      <c r="C356" s="420" t="str">
        <f t="shared" si="68"/>
        <v>N.A.</v>
      </c>
      <c r="D356" s="814" t="str">
        <f t="shared" si="68"/>
        <v>-</v>
      </c>
      <c r="E356" s="817">
        <f t="shared" si="68"/>
        <v>0</v>
      </c>
      <c r="F356" s="816">
        <f t="shared" si="69"/>
        <v>1.039E-3</v>
      </c>
      <c r="G356" s="816">
        <f t="shared" si="70"/>
        <v>1.039E-3</v>
      </c>
      <c r="H356" s="816">
        <f t="shared" si="60"/>
        <v>0</v>
      </c>
      <c r="I356" s="155">
        <f>'F4.2  KGSC'!V153</f>
        <v>0</v>
      </c>
      <c r="J356" s="155">
        <f>'F4.2  KGSC'!AU153</f>
        <v>0</v>
      </c>
      <c r="K356" s="816"/>
      <c r="L356" s="816"/>
      <c r="M356" s="816">
        <f t="shared" si="61"/>
        <v>0</v>
      </c>
      <c r="N356" s="816">
        <f t="shared" si="62"/>
        <v>0</v>
      </c>
    </row>
    <row r="357" spans="1:14" outlineLevel="1">
      <c r="A357" s="420">
        <f t="shared" si="68"/>
        <v>36</v>
      </c>
      <c r="B357" s="99" t="str">
        <f t="shared" si="68"/>
        <v>&lt;Material handling trolley for Majot store&gt;</v>
      </c>
      <c r="C357" s="420" t="str">
        <f t="shared" si="68"/>
        <v>N.A.</v>
      </c>
      <c r="D357" s="814" t="str">
        <f t="shared" si="68"/>
        <v>-</v>
      </c>
      <c r="E357" s="817">
        <f t="shared" si="68"/>
        <v>0</v>
      </c>
      <c r="F357" s="816">
        <f t="shared" si="69"/>
        <v>1.4197999999999999E-3</v>
      </c>
      <c r="G357" s="816">
        <f t="shared" si="70"/>
        <v>1.4197999999999999E-3</v>
      </c>
      <c r="H357" s="816">
        <f t="shared" ref="H357:H367" si="71">F357-G357</f>
        <v>0</v>
      </c>
      <c r="I357" s="155">
        <f>'F4.2  KGSC'!V154</f>
        <v>0</v>
      </c>
      <c r="J357" s="155">
        <f>'F4.2  KGSC'!AU154</f>
        <v>0</v>
      </c>
      <c r="K357" s="816"/>
      <c r="L357" s="816"/>
      <c r="M357" s="816">
        <f t="shared" ref="M357:M367" si="72">SUM(J357:L357)</f>
        <v>0</v>
      </c>
      <c r="N357" s="816">
        <f t="shared" ref="N357:N367" si="73">H357+I357-M357</f>
        <v>0</v>
      </c>
    </row>
    <row r="358" spans="1:14" outlineLevel="1">
      <c r="A358" s="420">
        <f t="shared" ref="A358:E367" si="74">A155</f>
        <v>37</v>
      </c>
      <c r="B358" s="99" t="str">
        <f t="shared" si="74"/>
        <v>&lt;Canon  LiDe 300 IN Scanner&gt;</v>
      </c>
      <c r="C358" s="420" t="str">
        <f t="shared" si="74"/>
        <v>N.A.</v>
      </c>
      <c r="D358" s="814" t="str">
        <f t="shared" si="74"/>
        <v>-</v>
      </c>
      <c r="E358" s="817">
        <f t="shared" si="74"/>
        <v>0</v>
      </c>
      <c r="F358" s="816">
        <f t="shared" si="69"/>
        <v>4.8000000000000001E-4</v>
      </c>
      <c r="G358" s="816">
        <f t="shared" si="70"/>
        <v>4.8000000000000001E-4</v>
      </c>
      <c r="H358" s="816">
        <f t="shared" si="71"/>
        <v>0</v>
      </c>
      <c r="I358" s="155">
        <f>'F4.2  KGSC'!V155</f>
        <v>0</v>
      </c>
      <c r="J358" s="155">
        <f>'F4.2  KGSC'!AU155</f>
        <v>0</v>
      </c>
      <c r="K358" s="816"/>
      <c r="L358" s="816"/>
      <c r="M358" s="816">
        <f t="shared" si="72"/>
        <v>0</v>
      </c>
      <c r="N358" s="816">
        <f t="shared" si="73"/>
        <v>0</v>
      </c>
    </row>
    <row r="359" spans="1:14" outlineLevel="1">
      <c r="A359" s="420">
        <f t="shared" si="74"/>
        <v>38</v>
      </c>
      <c r="B359" s="99" t="str">
        <f t="shared" si="74"/>
        <v>&lt;Supply of Pedestal fan at KDPH&gt;</v>
      </c>
      <c r="C359" s="420" t="str">
        <f t="shared" si="74"/>
        <v>N.A.</v>
      </c>
      <c r="D359" s="814" t="str">
        <f t="shared" si="74"/>
        <v>-</v>
      </c>
      <c r="E359" s="817">
        <f t="shared" si="74"/>
        <v>0</v>
      </c>
      <c r="F359" s="816">
        <f t="shared" si="69"/>
        <v>1.50002E-2</v>
      </c>
      <c r="G359" s="816">
        <f t="shared" si="70"/>
        <v>1.50002E-2</v>
      </c>
      <c r="H359" s="816">
        <f t="shared" si="71"/>
        <v>0</v>
      </c>
      <c r="I359" s="155">
        <f>'F4.2  KGSC'!V156</f>
        <v>0</v>
      </c>
      <c r="J359" s="155">
        <f>'F4.2  KGSC'!AU156</f>
        <v>0</v>
      </c>
      <c r="K359" s="816"/>
      <c r="L359" s="816"/>
      <c r="M359" s="816">
        <f t="shared" si="72"/>
        <v>0</v>
      </c>
      <c r="N359" s="816">
        <f t="shared" si="73"/>
        <v>0</v>
      </c>
    </row>
    <row r="360" spans="1:14" outlineLevel="1">
      <c r="A360" s="420">
        <f t="shared" si="74"/>
        <v>39</v>
      </c>
      <c r="B360" s="99" t="str">
        <f t="shared" si="74"/>
        <v>&lt;Supply of Refrigerator 290 LTR double door capacity&gt;</v>
      </c>
      <c r="C360" s="420" t="str">
        <f t="shared" si="74"/>
        <v>N.A.</v>
      </c>
      <c r="D360" s="814" t="str">
        <f t="shared" si="74"/>
        <v>-</v>
      </c>
      <c r="E360" s="817">
        <f t="shared" si="74"/>
        <v>0</v>
      </c>
      <c r="F360" s="816">
        <f t="shared" si="69"/>
        <v>2.2000000000000001E-3</v>
      </c>
      <c r="G360" s="816">
        <f t="shared" si="70"/>
        <v>2.2000000000000001E-3</v>
      </c>
      <c r="H360" s="816">
        <f t="shared" si="71"/>
        <v>0</v>
      </c>
      <c r="I360" s="155">
        <f>'F4.2  KGSC'!V157</f>
        <v>0</v>
      </c>
      <c r="J360" s="155">
        <f>'F4.2  KGSC'!AU157</f>
        <v>0</v>
      </c>
      <c r="K360" s="816"/>
      <c r="L360" s="816"/>
      <c r="M360" s="816">
        <f t="shared" si="72"/>
        <v>0</v>
      </c>
      <c r="N360" s="816">
        <f t="shared" si="73"/>
        <v>0</v>
      </c>
    </row>
    <row r="361" spans="1:14" outlineLevel="1">
      <c r="A361" s="420">
        <f t="shared" si="74"/>
        <v>40</v>
      </c>
      <c r="B361" s="99" t="str">
        <f t="shared" si="74"/>
        <v>&lt;Supply of Refrigerator 290 LTR double door capacity&gt;</v>
      </c>
      <c r="C361" s="420" t="str">
        <f t="shared" si="74"/>
        <v>N.A.</v>
      </c>
      <c r="D361" s="814" t="str">
        <f t="shared" si="74"/>
        <v>-</v>
      </c>
      <c r="E361" s="817">
        <f t="shared" si="74"/>
        <v>0</v>
      </c>
      <c r="F361" s="816">
        <f t="shared" si="69"/>
        <v>2.2000000000000001E-3</v>
      </c>
      <c r="G361" s="816">
        <f t="shared" si="70"/>
        <v>2.2000000000000001E-3</v>
      </c>
      <c r="H361" s="816">
        <f t="shared" si="71"/>
        <v>0</v>
      </c>
      <c r="I361" s="155">
        <f>'F4.2  KGSC'!V158</f>
        <v>0</v>
      </c>
      <c r="J361" s="155">
        <f>'F4.2  KGSC'!AU158</f>
        <v>0</v>
      </c>
      <c r="K361" s="816"/>
      <c r="L361" s="816"/>
      <c r="M361" s="816">
        <f t="shared" si="72"/>
        <v>0</v>
      </c>
      <c r="N361" s="816">
        <f t="shared" si="73"/>
        <v>0</v>
      </c>
    </row>
    <row r="362" spans="1:14" outlineLevel="1">
      <c r="A362" s="420">
        <f t="shared" si="74"/>
        <v>41</v>
      </c>
      <c r="B362" s="99" t="str">
        <f t="shared" si="74"/>
        <v>&lt;HEAVY DUTY AIR PURIFIURE 230V,50HZ&gt;</v>
      </c>
      <c r="C362" s="420" t="str">
        <f t="shared" si="74"/>
        <v>N.A.</v>
      </c>
      <c r="D362" s="814" t="str">
        <f t="shared" si="74"/>
        <v>-</v>
      </c>
      <c r="E362" s="817">
        <f t="shared" si="74"/>
        <v>0</v>
      </c>
      <c r="F362" s="816">
        <f t="shared" si="69"/>
        <v>7.0000000000000001E-3</v>
      </c>
      <c r="G362" s="816">
        <f t="shared" si="70"/>
        <v>7.0000000000000001E-3</v>
      </c>
      <c r="H362" s="816">
        <f t="shared" si="71"/>
        <v>0</v>
      </c>
      <c r="I362" s="155">
        <f>'F4.2  KGSC'!V159</f>
        <v>0</v>
      </c>
      <c r="J362" s="155">
        <f>'F4.2  KGSC'!AU159</f>
        <v>0</v>
      </c>
      <c r="K362" s="816"/>
      <c r="L362" s="816"/>
      <c r="M362" s="816">
        <f t="shared" si="72"/>
        <v>0</v>
      </c>
      <c r="N362" s="816">
        <f t="shared" si="73"/>
        <v>0</v>
      </c>
    </row>
    <row r="363" spans="1:14" outlineLevel="1">
      <c r="A363" s="420">
        <f t="shared" si="74"/>
        <v>42</v>
      </c>
      <c r="B363" s="99" t="str">
        <f t="shared" si="74"/>
        <v>&lt;HEAVY DUTY AIR PURIFIURE 230V,50HZ&gt;</v>
      </c>
      <c r="C363" s="420" t="str">
        <f t="shared" si="74"/>
        <v>N.A.</v>
      </c>
      <c r="D363" s="814" t="str">
        <f t="shared" si="74"/>
        <v>-</v>
      </c>
      <c r="E363" s="817">
        <f t="shared" si="74"/>
        <v>0</v>
      </c>
      <c r="F363" s="816">
        <f t="shared" si="69"/>
        <v>3.5000000000000001E-3</v>
      </c>
      <c r="G363" s="816">
        <f t="shared" si="70"/>
        <v>3.5000000000000001E-3</v>
      </c>
      <c r="H363" s="816">
        <f t="shared" si="71"/>
        <v>0</v>
      </c>
      <c r="I363" s="155">
        <f>'F4.2  KGSC'!V160</f>
        <v>0</v>
      </c>
      <c r="J363" s="155">
        <f>'F4.2  KGSC'!AU160</f>
        <v>0</v>
      </c>
      <c r="K363" s="816"/>
      <c r="L363" s="816"/>
      <c r="M363" s="816">
        <f t="shared" si="72"/>
        <v>0</v>
      </c>
      <c r="N363" s="816">
        <f t="shared" si="73"/>
        <v>0</v>
      </c>
    </row>
    <row r="364" spans="1:14" outlineLevel="1">
      <c r="A364" s="420">
        <f t="shared" si="74"/>
        <v>43</v>
      </c>
      <c r="B364" s="99" t="str">
        <f t="shared" si="74"/>
        <v>&lt;HEAVY DUTY AIR PURIFIURE 230V,50HZ&gt;</v>
      </c>
      <c r="C364" s="420" t="str">
        <f t="shared" si="74"/>
        <v>N.A.</v>
      </c>
      <c r="D364" s="814" t="str">
        <f t="shared" si="74"/>
        <v>-</v>
      </c>
      <c r="E364" s="817">
        <f t="shared" si="74"/>
        <v>0</v>
      </c>
      <c r="F364" s="816">
        <f t="shared" si="69"/>
        <v>3.5000000000000001E-3</v>
      </c>
      <c r="G364" s="816">
        <f t="shared" si="70"/>
        <v>3.5000000000000001E-3</v>
      </c>
      <c r="H364" s="816">
        <f t="shared" si="71"/>
        <v>0</v>
      </c>
      <c r="I364" s="155">
        <f>'F4.2  KGSC'!V161</f>
        <v>0</v>
      </c>
      <c r="J364" s="155">
        <f>'F4.2  KGSC'!AU161</f>
        <v>0</v>
      </c>
      <c r="K364" s="816"/>
      <c r="L364" s="816"/>
      <c r="M364" s="816">
        <f t="shared" si="72"/>
        <v>0</v>
      </c>
      <c r="N364" s="816">
        <f t="shared" si="73"/>
        <v>0</v>
      </c>
    </row>
    <row r="365" spans="1:14" outlineLevel="1">
      <c r="A365" s="420">
        <f t="shared" si="74"/>
        <v>44</v>
      </c>
      <c r="B365" s="99" t="str">
        <f t="shared" si="74"/>
        <v>&lt;HEAVY DUTY AIR PURIFIURE 230V,50HZ&gt;</v>
      </c>
      <c r="C365" s="420" t="str">
        <f t="shared" si="74"/>
        <v>N.A.</v>
      </c>
      <c r="D365" s="814" t="str">
        <f t="shared" si="74"/>
        <v>-</v>
      </c>
      <c r="E365" s="817">
        <f t="shared" si="74"/>
        <v>0</v>
      </c>
      <c r="F365" s="816">
        <f t="shared" si="69"/>
        <v>3.5000000000000001E-3</v>
      </c>
      <c r="G365" s="816">
        <f t="shared" si="70"/>
        <v>3.5000000000000001E-3</v>
      </c>
      <c r="H365" s="816">
        <f t="shared" si="71"/>
        <v>0</v>
      </c>
      <c r="I365" s="155">
        <f>'F4.2  KGSC'!V162</f>
        <v>0</v>
      </c>
      <c r="J365" s="155">
        <f>'F4.2  KGSC'!AU162</f>
        <v>0</v>
      </c>
      <c r="K365" s="816"/>
      <c r="L365" s="816"/>
      <c r="M365" s="816">
        <f t="shared" si="72"/>
        <v>0</v>
      </c>
      <c r="N365" s="816">
        <f t="shared" si="73"/>
        <v>0</v>
      </c>
    </row>
    <row r="366" spans="1:14" outlineLevel="1">
      <c r="A366" s="420">
        <f t="shared" si="74"/>
        <v>45</v>
      </c>
      <c r="B366" s="99" t="str">
        <f t="shared" si="74"/>
        <v>&lt;Redmi 10 prime Mobile Black for Chief Engineer&gt;</v>
      </c>
      <c r="C366" s="420" t="str">
        <f t="shared" si="74"/>
        <v>N.A.</v>
      </c>
      <c r="D366" s="814" t="str">
        <f t="shared" si="74"/>
        <v>-</v>
      </c>
      <c r="E366" s="817">
        <f t="shared" si="74"/>
        <v>0</v>
      </c>
      <c r="F366" s="816">
        <f t="shared" si="69"/>
        <v>1.5E-3</v>
      </c>
      <c r="G366" s="816">
        <f t="shared" si="70"/>
        <v>1.5E-3</v>
      </c>
      <c r="H366" s="816">
        <f t="shared" si="71"/>
        <v>0</v>
      </c>
      <c r="I366" s="155">
        <f>'F4.2  KGSC'!V163</f>
        <v>0</v>
      </c>
      <c r="J366" s="155">
        <f>'F4.2  KGSC'!AU163</f>
        <v>0</v>
      </c>
      <c r="K366" s="816"/>
      <c r="L366" s="816"/>
      <c r="M366" s="816">
        <f t="shared" si="72"/>
        <v>0</v>
      </c>
      <c r="N366" s="816">
        <f t="shared" si="73"/>
        <v>0</v>
      </c>
    </row>
    <row r="367" spans="1:14" outlineLevel="1">
      <c r="A367" s="420">
        <f t="shared" si="74"/>
        <v>46</v>
      </c>
      <c r="B367" s="99" t="str">
        <f t="shared" si="74"/>
        <v>&lt;TATA Sumo MH-14/9763 1 No&gt;</v>
      </c>
      <c r="C367" s="420" t="str">
        <f t="shared" si="74"/>
        <v>N.A.</v>
      </c>
      <c r="D367" s="814" t="str">
        <f t="shared" si="74"/>
        <v>-</v>
      </c>
      <c r="E367" s="817">
        <f t="shared" si="74"/>
        <v>0</v>
      </c>
      <c r="F367" s="816">
        <f t="shared" si="69"/>
        <v>0</v>
      </c>
      <c r="G367" s="816">
        <f t="shared" si="70"/>
        <v>0</v>
      </c>
      <c r="H367" s="816">
        <f t="shared" si="71"/>
        <v>0</v>
      </c>
      <c r="I367" s="816">
        <f>'F4.2  KGSC'!V164</f>
        <v>0</v>
      </c>
      <c r="J367" s="816">
        <f>'F4.2  KGSC'!AU164</f>
        <v>0</v>
      </c>
      <c r="K367" s="816"/>
      <c r="L367" s="816"/>
      <c r="M367" s="816">
        <f t="shared" si="72"/>
        <v>0</v>
      </c>
      <c r="N367" s="816">
        <f t="shared" si="73"/>
        <v>0</v>
      </c>
    </row>
    <row r="368" spans="1:14" outlineLevel="1">
      <c r="A368" s="420">
        <f t="shared" ref="A368:E377" si="75">A165</f>
        <v>47</v>
      </c>
      <c r="B368" s="99" t="str">
        <f t="shared" si="75"/>
        <v>&lt;Ambulance TATA make MH-31/4475 1 No&gt;</v>
      </c>
      <c r="C368" s="420" t="str">
        <f t="shared" si="75"/>
        <v>N.A.</v>
      </c>
      <c r="D368" s="814" t="str">
        <f t="shared" si="75"/>
        <v>-</v>
      </c>
      <c r="E368" s="817">
        <f t="shared" si="75"/>
        <v>0</v>
      </c>
      <c r="F368" s="816">
        <f t="shared" si="69"/>
        <v>0</v>
      </c>
      <c r="G368" s="816">
        <f t="shared" si="70"/>
        <v>0</v>
      </c>
      <c r="H368" s="816">
        <f t="shared" ref="H368:H381" si="76">F368-G368</f>
        <v>0</v>
      </c>
      <c r="I368" s="816">
        <f>'F4.2  KGSC'!V165</f>
        <v>0</v>
      </c>
      <c r="J368" s="816">
        <f>'F4.2  KGSC'!AU165</f>
        <v>0</v>
      </c>
      <c r="K368" s="816"/>
      <c r="L368" s="816"/>
      <c r="M368" s="816">
        <f t="shared" ref="M368:M381" si="77">SUM(J368:L368)</f>
        <v>0</v>
      </c>
      <c r="N368" s="816">
        <f t="shared" ref="N368:N381" si="78">H368+I368-M368</f>
        <v>0</v>
      </c>
    </row>
    <row r="369" spans="1:14" outlineLevel="1">
      <c r="A369" s="87">
        <f t="shared" si="75"/>
        <v>48</v>
      </c>
      <c r="B369" s="90" t="str">
        <f t="shared" si="75"/>
        <v xml:space="preserve">     &lt;Supply of Two Post Lift (4 Ton) for Vehicle Maint.&gt;</v>
      </c>
      <c r="C369" s="87" t="str">
        <f t="shared" si="75"/>
        <v>N.A.</v>
      </c>
      <c r="D369" s="141" t="str">
        <f t="shared" si="75"/>
        <v>-</v>
      </c>
      <c r="E369" s="159">
        <f t="shared" si="75"/>
        <v>0</v>
      </c>
      <c r="F369" s="156">
        <f t="shared" si="69"/>
        <v>1.4396000000000001E-2</v>
      </c>
      <c r="G369" s="156">
        <f t="shared" si="70"/>
        <v>1.4396000000000001E-2</v>
      </c>
      <c r="H369" s="156">
        <f t="shared" si="76"/>
        <v>0</v>
      </c>
      <c r="I369" s="156">
        <f>'F4.2  KGSC'!V166</f>
        <v>0</v>
      </c>
      <c r="J369" s="156">
        <f>'F4.2  KGSC'!AU166</f>
        <v>0</v>
      </c>
      <c r="K369" s="156"/>
      <c r="L369" s="156"/>
      <c r="M369" s="156">
        <f t="shared" si="77"/>
        <v>0</v>
      </c>
      <c r="N369" s="156">
        <f t="shared" si="78"/>
        <v>0</v>
      </c>
    </row>
    <row r="370" spans="1:14" outlineLevel="1">
      <c r="A370" s="87">
        <f t="shared" si="75"/>
        <v>49</v>
      </c>
      <c r="B370" s="90" t="str">
        <f t="shared" si="75"/>
        <v>Supply,Installation, commissioning and testing of 415V, 3 Phase diesel 
generating setof 125 KVA capacity for Admin building emergency power 
supply backup at KGSC,Pophali.</v>
      </c>
      <c r="C370" s="87" t="str">
        <f t="shared" si="75"/>
        <v>N.A.</v>
      </c>
      <c r="D370" s="141" t="str">
        <f t="shared" si="75"/>
        <v>-</v>
      </c>
      <c r="E370" s="159">
        <f t="shared" si="75"/>
        <v>0</v>
      </c>
      <c r="F370" s="156">
        <f t="shared" si="69"/>
        <v>9.9499900000000002E-2</v>
      </c>
      <c r="G370" s="156">
        <f t="shared" si="70"/>
        <v>9.9499900000000002E-2</v>
      </c>
      <c r="H370" s="156">
        <f t="shared" si="76"/>
        <v>0</v>
      </c>
      <c r="I370" s="156">
        <f>'F4.2  KGSC'!V167</f>
        <v>0</v>
      </c>
      <c r="J370" s="156">
        <f>'F4.2  KGSC'!AU167</f>
        <v>0</v>
      </c>
      <c r="K370" s="156"/>
      <c r="L370" s="156"/>
      <c r="M370" s="156">
        <f t="shared" si="77"/>
        <v>0</v>
      </c>
      <c r="N370" s="156">
        <f t="shared" si="78"/>
        <v>0</v>
      </c>
    </row>
    <row r="371" spans="1:14" outlineLevel="1">
      <c r="A371" s="87">
        <f t="shared" si="75"/>
        <v>50</v>
      </c>
      <c r="B371" s="90" t="str">
        <f t="shared" si="75"/>
        <v>Design,Manufacturing, supply erriction and commissioning of 60 MT surface mounted (pit type/ platform type) weighbridge at major stores 'c' pophali</v>
      </c>
      <c r="C371" s="87" t="str">
        <f t="shared" si="75"/>
        <v>N.A.</v>
      </c>
      <c r="D371" s="141" t="str">
        <f t="shared" si="75"/>
        <v>-</v>
      </c>
      <c r="E371" s="159">
        <f t="shared" si="75"/>
        <v>0</v>
      </c>
      <c r="F371" s="156">
        <f t="shared" si="69"/>
        <v>0.21577479999999999</v>
      </c>
      <c r="G371" s="156">
        <f t="shared" si="70"/>
        <v>0.21577479999999999</v>
      </c>
      <c r="H371" s="156">
        <f t="shared" si="76"/>
        <v>0</v>
      </c>
      <c r="I371" s="156">
        <f>'F4.2  KGSC'!V168</f>
        <v>0</v>
      </c>
      <c r="J371" s="156">
        <f>'F4.2  KGSC'!AU168</f>
        <v>0</v>
      </c>
      <c r="K371" s="156"/>
      <c r="L371" s="156"/>
      <c r="M371" s="156">
        <f t="shared" si="77"/>
        <v>0</v>
      </c>
      <c r="N371" s="156">
        <f t="shared" si="78"/>
        <v>0</v>
      </c>
    </row>
    <row r="372" spans="1:14" outlineLevel="1">
      <c r="A372" s="87">
        <f t="shared" si="75"/>
        <v>51</v>
      </c>
      <c r="B372" s="90" t="str">
        <f t="shared" si="75"/>
        <v>Supply of Hydraulically operated manual stacker for Material Handling at Major Store "C", KGSC, Pophali</v>
      </c>
      <c r="C372" s="87" t="str">
        <f t="shared" si="75"/>
        <v>N.A.</v>
      </c>
      <c r="D372" s="141" t="str">
        <f t="shared" si="75"/>
        <v>-</v>
      </c>
      <c r="E372" s="159">
        <f t="shared" si="75"/>
        <v>0</v>
      </c>
      <c r="F372" s="156">
        <f t="shared" si="69"/>
        <v>5.2399999999999999E-3</v>
      </c>
      <c r="G372" s="156">
        <f t="shared" si="70"/>
        <v>5.2399999999999999E-3</v>
      </c>
      <c r="H372" s="156">
        <f t="shared" si="76"/>
        <v>0</v>
      </c>
      <c r="I372" s="156">
        <f>'F4.2  KGSC'!V169</f>
        <v>0</v>
      </c>
      <c r="J372" s="156">
        <f>'F4.2  KGSC'!AU169</f>
        <v>0</v>
      </c>
      <c r="K372" s="156"/>
      <c r="L372" s="156"/>
      <c r="M372" s="156">
        <f t="shared" si="77"/>
        <v>0</v>
      </c>
      <c r="N372" s="156">
        <f t="shared" si="78"/>
        <v>0</v>
      </c>
    </row>
    <row r="373" spans="1:14" outlineLevel="1">
      <c r="A373" s="87">
        <f t="shared" si="75"/>
        <v>52</v>
      </c>
      <c r="B373" s="90" t="str">
        <f t="shared" si="75"/>
        <v>Supply of Indef makes Chain Pulley Blocks</v>
      </c>
      <c r="C373" s="87" t="str">
        <f t="shared" si="75"/>
        <v>N.A.</v>
      </c>
      <c r="D373" s="141" t="str">
        <f t="shared" si="75"/>
        <v>-</v>
      </c>
      <c r="E373" s="159">
        <f t="shared" si="75"/>
        <v>0</v>
      </c>
      <c r="F373" s="156">
        <f t="shared" si="69"/>
        <v>1.1505E-2</v>
      </c>
      <c r="G373" s="156">
        <f t="shared" si="70"/>
        <v>1.1505E-2</v>
      </c>
      <c r="H373" s="156">
        <f t="shared" si="76"/>
        <v>0</v>
      </c>
      <c r="I373" s="156">
        <f>'F4.2  KGSC'!V170</f>
        <v>0</v>
      </c>
      <c r="J373" s="156">
        <f>'F4.2  KGSC'!AU170</f>
        <v>0</v>
      </c>
      <c r="K373" s="156"/>
      <c r="L373" s="156"/>
      <c r="M373" s="156">
        <f t="shared" si="77"/>
        <v>0</v>
      </c>
      <c r="N373" s="156">
        <f t="shared" si="78"/>
        <v>0</v>
      </c>
    </row>
    <row r="374" spans="1:14" outlineLevel="1">
      <c r="A374" s="87">
        <f t="shared" si="75"/>
        <v>53</v>
      </c>
      <c r="B374" s="90" t="str">
        <f t="shared" si="75"/>
        <v>Supply of  Motwane Make ‘Digital Multimeter and AC Multimeter</v>
      </c>
      <c r="C374" s="87" t="str">
        <f t="shared" si="75"/>
        <v>N.A.</v>
      </c>
      <c r="D374" s="141" t="str">
        <f t="shared" si="75"/>
        <v>-</v>
      </c>
      <c r="E374" s="159">
        <f t="shared" si="75"/>
        <v>0</v>
      </c>
      <c r="F374" s="156">
        <f t="shared" si="69"/>
        <v>1.8457500000000002E-2</v>
      </c>
      <c r="G374" s="156">
        <f t="shared" si="70"/>
        <v>1.8457500000000002E-2</v>
      </c>
      <c r="H374" s="156">
        <f t="shared" si="76"/>
        <v>0</v>
      </c>
      <c r="I374" s="156">
        <f>'F4.2  KGSC'!V171</f>
        <v>0</v>
      </c>
      <c r="J374" s="156">
        <f>'F4.2  KGSC'!AU171</f>
        <v>0</v>
      </c>
      <c r="K374" s="156"/>
      <c r="L374" s="156"/>
      <c r="M374" s="156">
        <f t="shared" si="77"/>
        <v>0</v>
      </c>
      <c r="N374" s="156">
        <f t="shared" si="78"/>
        <v>0</v>
      </c>
    </row>
    <row r="375" spans="1:14" outlineLevel="1">
      <c r="A375" s="87">
        <f t="shared" si="75"/>
        <v>54</v>
      </c>
      <c r="B375" s="90" t="str">
        <f t="shared" si="75"/>
        <v>Supply 1 Ton split AC Daiken make for control room cabin Operation Stage III</v>
      </c>
      <c r="C375" s="87" t="str">
        <f t="shared" si="75"/>
        <v>N.A.</v>
      </c>
      <c r="D375" s="141" t="str">
        <f t="shared" si="75"/>
        <v>-</v>
      </c>
      <c r="E375" s="159">
        <f t="shared" si="75"/>
        <v>0</v>
      </c>
      <c r="F375" s="156">
        <f t="shared" si="69"/>
        <v>3.96E-3</v>
      </c>
      <c r="G375" s="156">
        <f t="shared" si="70"/>
        <v>3.96E-3</v>
      </c>
      <c r="H375" s="156">
        <f t="shared" si="76"/>
        <v>0</v>
      </c>
      <c r="I375" s="156">
        <f>'F4.2  KGSC'!V172</f>
        <v>0</v>
      </c>
      <c r="J375" s="156">
        <f>'F4.2  KGSC'!AU172</f>
        <v>0</v>
      </c>
      <c r="K375" s="156"/>
      <c r="L375" s="156"/>
      <c r="M375" s="156">
        <f t="shared" si="77"/>
        <v>0</v>
      </c>
      <c r="N375" s="156">
        <f t="shared" si="78"/>
        <v>0</v>
      </c>
    </row>
    <row r="376" spans="1:14" outlineLevel="1">
      <c r="A376" s="87">
        <f t="shared" si="75"/>
        <v>55</v>
      </c>
      <c r="B376" s="90" t="str">
        <f t="shared" si="75"/>
        <v>Emer Rescue cum Multipurpose Fire Tender</v>
      </c>
      <c r="C376" s="87" t="str">
        <f t="shared" si="75"/>
        <v>N.A.</v>
      </c>
      <c r="D376" s="141" t="str">
        <f t="shared" si="75"/>
        <v>-</v>
      </c>
      <c r="E376" s="159">
        <f t="shared" si="75"/>
        <v>0</v>
      </c>
      <c r="F376" s="156">
        <f t="shared" si="69"/>
        <v>2.0038809999999998</v>
      </c>
      <c r="G376" s="156">
        <f t="shared" si="70"/>
        <v>2.0038809999999998</v>
      </c>
      <c r="H376" s="156">
        <f t="shared" si="76"/>
        <v>0</v>
      </c>
      <c r="I376" s="156">
        <f>'F4.2  KGSC'!V173</f>
        <v>0</v>
      </c>
      <c r="J376" s="156">
        <f>'F4.2  KGSC'!AU173</f>
        <v>0</v>
      </c>
      <c r="K376" s="156"/>
      <c r="L376" s="156"/>
      <c r="M376" s="156">
        <f t="shared" si="77"/>
        <v>0</v>
      </c>
      <c r="N376" s="156">
        <f t="shared" si="78"/>
        <v>0</v>
      </c>
    </row>
    <row r="377" spans="1:14" outlineLevel="1">
      <c r="A377" s="87">
        <f t="shared" si="75"/>
        <v>56</v>
      </c>
      <c r="B377" s="90" t="str">
        <f t="shared" si="75"/>
        <v>Procurement of portable chairs for training sub centre</v>
      </c>
      <c r="C377" s="87" t="str">
        <f t="shared" si="75"/>
        <v>N.A.</v>
      </c>
      <c r="D377" s="141" t="str">
        <f t="shared" si="75"/>
        <v>-</v>
      </c>
      <c r="E377" s="159">
        <f t="shared" si="75"/>
        <v>0</v>
      </c>
      <c r="F377" s="156">
        <f t="shared" si="69"/>
        <v>1.308E-2</v>
      </c>
      <c r="G377" s="156">
        <f t="shared" si="70"/>
        <v>1.308E-2</v>
      </c>
      <c r="H377" s="156">
        <f t="shared" si="76"/>
        <v>0</v>
      </c>
      <c r="I377" s="156">
        <f>'F4.2  KGSC'!V174</f>
        <v>0</v>
      </c>
      <c r="J377" s="156">
        <f>'F4.2  KGSC'!AU174</f>
        <v>0</v>
      </c>
      <c r="K377" s="156"/>
      <c r="L377" s="156"/>
      <c r="M377" s="156">
        <f t="shared" si="77"/>
        <v>0</v>
      </c>
      <c r="N377" s="156">
        <f t="shared" si="78"/>
        <v>0</v>
      </c>
    </row>
    <row r="378" spans="1:14" outlineLevel="1">
      <c r="A378" s="87">
        <f t="shared" ref="A378:E387" si="79">A175</f>
        <v>57</v>
      </c>
      <c r="B378" s="90" t="str">
        <f t="shared" si="79"/>
        <v>Procurement of portable computer tables</v>
      </c>
      <c r="C378" s="87" t="str">
        <f t="shared" si="79"/>
        <v>N.A.</v>
      </c>
      <c r="D378" s="141" t="str">
        <f t="shared" si="79"/>
        <v>-</v>
      </c>
      <c r="E378" s="159">
        <f t="shared" si="79"/>
        <v>0</v>
      </c>
      <c r="F378" s="156">
        <f t="shared" si="69"/>
        <v>3.3449E-3</v>
      </c>
      <c r="G378" s="156">
        <f t="shared" si="70"/>
        <v>3.3449E-3</v>
      </c>
      <c r="H378" s="156">
        <f t="shared" si="76"/>
        <v>0</v>
      </c>
      <c r="I378" s="156">
        <f>'F4.2  KGSC'!V175</f>
        <v>0</v>
      </c>
      <c r="J378" s="156">
        <f>'F4.2  KGSC'!AU175</f>
        <v>0</v>
      </c>
      <c r="K378" s="156"/>
      <c r="L378" s="156"/>
      <c r="M378" s="156">
        <f t="shared" si="77"/>
        <v>0</v>
      </c>
      <c r="N378" s="156">
        <f t="shared" si="78"/>
        <v>0</v>
      </c>
    </row>
    <row r="379" spans="1:14" outlineLevel="1">
      <c r="A379" s="87">
        <f t="shared" si="79"/>
        <v>58</v>
      </c>
      <c r="B379" s="90" t="str">
        <f t="shared" si="79"/>
        <v>Purchase of High back chair (3 Nos.) in conferenc hall</v>
      </c>
      <c r="C379" s="87" t="str">
        <f t="shared" si="79"/>
        <v>N.A.</v>
      </c>
      <c r="D379" s="141" t="str">
        <f t="shared" si="79"/>
        <v>-</v>
      </c>
      <c r="E379" s="159">
        <f t="shared" si="79"/>
        <v>0</v>
      </c>
      <c r="F379" s="156">
        <f t="shared" si="69"/>
        <v>4.4013999999999998E-3</v>
      </c>
      <c r="G379" s="156">
        <f t="shared" si="70"/>
        <v>4.4013999999999998E-3</v>
      </c>
      <c r="H379" s="156">
        <f t="shared" si="76"/>
        <v>0</v>
      </c>
      <c r="I379" s="156">
        <f>'F4.2  KGSC'!V176</f>
        <v>0</v>
      </c>
      <c r="J379" s="156">
        <f>'F4.2  KGSC'!AU176</f>
        <v>0</v>
      </c>
      <c r="K379" s="156"/>
      <c r="L379" s="156"/>
      <c r="M379" s="156">
        <f t="shared" si="77"/>
        <v>0</v>
      </c>
      <c r="N379" s="156">
        <f t="shared" si="78"/>
        <v>0</v>
      </c>
    </row>
    <row r="380" spans="1:14" outlineLevel="1">
      <c r="A380" s="87">
        <f t="shared" si="79"/>
        <v>59</v>
      </c>
      <c r="B380" s="90" t="str">
        <f t="shared" si="79"/>
        <v>Supply of Water Purifier at MSPGCL KGSC Pophali.</v>
      </c>
      <c r="C380" s="87" t="str">
        <f t="shared" si="79"/>
        <v>N.A.</v>
      </c>
      <c r="D380" s="141" t="str">
        <f t="shared" si="79"/>
        <v>-</v>
      </c>
      <c r="E380" s="159">
        <f t="shared" si="79"/>
        <v>0</v>
      </c>
      <c r="F380" s="156">
        <f t="shared" si="69"/>
        <v>5.0000000000000001E-3</v>
      </c>
      <c r="G380" s="156">
        <f t="shared" si="70"/>
        <v>5.0000000000000001E-3</v>
      </c>
      <c r="H380" s="156">
        <f t="shared" si="76"/>
        <v>0</v>
      </c>
      <c r="I380" s="156">
        <f>'F4.2  KGSC'!V177</f>
        <v>0</v>
      </c>
      <c r="J380" s="156">
        <f>'F4.2  KGSC'!AU177</f>
        <v>0</v>
      </c>
      <c r="K380" s="156"/>
      <c r="L380" s="156"/>
      <c r="M380" s="156">
        <f t="shared" si="77"/>
        <v>0</v>
      </c>
      <c r="N380" s="156">
        <f t="shared" si="78"/>
        <v>0</v>
      </c>
    </row>
    <row r="381" spans="1:14" outlineLevel="1">
      <c r="A381" s="87">
        <f t="shared" si="79"/>
        <v>60</v>
      </c>
      <c r="B381" s="90" t="str">
        <f t="shared" si="79"/>
        <v>Interactive Digital LV SCREEN  6.56 FT X 3.28 FT</v>
      </c>
      <c r="C381" s="87" t="str">
        <f t="shared" si="79"/>
        <v>N.A.</v>
      </c>
      <c r="D381" s="141" t="str">
        <f t="shared" si="79"/>
        <v>-</v>
      </c>
      <c r="E381" s="159">
        <f t="shared" si="79"/>
        <v>0</v>
      </c>
      <c r="F381" s="156">
        <f t="shared" si="69"/>
        <v>1.295E-2</v>
      </c>
      <c r="G381" s="156">
        <f t="shared" si="70"/>
        <v>1.295E-2</v>
      </c>
      <c r="H381" s="156">
        <f t="shared" si="76"/>
        <v>0</v>
      </c>
      <c r="I381" s="156">
        <f>'F4.2  KGSC'!V178</f>
        <v>0</v>
      </c>
      <c r="J381" s="156">
        <f>'F4.2  KGSC'!AU178</f>
        <v>0</v>
      </c>
      <c r="K381" s="156"/>
      <c r="L381" s="156"/>
      <c r="M381" s="156">
        <f t="shared" si="77"/>
        <v>0</v>
      </c>
      <c r="N381" s="156">
        <f t="shared" si="78"/>
        <v>0</v>
      </c>
    </row>
    <row r="382" spans="1:14" outlineLevel="1">
      <c r="A382" s="87">
        <f t="shared" si="79"/>
        <v>61</v>
      </c>
      <c r="B382" s="90" t="str">
        <f t="shared" si="79"/>
        <v>Network Attached Storage Server at KGSC, Pophali.</v>
      </c>
      <c r="C382" s="87" t="str">
        <f t="shared" si="79"/>
        <v>N.A.</v>
      </c>
      <c r="D382" s="141" t="str">
        <f t="shared" si="79"/>
        <v>-</v>
      </c>
      <c r="E382" s="159">
        <f t="shared" si="79"/>
        <v>0</v>
      </c>
      <c r="F382" s="156">
        <f t="shared" si="69"/>
        <v>2.3333199999999998E-2</v>
      </c>
      <c r="G382" s="156">
        <f t="shared" si="70"/>
        <v>2.3333199999999998E-2</v>
      </c>
      <c r="H382" s="156">
        <f t="shared" ref="H382:H402" si="80">F382-G382</f>
        <v>0</v>
      </c>
      <c r="I382" s="156">
        <f>'F4.2  KGSC'!V179</f>
        <v>0</v>
      </c>
      <c r="J382" s="156">
        <f>'F4.2  KGSC'!AU179</f>
        <v>0</v>
      </c>
      <c r="K382" s="156"/>
      <c r="L382" s="156"/>
      <c r="M382" s="156">
        <f t="shared" ref="M382:M402" si="81">SUM(J382:L382)</f>
        <v>0</v>
      </c>
      <c r="N382" s="156">
        <f t="shared" ref="N382:N402" si="82">H382+I382-M382</f>
        <v>0</v>
      </c>
    </row>
    <row r="383" spans="1:14" outlineLevel="1">
      <c r="A383" s="87">
        <f t="shared" si="79"/>
        <v>62</v>
      </c>
      <c r="B383" s="90" t="str">
        <f t="shared" si="79"/>
        <v>Supply of A4 Printer at KGSC, Pophali.</v>
      </c>
      <c r="C383" s="87" t="str">
        <f t="shared" si="79"/>
        <v>N.A.</v>
      </c>
      <c r="D383" s="141" t="str">
        <f t="shared" si="79"/>
        <v>-</v>
      </c>
      <c r="E383" s="159">
        <f t="shared" si="79"/>
        <v>0</v>
      </c>
      <c r="F383" s="156">
        <f t="shared" si="69"/>
        <v>9.9994999999999997E-3</v>
      </c>
      <c r="G383" s="156">
        <f t="shared" si="70"/>
        <v>9.9994999999999997E-3</v>
      </c>
      <c r="H383" s="156">
        <f t="shared" si="80"/>
        <v>0</v>
      </c>
      <c r="I383" s="156">
        <f>'F4.2  KGSC'!V180</f>
        <v>0</v>
      </c>
      <c r="J383" s="156">
        <f>'F4.2  KGSC'!AU180</f>
        <v>0</v>
      </c>
      <c r="K383" s="156"/>
      <c r="L383" s="156"/>
      <c r="M383" s="156">
        <f t="shared" si="81"/>
        <v>0</v>
      </c>
      <c r="N383" s="156">
        <f t="shared" si="82"/>
        <v>0</v>
      </c>
    </row>
    <row r="384" spans="1:14" outlineLevel="1">
      <c r="A384" s="87">
        <f t="shared" si="79"/>
        <v>63</v>
      </c>
      <c r="B384" s="90" t="str">
        <f t="shared" si="79"/>
        <v>Supply of A4 Scanner, A3 &amp; MF Printer at KGSC, Pop</v>
      </c>
      <c r="C384" s="87" t="str">
        <f t="shared" si="79"/>
        <v>N.A.</v>
      </c>
      <c r="D384" s="141" t="str">
        <f t="shared" si="79"/>
        <v>-</v>
      </c>
      <c r="E384" s="159">
        <f t="shared" si="79"/>
        <v>0</v>
      </c>
      <c r="F384" s="156">
        <f t="shared" ref="F384:F410" si="83">F181+I181</f>
        <v>5.8599999999999999E-2</v>
      </c>
      <c r="G384" s="156">
        <f t="shared" ref="G384:G410" si="84">G181+M181</f>
        <v>5.8599999999999999E-2</v>
      </c>
      <c r="H384" s="156">
        <f t="shared" si="80"/>
        <v>0</v>
      </c>
      <c r="I384" s="156">
        <f>'F4.2  KGSC'!V181</f>
        <v>0</v>
      </c>
      <c r="J384" s="156">
        <f>'F4.2  KGSC'!AU181</f>
        <v>0</v>
      </c>
      <c r="K384" s="156"/>
      <c r="L384" s="156"/>
      <c r="M384" s="156">
        <f t="shared" si="81"/>
        <v>0</v>
      </c>
      <c r="N384" s="156">
        <f t="shared" si="82"/>
        <v>0</v>
      </c>
    </row>
    <row r="385" spans="1:14" outlineLevel="1">
      <c r="A385" s="87">
        <f t="shared" si="79"/>
        <v>64</v>
      </c>
      <c r="B385" s="90" t="str">
        <f t="shared" si="79"/>
        <v>Supply of Various Hard Disks for Network Attached</v>
      </c>
      <c r="C385" s="87" t="str">
        <f t="shared" si="79"/>
        <v>N.A.</v>
      </c>
      <c r="D385" s="141" t="str">
        <f t="shared" si="79"/>
        <v>-</v>
      </c>
      <c r="E385" s="159">
        <f t="shared" si="79"/>
        <v>0</v>
      </c>
      <c r="F385" s="156">
        <f t="shared" si="83"/>
        <v>2.18064E-2</v>
      </c>
      <c r="G385" s="156">
        <f t="shared" si="84"/>
        <v>2.18064E-2</v>
      </c>
      <c r="H385" s="156">
        <f t="shared" si="80"/>
        <v>0</v>
      </c>
      <c r="I385" s="156">
        <f>'F4.2  KGSC'!V182</f>
        <v>0</v>
      </c>
      <c r="J385" s="156">
        <f>'F4.2  KGSC'!AU182</f>
        <v>0</v>
      </c>
      <c r="K385" s="156"/>
      <c r="L385" s="156"/>
      <c r="M385" s="156">
        <f t="shared" si="81"/>
        <v>0</v>
      </c>
      <c r="N385" s="156">
        <f t="shared" si="82"/>
        <v>0</v>
      </c>
    </row>
    <row r="386" spans="1:14" outlineLevel="1">
      <c r="A386" s="87">
        <f t="shared" si="79"/>
        <v>65</v>
      </c>
      <c r="B386" s="90" t="str">
        <f t="shared" si="79"/>
        <v>Supply of Video conference Microphone at KGSC,</v>
      </c>
      <c r="C386" s="87" t="str">
        <f t="shared" si="79"/>
        <v>N.A.</v>
      </c>
      <c r="D386" s="141" t="str">
        <f t="shared" si="79"/>
        <v>-</v>
      </c>
      <c r="E386" s="159">
        <f t="shared" si="79"/>
        <v>0</v>
      </c>
      <c r="F386" s="156">
        <f t="shared" si="83"/>
        <v>2.1511999999999998E-3</v>
      </c>
      <c r="G386" s="156">
        <f t="shared" si="84"/>
        <v>2.1511999999999998E-3</v>
      </c>
      <c r="H386" s="156">
        <f t="shared" si="80"/>
        <v>0</v>
      </c>
      <c r="I386" s="156">
        <f>'F4.2  KGSC'!V183</f>
        <v>0</v>
      </c>
      <c r="J386" s="156">
        <f>'F4.2  KGSC'!AU183</f>
        <v>0</v>
      </c>
      <c r="K386" s="156"/>
      <c r="L386" s="156"/>
      <c r="M386" s="156">
        <f t="shared" si="81"/>
        <v>0</v>
      </c>
      <c r="N386" s="156">
        <f t="shared" si="82"/>
        <v>0</v>
      </c>
    </row>
    <row r="387" spans="1:14" outlineLevel="1">
      <c r="A387" s="87">
        <f t="shared" si="79"/>
        <v>66</v>
      </c>
      <c r="B387" s="90" t="str">
        <f t="shared" si="79"/>
        <v>Supply of Video Conference Screen at KGSC Pophali</v>
      </c>
      <c r="C387" s="87" t="str">
        <f t="shared" si="79"/>
        <v>N.A.</v>
      </c>
      <c r="D387" s="141" t="str">
        <f t="shared" si="79"/>
        <v>-</v>
      </c>
      <c r="E387" s="159">
        <f t="shared" si="79"/>
        <v>0</v>
      </c>
      <c r="F387" s="156">
        <f t="shared" si="83"/>
        <v>0.02</v>
      </c>
      <c r="G387" s="156">
        <f t="shared" si="84"/>
        <v>0.02</v>
      </c>
      <c r="H387" s="156">
        <f t="shared" si="80"/>
        <v>0</v>
      </c>
      <c r="I387" s="156">
        <f>'F4.2  KGSC'!V184</f>
        <v>0</v>
      </c>
      <c r="J387" s="156">
        <f>'F4.2  KGSC'!AU184</f>
        <v>0</v>
      </c>
      <c r="K387" s="156"/>
      <c r="L387" s="156"/>
      <c r="M387" s="156">
        <f t="shared" si="81"/>
        <v>0</v>
      </c>
      <c r="N387" s="156">
        <f t="shared" si="82"/>
        <v>0</v>
      </c>
    </row>
    <row r="388" spans="1:14" outlineLevel="1">
      <c r="A388" s="87">
        <f t="shared" ref="A388:E397" si="85">A185</f>
        <v>67</v>
      </c>
      <c r="B388" s="90" t="str">
        <f t="shared" si="85"/>
        <v>Supply of Video conference Screen at KGSC, Pophali</v>
      </c>
      <c r="C388" s="87" t="str">
        <f t="shared" si="85"/>
        <v>N.A.</v>
      </c>
      <c r="D388" s="141" t="str">
        <f t="shared" si="85"/>
        <v>-</v>
      </c>
      <c r="E388" s="159">
        <f t="shared" si="85"/>
        <v>0</v>
      </c>
      <c r="F388" s="156">
        <f t="shared" si="83"/>
        <v>1.09E-2</v>
      </c>
      <c r="G388" s="156">
        <f t="shared" si="84"/>
        <v>1.09E-2</v>
      </c>
      <c r="H388" s="156">
        <f t="shared" si="80"/>
        <v>0</v>
      </c>
      <c r="I388" s="156">
        <f>'F4.2  KGSC'!V185</f>
        <v>0</v>
      </c>
      <c r="J388" s="156">
        <f>'F4.2  KGSC'!AU185</f>
        <v>0</v>
      </c>
      <c r="K388" s="156"/>
      <c r="L388" s="156"/>
      <c r="M388" s="156">
        <f t="shared" si="81"/>
        <v>0</v>
      </c>
      <c r="N388" s="156">
        <f t="shared" si="82"/>
        <v>0</v>
      </c>
    </row>
    <row r="389" spans="1:14" outlineLevel="1">
      <c r="A389" s="87">
        <f t="shared" si="85"/>
        <v>68</v>
      </c>
      <c r="B389" s="90" t="str">
        <f t="shared" si="85"/>
        <v>Supply of Kelvinator / Godrej / Croma Make Refrigerator</v>
      </c>
      <c r="C389" s="87" t="str">
        <f t="shared" si="85"/>
        <v>N.A.</v>
      </c>
      <c r="D389" s="141" t="str">
        <f t="shared" si="85"/>
        <v>-</v>
      </c>
      <c r="E389" s="159">
        <f t="shared" si="85"/>
        <v>0</v>
      </c>
      <c r="F389" s="156">
        <f t="shared" si="83"/>
        <v>1.09322E-2</v>
      </c>
      <c r="G389" s="156">
        <f t="shared" si="84"/>
        <v>1.09322E-2</v>
      </c>
      <c r="H389" s="156">
        <f t="shared" si="80"/>
        <v>0</v>
      </c>
      <c r="I389" s="156">
        <f>'F4.2  KGSC'!V186</f>
        <v>0</v>
      </c>
      <c r="J389" s="156">
        <f>'F4.2  KGSC'!AU186</f>
        <v>0</v>
      </c>
      <c r="K389" s="156"/>
      <c r="L389" s="156"/>
      <c r="M389" s="156">
        <f t="shared" si="81"/>
        <v>0</v>
      </c>
      <c r="N389" s="156">
        <f t="shared" si="82"/>
        <v>0</v>
      </c>
    </row>
    <row r="390" spans="1:14" outlineLevel="1">
      <c r="A390" s="87">
        <f t="shared" si="85"/>
        <v>69</v>
      </c>
      <c r="B390" s="90" t="str">
        <f t="shared" si="85"/>
        <v>supply of Bosch make High Pressure Washer at Mecha</v>
      </c>
      <c r="C390" s="87" t="str">
        <f t="shared" si="85"/>
        <v>N.A.</v>
      </c>
      <c r="D390" s="141" t="str">
        <f t="shared" si="85"/>
        <v>-</v>
      </c>
      <c r="E390" s="159">
        <f t="shared" si="85"/>
        <v>0</v>
      </c>
      <c r="F390" s="156">
        <f t="shared" si="83"/>
        <v>0</v>
      </c>
      <c r="G390" s="156">
        <f t="shared" si="84"/>
        <v>0</v>
      </c>
      <c r="H390" s="156">
        <f t="shared" si="80"/>
        <v>0</v>
      </c>
      <c r="I390" s="156">
        <f>'F4.2  KGSC'!V187</f>
        <v>2.0649000000000002E-3</v>
      </c>
      <c r="J390" s="156">
        <f>'F4.2  KGSC'!AU187</f>
        <v>2.0649000000000002E-3</v>
      </c>
      <c r="K390" s="156"/>
      <c r="L390" s="156"/>
      <c r="M390" s="156">
        <f t="shared" si="81"/>
        <v>2.0649000000000002E-3</v>
      </c>
      <c r="N390" s="156">
        <f t="shared" si="82"/>
        <v>0</v>
      </c>
    </row>
    <row r="391" spans="1:14" outlineLevel="1">
      <c r="A391" s="87">
        <f t="shared" si="85"/>
        <v>70</v>
      </c>
      <c r="B391" s="90" t="str">
        <f t="shared" si="85"/>
        <v>Supply of Pneumatic Tools for Mechanical Maintenan</v>
      </c>
      <c r="C391" s="87" t="str">
        <f t="shared" si="85"/>
        <v>N.A.</v>
      </c>
      <c r="D391" s="141" t="str">
        <f t="shared" si="85"/>
        <v>-</v>
      </c>
      <c r="E391" s="159">
        <f t="shared" si="85"/>
        <v>0</v>
      </c>
      <c r="F391" s="156">
        <f t="shared" si="83"/>
        <v>0</v>
      </c>
      <c r="G391" s="156">
        <f t="shared" si="84"/>
        <v>0</v>
      </c>
      <c r="H391" s="156">
        <f t="shared" si="80"/>
        <v>0</v>
      </c>
      <c r="I391" s="156">
        <f>'F4.2  KGSC'!V188</f>
        <v>3.5258699999999997E-2</v>
      </c>
      <c r="J391" s="156">
        <f>'F4.2  KGSC'!AU188</f>
        <v>3.5258699999999997E-2</v>
      </c>
      <c r="K391" s="156"/>
      <c r="L391" s="156"/>
      <c r="M391" s="156">
        <f t="shared" si="81"/>
        <v>3.5258699999999997E-2</v>
      </c>
      <c r="N391" s="156">
        <f t="shared" si="82"/>
        <v>0</v>
      </c>
    </row>
    <row r="392" spans="1:14" outlineLevel="1">
      <c r="A392" s="87">
        <f t="shared" si="85"/>
        <v>72</v>
      </c>
      <c r="B392" s="90" t="str">
        <f t="shared" si="85"/>
        <v>Low BACK Revolving Chairs 45 No &amp; Desk Chair 2 No</v>
      </c>
      <c r="C392" s="87" t="str">
        <f t="shared" si="85"/>
        <v>N.A.</v>
      </c>
      <c r="D392" s="141" t="str">
        <f t="shared" si="85"/>
        <v>-</v>
      </c>
      <c r="E392" s="159">
        <f t="shared" si="85"/>
        <v>0</v>
      </c>
      <c r="F392" s="156">
        <f t="shared" si="83"/>
        <v>0</v>
      </c>
      <c r="G392" s="156">
        <f t="shared" si="84"/>
        <v>0</v>
      </c>
      <c r="H392" s="156">
        <f t="shared" si="80"/>
        <v>0</v>
      </c>
      <c r="I392" s="156">
        <f>'F4.2  KGSC'!V189</f>
        <v>2.09453E-2</v>
      </c>
      <c r="J392" s="156">
        <f>'F4.2  KGSC'!AU189</f>
        <v>2.09453E-2</v>
      </c>
      <c r="K392" s="156"/>
      <c r="L392" s="156"/>
      <c r="M392" s="156">
        <f t="shared" si="81"/>
        <v>2.09453E-2</v>
      </c>
      <c r="N392" s="156">
        <f t="shared" si="82"/>
        <v>0</v>
      </c>
    </row>
    <row r="393" spans="1:14" outlineLevel="1">
      <c r="A393" s="87">
        <f t="shared" si="85"/>
        <v>73</v>
      </c>
      <c r="B393" s="90" t="str">
        <f t="shared" si="85"/>
        <v>Supply of Tables at KGSC</v>
      </c>
      <c r="C393" s="87" t="str">
        <f t="shared" si="85"/>
        <v>N.A.</v>
      </c>
      <c r="D393" s="141" t="str">
        <f t="shared" si="85"/>
        <v>-</v>
      </c>
      <c r="E393" s="159">
        <f t="shared" si="85"/>
        <v>0</v>
      </c>
      <c r="F393" s="156">
        <f t="shared" si="83"/>
        <v>0</v>
      </c>
      <c r="G393" s="156">
        <f t="shared" si="84"/>
        <v>0</v>
      </c>
      <c r="H393" s="156">
        <f t="shared" si="80"/>
        <v>0</v>
      </c>
      <c r="I393" s="156">
        <f>'F4.2  KGSC'!V190</f>
        <v>3.7339400000000002E-2</v>
      </c>
      <c r="J393" s="156">
        <f>'F4.2  KGSC'!AU190</f>
        <v>3.7339400000000002E-2</v>
      </c>
      <c r="K393" s="156"/>
      <c r="L393" s="156"/>
      <c r="M393" s="156">
        <f t="shared" si="81"/>
        <v>3.7339400000000002E-2</v>
      </c>
      <c r="N393" s="156">
        <f t="shared" si="82"/>
        <v>0</v>
      </c>
    </row>
    <row r="394" spans="1:14" outlineLevel="1">
      <c r="A394" s="87">
        <f t="shared" si="85"/>
        <v>74</v>
      </c>
      <c r="B394" s="90" t="str">
        <f t="shared" si="85"/>
        <v>Supply of Visitor Chairs &amp; Office chairs at KGSC,</v>
      </c>
      <c r="C394" s="87" t="str">
        <f t="shared" si="85"/>
        <v>N.A.</v>
      </c>
      <c r="D394" s="141" t="str">
        <f t="shared" si="85"/>
        <v>-</v>
      </c>
      <c r="E394" s="159">
        <f t="shared" si="85"/>
        <v>0</v>
      </c>
      <c r="F394" s="156">
        <f t="shared" si="83"/>
        <v>0</v>
      </c>
      <c r="G394" s="156">
        <f t="shared" si="84"/>
        <v>0</v>
      </c>
      <c r="H394" s="156">
        <f t="shared" si="80"/>
        <v>0</v>
      </c>
      <c r="I394" s="156">
        <f>'F4.2  KGSC'!V191</f>
        <v>3.3201000000000001E-2</v>
      </c>
      <c r="J394" s="156">
        <f>'F4.2  KGSC'!AU191</f>
        <v>3.3201000000000001E-2</v>
      </c>
      <c r="K394" s="156"/>
      <c r="L394" s="156"/>
      <c r="M394" s="156">
        <f t="shared" si="81"/>
        <v>3.3201000000000001E-2</v>
      </c>
      <c r="N394" s="156">
        <f t="shared" si="82"/>
        <v>0</v>
      </c>
    </row>
    <row r="395" spans="1:14" outlineLevel="1">
      <c r="A395" s="87">
        <f t="shared" si="85"/>
        <v>75</v>
      </c>
      <c r="B395" s="90" t="str">
        <f t="shared" si="85"/>
        <v>water purifier for colony electrical maintenance</v>
      </c>
      <c r="C395" s="87" t="str">
        <f t="shared" si="85"/>
        <v>N.A.</v>
      </c>
      <c r="D395" s="141" t="str">
        <f t="shared" si="85"/>
        <v>-</v>
      </c>
      <c r="E395" s="159">
        <f t="shared" si="85"/>
        <v>0</v>
      </c>
      <c r="F395" s="156">
        <f t="shared" si="83"/>
        <v>0</v>
      </c>
      <c r="G395" s="156">
        <f t="shared" si="84"/>
        <v>0</v>
      </c>
      <c r="H395" s="156">
        <f t="shared" si="80"/>
        <v>0</v>
      </c>
      <c r="I395" s="156">
        <f>'F4.2  KGSC'!V192</f>
        <v>1.74E-3</v>
      </c>
      <c r="J395" s="156">
        <f>'F4.2  KGSC'!AU192</f>
        <v>1.74E-3</v>
      </c>
      <c r="K395" s="156"/>
      <c r="L395" s="156"/>
      <c r="M395" s="156">
        <f t="shared" si="81"/>
        <v>1.74E-3</v>
      </c>
      <c r="N395" s="156">
        <f t="shared" si="82"/>
        <v>0</v>
      </c>
    </row>
    <row r="396" spans="1:14" outlineLevel="1">
      <c r="A396" s="87">
        <f t="shared" si="85"/>
        <v>76</v>
      </c>
      <c r="B396" s="90" t="str">
        <f t="shared" si="85"/>
        <v>Projectors and Motorized Projector Screens (2+2)</v>
      </c>
      <c r="C396" s="87" t="str">
        <f t="shared" si="85"/>
        <v>N.A.</v>
      </c>
      <c r="D396" s="141" t="str">
        <f t="shared" si="85"/>
        <v>-</v>
      </c>
      <c r="E396" s="159">
        <f t="shared" si="85"/>
        <v>0</v>
      </c>
      <c r="F396" s="156">
        <f t="shared" si="83"/>
        <v>0</v>
      </c>
      <c r="G396" s="156">
        <f t="shared" si="84"/>
        <v>0</v>
      </c>
      <c r="H396" s="156">
        <f t="shared" si="80"/>
        <v>0</v>
      </c>
      <c r="I396" s="156">
        <f>'F4.2  KGSC'!V193</f>
        <v>3.4810000000000001E-2</v>
      </c>
      <c r="J396" s="156">
        <f>'F4.2  KGSC'!AU193</f>
        <v>3.4810000000000001E-2</v>
      </c>
      <c r="K396" s="156"/>
      <c r="L396" s="156"/>
      <c r="M396" s="156">
        <f t="shared" si="81"/>
        <v>3.4810000000000001E-2</v>
      </c>
      <c r="N396" s="156">
        <f t="shared" si="82"/>
        <v>0</v>
      </c>
    </row>
    <row r="397" spans="1:14" outlineLevel="1">
      <c r="A397" s="87">
        <f t="shared" si="85"/>
        <v>77</v>
      </c>
      <c r="B397" s="90" t="str">
        <f t="shared" si="85"/>
        <v>Acer make Computers at KGSC Pophali.21 No.</v>
      </c>
      <c r="C397" s="87" t="str">
        <f t="shared" si="85"/>
        <v>N.A.</v>
      </c>
      <c r="D397" s="141" t="str">
        <f t="shared" si="85"/>
        <v>-</v>
      </c>
      <c r="E397" s="159">
        <f t="shared" si="85"/>
        <v>0</v>
      </c>
      <c r="F397" s="156">
        <f t="shared" si="83"/>
        <v>0</v>
      </c>
      <c r="G397" s="156">
        <f t="shared" si="84"/>
        <v>0</v>
      </c>
      <c r="H397" s="156">
        <f t="shared" si="80"/>
        <v>0</v>
      </c>
      <c r="I397" s="156">
        <f>'F4.2  KGSC'!V194</f>
        <v>0.1189986</v>
      </c>
      <c r="J397" s="156">
        <f>'F4.2  KGSC'!AU194</f>
        <v>0.1189986</v>
      </c>
      <c r="K397" s="156"/>
      <c r="L397" s="156"/>
      <c r="M397" s="156">
        <f t="shared" si="81"/>
        <v>0.1189986</v>
      </c>
      <c r="N397" s="156">
        <f t="shared" si="82"/>
        <v>0</v>
      </c>
    </row>
    <row r="398" spans="1:14" outlineLevel="1">
      <c r="A398" s="87">
        <f t="shared" ref="A398:E407" si="86">A195</f>
        <v>78</v>
      </c>
      <c r="B398" s="90" t="str">
        <f t="shared" si="86"/>
        <v>Acer make Laptops at KGSC Pophali.</v>
      </c>
      <c r="C398" s="87" t="str">
        <f t="shared" si="86"/>
        <v>N.A.</v>
      </c>
      <c r="D398" s="141" t="str">
        <f t="shared" si="86"/>
        <v>-</v>
      </c>
      <c r="E398" s="159">
        <f t="shared" si="86"/>
        <v>0</v>
      </c>
      <c r="F398" s="156">
        <f t="shared" si="83"/>
        <v>0</v>
      </c>
      <c r="G398" s="156">
        <f t="shared" si="84"/>
        <v>0</v>
      </c>
      <c r="H398" s="156">
        <f t="shared" si="80"/>
        <v>0</v>
      </c>
      <c r="I398" s="156">
        <f>'F4.2  KGSC'!V195</f>
        <v>3.0088E-2</v>
      </c>
      <c r="J398" s="156">
        <f>'F4.2  KGSC'!AU195</f>
        <v>3.0088E-2</v>
      </c>
      <c r="K398" s="156"/>
      <c r="L398" s="156"/>
      <c r="M398" s="156">
        <f t="shared" si="81"/>
        <v>3.0088E-2</v>
      </c>
      <c r="N398" s="156">
        <f t="shared" si="82"/>
        <v>0</v>
      </c>
    </row>
    <row r="399" spans="1:14" outlineLevel="1">
      <c r="A399" s="87">
        <f t="shared" si="86"/>
        <v>79</v>
      </c>
      <c r="B399" s="90" t="str">
        <f t="shared" si="86"/>
        <v>APS Smart UPS Xl 2200 VA RM 3U 230</v>
      </c>
      <c r="C399" s="87" t="str">
        <f t="shared" si="86"/>
        <v>N.A.</v>
      </c>
      <c r="D399" s="141" t="str">
        <f t="shared" si="86"/>
        <v>-</v>
      </c>
      <c r="E399" s="159">
        <f t="shared" si="86"/>
        <v>0</v>
      </c>
      <c r="F399" s="156">
        <f t="shared" si="83"/>
        <v>0</v>
      </c>
      <c r="G399" s="156">
        <f t="shared" si="84"/>
        <v>0</v>
      </c>
      <c r="H399" s="156">
        <f t="shared" si="80"/>
        <v>0</v>
      </c>
      <c r="I399" s="156">
        <f>'F4.2  KGSC'!V196</f>
        <v>1.5983000000000001E-2</v>
      </c>
      <c r="J399" s="156">
        <f>'F4.2  KGSC'!AU196</f>
        <v>1.5983000000000001E-2</v>
      </c>
      <c r="K399" s="156"/>
      <c r="L399" s="156"/>
      <c r="M399" s="156">
        <f t="shared" si="81"/>
        <v>1.5983000000000001E-2</v>
      </c>
      <c r="N399" s="156">
        <f t="shared" si="82"/>
        <v>0</v>
      </c>
    </row>
    <row r="400" spans="1:14" outlineLevel="1">
      <c r="A400" s="87">
        <f t="shared" si="86"/>
        <v>80</v>
      </c>
      <c r="B400" s="90" t="str">
        <f t="shared" si="86"/>
        <v>BATRY 12V 75 AH BATTREY 11 PLATE</v>
      </c>
      <c r="C400" s="87" t="str">
        <f t="shared" si="86"/>
        <v>N.A.</v>
      </c>
      <c r="D400" s="141" t="str">
        <f t="shared" si="86"/>
        <v>-</v>
      </c>
      <c r="E400" s="159">
        <f t="shared" si="86"/>
        <v>0</v>
      </c>
      <c r="F400" s="156">
        <f t="shared" si="83"/>
        <v>0</v>
      </c>
      <c r="G400" s="156">
        <f t="shared" si="84"/>
        <v>0</v>
      </c>
      <c r="H400" s="156">
        <f t="shared" si="80"/>
        <v>0</v>
      </c>
      <c r="I400" s="156">
        <f>'F4.2  KGSC'!V197</f>
        <v>1.76288E-2</v>
      </c>
      <c r="J400" s="156">
        <f>'F4.2  KGSC'!AU197</f>
        <v>1.76288E-2</v>
      </c>
      <c r="K400" s="156"/>
      <c r="L400" s="156"/>
      <c r="M400" s="156">
        <f t="shared" si="81"/>
        <v>1.76288E-2</v>
      </c>
      <c r="N400" s="156">
        <f t="shared" si="82"/>
        <v>0</v>
      </c>
    </row>
    <row r="401" spans="1:16" outlineLevel="1">
      <c r="A401" s="87">
        <f t="shared" si="86"/>
        <v>81</v>
      </c>
      <c r="B401" s="90" t="str">
        <f t="shared" si="86"/>
        <v>Supply &amp; installation of IP Camera System and network spare</v>
      </c>
      <c r="C401" s="87" t="str">
        <f t="shared" si="86"/>
        <v>N.A.</v>
      </c>
      <c r="D401" s="141" t="str">
        <f t="shared" si="86"/>
        <v>-</v>
      </c>
      <c r="E401" s="159">
        <f t="shared" si="86"/>
        <v>0</v>
      </c>
      <c r="F401" s="156">
        <f t="shared" si="83"/>
        <v>0</v>
      </c>
      <c r="G401" s="156">
        <f t="shared" si="84"/>
        <v>0</v>
      </c>
      <c r="H401" s="156">
        <f t="shared" si="80"/>
        <v>0</v>
      </c>
      <c r="I401" s="156">
        <f>'F4.2  KGSC'!V198</f>
        <v>2.5806599999999999E-2</v>
      </c>
      <c r="J401" s="156">
        <f>'F4.2  KGSC'!AU198</f>
        <v>2.5806599999999999E-2</v>
      </c>
      <c r="K401" s="156"/>
      <c r="L401" s="156"/>
      <c r="M401" s="156">
        <f t="shared" si="81"/>
        <v>2.5806599999999999E-2</v>
      </c>
      <c r="N401" s="156">
        <f t="shared" si="82"/>
        <v>0</v>
      </c>
    </row>
    <row r="402" spans="1:16" outlineLevel="1">
      <c r="A402" s="87">
        <f t="shared" si="86"/>
        <v>82</v>
      </c>
      <c r="B402" s="90" t="str">
        <f t="shared" si="86"/>
        <v>Gym Equipments at MSPGCL Recreation club , 33 Item</v>
      </c>
      <c r="C402" s="87" t="str">
        <f t="shared" si="86"/>
        <v>N.A.</v>
      </c>
      <c r="D402" s="141" t="str">
        <f t="shared" si="86"/>
        <v>-</v>
      </c>
      <c r="E402" s="159">
        <f t="shared" si="86"/>
        <v>0</v>
      </c>
      <c r="F402" s="156">
        <f t="shared" si="83"/>
        <v>0</v>
      </c>
      <c r="G402" s="156">
        <f t="shared" si="84"/>
        <v>0</v>
      </c>
      <c r="H402" s="156">
        <f t="shared" si="80"/>
        <v>0</v>
      </c>
      <c r="I402" s="156">
        <f>'F4.2  KGSC'!V199</f>
        <v>4.7833599999999997E-2</v>
      </c>
      <c r="J402" s="156">
        <f>'F4.2  KGSC'!AU199</f>
        <v>4.7833599999999997E-2</v>
      </c>
      <c r="K402" s="156"/>
      <c r="L402" s="156"/>
      <c r="M402" s="156">
        <f t="shared" si="81"/>
        <v>4.7833599999999997E-2</v>
      </c>
      <c r="N402" s="156">
        <f t="shared" si="82"/>
        <v>0</v>
      </c>
    </row>
    <row r="403" spans="1:16" outlineLevel="1">
      <c r="A403" s="87">
        <f t="shared" si="86"/>
        <v>0</v>
      </c>
      <c r="B403" s="90" t="str">
        <f t="shared" si="86"/>
        <v>Non-DPR schemes (3 Nos) for FY 2024-25 at KGSC Pophali</v>
      </c>
      <c r="C403" s="87" t="str">
        <f t="shared" si="86"/>
        <v>Board Resolution No-MSPGCL/BM-219/Item 219.7 dtd.24.07.2023</v>
      </c>
      <c r="D403" s="141" t="str">
        <f t="shared" si="86"/>
        <v>-</v>
      </c>
      <c r="E403" s="159">
        <f t="shared" si="86"/>
        <v>0</v>
      </c>
      <c r="F403" s="156">
        <f t="shared" si="83"/>
        <v>0</v>
      </c>
      <c r="G403" s="156">
        <f t="shared" si="84"/>
        <v>0</v>
      </c>
      <c r="H403" s="156">
        <f t="shared" ref="H403:H410" si="87">F403-G403</f>
        <v>0</v>
      </c>
      <c r="I403" s="156">
        <f>'F4.2  KGSC'!V200</f>
        <v>0</v>
      </c>
      <c r="J403" s="156">
        <f>'F4.2  KGSC'!AU200</f>
        <v>0</v>
      </c>
      <c r="K403" s="156"/>
      <c r="L403" s="156"/>
      <c r="M403" s="156">
        <f t="shared" ref="M403:M410" si="88">SUM(J403:L403)</f>
        <v>0</v>
      </c>
      <c r="N403" s="156">
        <f t="shared" ref="N403:N410" si="89">H403+I403-M403</f>
        <v>0</v>
      </c>
    </row>
    <row r="404" spans="1:16" outlineLevel="1">
      <c r="A404" s="87">
        <f t="shared" si="86"/>
        <v>83</v>
      </c>
      <c r="B404" s="90" t="str">
        <f t="shared" si="86"/>
        <v xml:space="preserve">Up-gradation of thyristor based 48V Battery Chargers (4 nos)  by SMPS Microprocessor based dual float cum boost Battery Chargers at Stage-III, Stage-I&amp;II and KDPH at KGSC, Pophali </v>
      </c>
      <c r="C404" s="87">
        <f t="shared" si="86"/>
        <v>0</v>
      </c>
      <c r="D404" s="141" t="str">
        <f t="shared" si="86"/>
        <v>-</v>
      </c>
      <c r="E404" s="159">
        <f t="shared" si="86"/>
        <v>0</v>
      </c>
      <c r="F404" s="156">
        <f t="shared" si="83"/>
        <v>0</v>
      </c>
      <c r="G404" s="156">
        <f t="shared" si="84"/>
        <v>0</v>
      </c>
      <c r="H404" s="156">
        <f t="shared" si="87"/>
        <v>0</v>
      </c>
      <c r="I404" s="156">
        <f>'F4.2  KGSC'!V201</f>
        <v>0</v>
      </c>
      <c r="J404" s="156">
        <f>'F4.2  KGSC'!AU201</f>
        <v>0</v>
      </c>
      <c r="K404" s="156"/>
      <c r="L404" s="156"/>
      <c r="M404" s="156">
        <f t="shared" si="88"/>
        <v>0</v>
      </c>
      <c r="N404" s="156">
        <f t="shared" si="89"/>
        <v>0</v>
      </c>
    </row>
    <row r="405" spans="1:16" outlineLevel="1">
      <c r="A405" s="87">
        <f t="shared" si="86"/>
        <v>84</v>
      </c>
      <c r="B405" s="90" t="str">
        <f t="shared" si="86"/>
        <v xml:space="preserve">Up-gradation of thyristor based 220V Battery Chargers (4 nos)  by SMPS Microprocessor based dual float cum boost Battery Chargers at Stage-III and Stage-I&amp;II at KGSC, Pophali </v>
      </c>
      <c r="C405" s="87">
        <f t="shared" si="86"/>
        <v>0</v>
      </c>
      <c r="D405" s="141" t="str">
        <f t="shared" si="86"/>
        <v>-</v>
      </c>
      <c r="E405" s="159">
        <f t="shared" si="86"/>
        <v>0</v>
      </c>
      <c r="F405" s="156">
        <f t="shared" si="83"/>
        <v>0</v>
      </c>
      <c r="G405" s="156">
        <f t="shared" si="84"/>
        <v>0</v>
      </c>
      <c r="H405" s="156">
        <f t="shared" si="87"/>
        <v>0</v>
      </c>
      <c r="I405" s="156">
        <f>'F4.2  KGSC'!V202</f>
        <v>0</v>
      </c>
      <c r="J405" s="156">
        <f>'F4.2  KGSC'!AU202</f>
        <v>0</v>
      </c>
      <c r="K405" s="156"/>
      <c r="L405" s="156"/>
      <c r="M405" s="156">
        <f t="shared" si="88"/>
        <v>0</v>
      </c>
      <c r="N405" s="156">
        <f t="shared" si="89"/>
        <v>0</v>
      </c>
    </row>
    <row r="406" spans="1:16" outlineLevel="1">
      <c r="A406" s="87">
        <f t="shared" si="86"/>
        <v>85</v>
      </c>
      <c r="B406" s="90" t="str">
        <f t="shared" si="86"/>
        <v>Retrofitting of Generator and Gen. Transformer protection relay by Numerical protection system at KGSC stage III, Alore</v>
      </c>
      <c r="C406" s="87">
        <f t="shared" si="86"/>
        <v>0</v>
      </c>
      <c r="D406" s="141" t="str">
        <f t="shared" si="86"/>
        <v>-</v>
      </c>
      <c r="E406" s="159">
        <f t="shared" si="86"/>
        <v>0</v>
      </c>
      <c r="F406" s="156">
        <f t="shared" si="83"/>
        <v>0</v>
      </c>
      <c r="G406" s="156">
        <f t="shared" si="84"/>
        <v>0</v>
      </c>
      <c r="H406" s="156">
        <f t="shared" si="87"/>
        <v>0</v>
      </c>
      <c r="I406" s="156">
        <f>'F4.2  KGSC'!V203</f>
        <v>0</v>
      </c>
      <c r="J406" s="156">
        <f>'F4.2  KGSC'!AU203</f>
        <v>0</v>
      </c>
      <c r="K406" s="156"/>
      <c r="L406" s="156"/>
      <c r="M406" s="156">
        <f t="shared" si="88"/>
        <v>0</v>
      </c>
      <c r="N406" s="156">
        <f t="shared" si="89"/>
        <v>0</v>
      </c>
    </row>
    <row r="407" spans="1:16" outlineLevel="1">
      <c r="A407" s="87">
        <f t="shared" si="86"/>
        <v>0</v>
      </c>
      <c r="B407" s="90" t="str">
        <f t="shared" si="86"/>
        <v>IDC</v>
      </c>
      <c r="C407" s="87">
        <f t="shared" si="86"/>
        <v>0</v>
      </c>
      <c r="D407" s="141" t="str">
        <f t="shared" si="86"/>
        <v>-</v>
      </c>
      <c r="E407" s="159">
        <f t="shared" si="86"/>
        <v>0</v>
      </c>
      <c r="F407" s="156">
        <f t="shared" si="83"/>
        <v>0</v>
      </c>
      <c r="G407" s="156">
        <f t="shared" si="84"/>
        <v>0</v>
      </c>
      <c r="H407" s="156">
        <f t="shared" si="87"/>
        <v>0</v>
      </c>
      <c r="I407" s="156">
        <f>'F4.2  KGSC'!V204</f>
        <v>0</v>
      </c>
      <c r="J407" s="156">
        <f>'F4.2  KGSC'!AU204</f>
        <v>0</v>
      </c>
      <c r="K407" s="156"/>
      <c r="L407" s="156"/>
      <c r="M407" s="156">
        <f t="shared" si="88"/>
        <v>0</v>
      </c>
      <c r="N407" s="156">
        <f t="shared" si="89"/>
        <v>0</v>
      </c>
    </row>
    <row r="408" spans="1:16" outlineLevel="1">
      <c r="A408" s="87">
        <f t="shared" ref="A408:E410" si="90">A205</f>
        <v>0</v>
      </c>
      <c r="B408" s="90" t="str">
        <f t="shared" si="90"/>
        <v>Non-DPR schemes (2 Nos) for FY 2025-26 at KGSC Pophali</v>
      </c>
      <c r="C408" s="87" t="str">
        <f t="shared" si="90"/>
        <v>Yet Not Submitted</v>
      </c>
      <c r="D408" s="141" t="str">
        <f t="shared" si="90"/>
        <v>-</v>
      </c>
      <c r="E408" s="159">
        <f t="shared" si="90"/>
        <v>0</v>
      </c>
      <c r="F408" s="156">
        <f t="shared" si="83"/>
        <v>0</v>
      </c>
      <c r="G408" s="156">
        <f t="shared" si="84"/>
        <v>0</v>
      </c>
      <c r="H408" s="156">
        <f t="shared" si="87"/>
        <v>0</v>
      </c>
      <c r="I408" s="156">
        <f>'F4.2  KGSC'!V205</f>
        <v>0</v>
      </c>
      <c r="J408" s="156">
        <f>'F4.2  KGSC'!AU205</f>
        <v>0</v>
      </c>
      <c r="K408" s="156"/>
      <c r="L408" s="156"/>
      <c r="M408" s="156">
        <f t="shared" si="88"/>
        <v>0</v>
      </c>
      <c r="N408" s="156">
        <f t="shared" si="89"/>
        <v>0</v>
      </c>
    </row>
    <row r="409" spans="1:16" outlineLevel="1">
      <c r="A409" s="87">
        <f t="shared" si="90"/>
        <v>86</v>
      </c>
      <c r="B409" s="90" t="str">
        <f t="shared" si="90"/>
        <v>Supply, Erection, Commissioning &amp; Retrofitting of 220 VDC Ni-cadmium type Battery set    (4 Nos) having different ampere hour capacity at Stage-I&amp;II and Stage-IV</v>
      </c>
      <c r="C409" s="87">
        <f t="shared" si="90"/>
        <v>0</v>
      </c>
      <c r="D409" s="141" t="str">
        <f t="shared" si="90"/>
        <v>-</v>
      </c>
      <c r="E409" s="159">
        <f t="shared" si="90"/>
        <v>0</v>
      </c>
      <c r="F409" s="156">
        <f t="shared" si="83"/>
        <v>0</v>
      </c>
      <c r="G409" s="156">
        <f t="shared" si="84"/>
        <v>0</v>
      </c>
      <c r="H409" s="156">
        <f t="shared" si="87"/>
        <v>0</v>
      </c>
      <c r="I409" s="157">
        <f>'F4.2  KGSC'!V206</f>
        <v>0</v>
      </c>
      <c r="J409" s="157">
        <f>'F4.2  KGSC'!AU206</f>
        <v>0</v>
      </c>
      <c r="K409" s="156"/>
      <c r="L409" s="156"/>
      <c r="M409" s="156">
        <f t="shared" si="88"/>
        <v>0</v>
      </c>
      <c r="N409" s="156">
        <f t="shared" si="89"/>
        <v>0</v>
      </c>
    </row>
    <row r="410" spans="1:16" outlineLevel="1">
      <c r="A410" s="87">
        <f t="shared" si="90"/>
        <v>87</v>
      </c>
      <c r="B410" s="90" t="str">
        <f t="shared" si="90"/>
        <v>Supply, Erection, Commissioning &amp; Retrofitting of 48VDC, 300AH Ni-cadmium type Battery set at Stage-I&amp;II switchyard</v>
      </c>
      <c r="C410" s="87">
        <f t="shared" si="90"/>
        <v>0</v>
      </c>
      <c r="D410" s="141" t="str">
        <f t="shared" si="90"/>
        <v>-</v>
      </c>
      <c r="E410" s="159">
        <f t="shared" si="90"/>
        <v>0</v>
      </c>
      <c r="F410" s="156">
        <f t="shared" si="83"/>
        <v>0</v>
      </c>
      <c r="G410" s="156">
        <f t="shared" si="84"/>
        <v>0</v>
      </c>
      <c r="H410" s="156">
        <f t="shared" si="87"/>
        <v>0</v>
      </c>
      <c r="I410" s="157">
        <f>'F4.2  KGSC'!V207</f>
        <v>0</v>
      </c>
      <c r="J410" s="157">
        <f>'F4.2  KGSC'!AU207</f>
        <v>0</v>
      </c>
      <c r="K410" s="156"/>
      <c r="L410" s="156"/>
      <c r="M410" s="156">
        <f t="shared" si="88"/>
        <v>0</v>
      </c>
      <c r="N410" s="156">
        <f t="shared" si="89"/>
        <v>0</v>
      </c>
    </row>
    <row r="411" spans="1:16" ht="15.75" thickBot="1">
      <c r="A411" s="171"/>
      <c r="B411" s="172" t="str">
        <f>B208</f>
        <v>Total</v>
      </c>
      <c r="C411" s="173"/>
      <c r="D411" s="174"/>
      <c r="E411" s="175"/>
      <c r="F411" s="176">
        <f t="shared" ref="F411:N411" si="91">SUM(F213:F410)</f>
        <v>82.386326499999981</v>
      </c>
      <c r="G411" s="176">
        <f t="shared" si="91"/>
        <v>61.247022700000016</v>
      </c>
      <c r="H411" s="176">
        <f t="shared" si="91"/>
        <v>21.1393038</v>
      </c>
      <c r="I411" s="176">
        <f t="shared" si="91"/>
        <v>16.0786205</v>
      </c>
      <c r="J411" s="176">
        <f t="shared" si="91"/>
        <v>9.525624500000001</v>
      </c>
      <c r="K411" s="176">
        <f t="shared" si="91"/>
        <v>0</v>
      </c>
      <c r="L411" s="176">
        <f t="shared" si="91"/>
        <v>0</v>
      </c>
      <c r="M411" s="176">
        <f t="shared" si="91"/>
        <v>9.525624500000001</v>
      </c>
      <c r="N411" s="176">
        <f t="shared" si="91"/>
        <v>27.692299799999997</v>
      </c>
    </row>
    <row r="412" spans="1:16">
      <c r="F412" s="158"/>
      <c r="G412" s="158"/>
      <c r="H412" s="158"/>
      <c r="I412" s="158"/>
      <c r="J412" s="158"/>
      <c r="K412" s="158"/>
      <c r="L412" s="158"/>
      <c r="M412" s="158"/>
      <c r="N412" s="158"/>
    </row>
    <row r="413" spans="1:16">
      <c r="A413" s="40"/>
      <c r="B413" s="41" t="s">
        <v>11</v>
      </c>
      <c r="C413" s="42"/>
      <c r="D413" s="43"/>
      <c r="E413" s="44"/>
      <c r="F413" s="95"/>
      <c r="G413" s="95"/>
      <c r="H413" s="95"/>
      <c r="I413" s="95"/>
      <c r="J413" s="95"/>
      <c r="K413" s="95"/>
      <c r="L413" s="95"/>
      <c r="M413" s="95"/>
      <c r="N413" s="95"/>
    </row>
    <row r="414" spans="1:16" outlineLevel="1">
      <c r="A414" s="40"/>
      <c r="B414" s="45" t="str">
        <f t="shared" ref="B414:B445" si="92">B211</f>
        <v>a) DPR Schemes</v>
      </c>
      <c r="C414" s="42"/>
      <c r="D414" s="43"/>
      <c r="E414" s="44"/>
      <c r="F414" s="44"/>
      <c r="G414" s="44"/>
      <c r="H414" s="44"/>
      <c r="I414" s="44"/>
      <c r="J414" s="44"/>
      <c r="K414" s="44"/>
      <c r="L414" s="44"/>
      <c r="M414" s="44"/>
      <c r="N414" s="44"/>
    </row>
    <row r="415" spans="1:16" outlineLevel="1">
      <c r="A415" s="46"/>
      <c r="B415" s="46" t="str">
        <f t="shared" si="92"/>
        <v>(i) Submitted to MERC</v>
      </c>
      <c r="C415" s="47"/>
      <c r="D415" s="48"/>
      <c r="E415" s="44"/>
      <c r="F415" s="44"/>
      <c r="G415" s="44"/>
      <c r="H415" s="44"/>
      <c r="I415" s="44"/>
      <c r="J415" s="44"/>
      <c r="K415" s="44"/>
      <c r="L415" s="44"/>
      <c r="M415" s="44"/>
      <c r="N415" s="44"/>
    </row>
    <row r="416" spans="1:16" ht="30" outlineLevel="1">
      <c r="A416" s="416">
        <f t="shared" ref="A416:A447" si="93">A213</f>
        <v>1</v>
      </c>
      <c r="B416" s="417" t="str">
        <f t="shared" si="92"/>
        <v>Various improvement schemes at Pophali Hydro Power Station</v>
      </c>
      <c r="C416" s="416" t="str">
        <f t="shared" ref="C416:E435" si="94">C213</f>
        <v>MERC/TECH 1/CAPEX/20142015/00086</v>
      </c>
      <c r="D416" s="811">
        <f t="shared" si="94"/>
        <v>41739</v>
      </c>
      <c r="E416" s="57">
        <f t="shared" si="94"/>
        <v>11.900051899999999</v>
      </c>
      <c r="F416" s="155">
        <f t="shared" ref="F416:F447" si="95">F213+I213</f>
        <v>0</v>
      </c>
      <c r="G416" s="155">
        <f t="shared" ref="G416:G447" si="96">G213+M213</f>
        <v>0</v>
      </c>
      <c r="H416" s="155">
        <f>F416-G416</f>
        <v>0</v>
      </c>
      <c r="I416" s="155">
        <f>'F4.2  KGSC'!W10</f>
        <v>0</v>
      </c>
      <c r="J416" s="155">
        <f>'F4.2  KGSC'!AV10</f>
        <v>0</v>
      </c>
      <c r="K416" s="155"/>
      <c r="L416" s="155"/>
      <c r="M416" s="155">
        <f>SUM(J416:L416)</f>
        <v>0</v>
      </c>
      <c r="N416" s="155">
        <f>H416+I416-M416</f>
        <v>0</v>
      </c>
      <c r="O416" s="209">
        <f t="shared" ref="O416:O478" si="97">MAX(0,IF(M416=0,0,IF(G416+M416&lt;E416,M416,E416-G416)))</f>
        <v>0</v>
      </c>
      <c r="P416" s="210">
        <f t="shared" ref="P416:P478" si="98">M416-O416</f>
        <v>0</v>
      </c>
    </row>
    <row r="417" spans="1:16" ht="30" outlineLevel="1">
      <c r="A417" s="183">
        <f t="shared" si="93"/>
        <v>1.1000000000000001</v>
      </c>
      <c r="B417" s="184" t="str">
        <f t="shared" si="92"/>
        <v>ALSPA HMI Series 6  Centralog System</v>
      </c>
      <c r="C417" s="183" t="str">
        <f t="shared" si="94"/>
        <v>MERC/TECH 1/CAPEX/20142015/00086</v>
      </c>
      <c r="D417" s="814">
        <f t="shared" si="94"/>
        <v>41739</v>
      </c>
      <c r="E417" s="815">
        <f t="shared" si="94"/>
        <v>6.8555000000000001</v>
      </c>
      <c r="F417" s="155">
        <f t="shared" si="95"/>
        <v>7.8385819000000003</v>
      </c>
      <c r="G417" s="155">
        <f t="shared" si="96"/>
        <v>7.8385819000000003</v>
      </c>
      <c r="H417" s="816">
        <f t="shared" ref="H417:H480" si="99">F417-G417</f>
        <v>0</v>
      </c>
      <c r="I417" s="155">
        <f>'F4.2  KGSC'!W11</f>
        <v>0</v>
      </c>
      <c r="J417" s="155">
        <f>'F4.2  KGSC'!AV11</f>
        <v>0</v>
      </c>
      <c r="K417" s="816"/>
      <c r="L417" s="816"/>
      <c r="M417" s="816">
        <f t="shared" ref="M417:M456" si="100">SUM(J417:L417)</f>
        <v>0</v>
      </c>
      <c r="N417" s="816">
        <f t="shared" ref="N417:N480" si="101">H417+I417-M417</f>
        <v>0</v>
      </c>
      <c r="O417" s="209">
        <f t="shared" si="97"/>
        <v>0</v>
      </c>
      <c r="P417" s="210">
        <f t="shared" si="98"/>
        <v>0</v>
      </c>
    </row>
    <row r="418" spans="1:16" ht="30" outlineLevel="1">
      <c r="A418" s="183">
        <f t="shared" si="93"/>
        <v>1.2</v>
      </c>
      <c r="B418" s="184" t="str">
        <f t="shared" si="92"/>
        <v>1 X 525 Tr chiller unit</v>
      </c>
      <c r="C418" s="183" t="str">
        <f t="shared" si="94"/>
        <v>MERC/TECH 1/CAPEX/20142015/00086</v>
      </c>
      <c r="D418" s="814">
        <f t="shared" si="94"/>
        <v>41739</v>
      </c>
      <c r="E418" s="815">
        <f t="shared" si="94"/>
        <v>1.23</v>
      </c>
      <c r="F418" s="155">
        <f t="shared" si="95"/>
        <v>1.1499999999999999</v>
      </c>
      <c r="G418" s="155">
        <f t="shared" si="96"/>
        <v>1.1499999999999999</v>
      </c>
      <c r="H418" s="816">
        <f t="shared" si="99"/>
        <v>0</v>
      </c>
      <c r="I418" s="155">
        <f>'F4.2  KGSC'!W12</f>
        <v>0</v>
      </c>
      <c r="J418" s="155">
        <f>'F4.2  KGSC'!AV12</f>
        <v>0</v>
      </c>
      <c r="K418" s="816"/>
      <c r="L418" s="816"/>
      <c r="M418" s="816">
        <f t="shared" si="100"/>
        <v>0</v>
      </c>
      <c r="N418" s="816">
        <f t="shared" si="101"/>
        <v>0</v>
      </c>
      <c r="O418" s="209">
        <f t="shared" si="97"/>
        <v>0</v>
      </c>
      <c r="P418" s="210">
        <f t="shared" si="98"/>
        <v>0</v>
      </c>
    </row>
    <row r="419" spans="1:16" ht="30" outlineLevel="1">
      <c r="A419" s="183">
        <f t="shared" si="93"/>
        <v>1.3</v>
      </c>
      <c r="B419" s="184" t="str">
        <f t="shared" si="92"/>
        <v>Micom P343 Numerical generator protection relay with 24 DI &amp; 24 DO with CLIO input. (5 Nos)</v>
      </c>
      <c r="C419" s="183" t="str">
        <f t="shared" si="94"/>
        <v>MERC/TECH 1/CAPEX/20142015/00086</v>
      </c>
      <c r="D419" s="814">
        <f t="shared" si="94"/>
        <v>41739</v>
      </c>
      <c r="E419" s="815">
        <f t="shared" si="94"/>
        <v>1.4675</v>
      </c>
      <c r="F419" s="155">
        <f t="shared" si="95"/>
        <v>1.474</v>
      </c>
      <c r="G419" s="155">
        <f t="shared" si="96"/>
        <v>1.474</v>
      </c>
      <c r="H419" s="816">
        <f t="shared" si="99"/>
        <v>0</v>
      </c>
      <c r="I419" s="155">
        <f>'F4.2  KGSC'!W13</f>
        <v>0</v>
      </c>
      <c r="J419" s="155">
        <f>'F4.2  KGSC'!AV13</f>
        <v>0</v>
      </c>
      <c r="K419" s="816"/>
      <c r="L419" s="816"/>
      <c r="M419" s="816">
        <f t="shared" si="100"/>
        <v>0</v>
      </c>
      <c r="N419" s="816">
        <f t="shared" si="101"/>
        <v>0</v>
      </c>
      <c r="O419" s="209">
        <f t="shared" si="97"/>
        <v>0</v>
      </c>
      <c r="P419" s="210">
        <f t="shared" si="98"/>
        <v>0</v>
      </c>
    </row>
    <row r="420" spans="1:16" ht="30" outlineLevel="1">
      <c r="A420" s="183">
        <f t="shared" si="93"/>
        <v>1.4</v>
      </c>
      <c r="B420" s="184" t="str">
        <f t="shared" si="92"/>
        <v>Security Building at Stage-IV</v>
      </c>
      <c r="C420" s="183" t="str">
        <f t="shared" si="94"/>
        <v>MERC/TECH 1/CAPEX/20142015/00086</v>
      </c>
      <c r="D420" s="814">
        <f t="shared" si="94"/>
        <v>41739</v>
      </c>
      <c r="E420" s="815">
        <f t="shared" si="94"/>
        <v>0.1644613</v>
      </c>
      <c r="F420" s="155">
        <f t="shared" si="95"/>
        <v>0.1837684</v>
      </c>
      <c r="G420" s="155">
        <f t="shared" si="96"/>
        <v>0.1837684</v>
      </c>
      <c r="H420" s="816">
        <f t="shared" si="99"/>
        <v>0</v>
      </c>
      <c r="I420" s="155">
        <f>'F4.2  KGSC'!W14</f>
        <v>0</v>
      </c>
      <c r="J420" s="155">
        <f>'F4.2  KGSC'!AV14</f>
        <v>0</v>
      </c>
      <c r="K420" s="816"/>
      <c r="L420" s="816"/>
      <c r="M420" s="816">
        <f t="shared" si="100"/>
        <v>0</v>
      </c>
      <c r="N420" s="816">
        <f t="shared" si="101"/>
        <v>0</v>
      </c>
      <c r="O420" s="209">
        <f t="shared" si="97"/>
        <v>0</v>
      </c>
      <c r="P420" s="210">
        <f t="shared" si="98"/>
        <v>0</v>
      </c>
    </row>
    <row r="421" spans="1:16" ht="30" outlineLevel="1">
      <c r="A421" s="183">
        <f t="shared" si="93"/>
        <v>1.5</v>
      </c>
      <c r="B421" s="184" t="str">
        <f t="shared" si="92"/>
        <v>Construction of recreation club building</v>
      </c>
      <c r="C421" s="183" t="str">
        <f t="shared" si="94"/>
        <v>MERC/TECH 1/CAPEX/20142015/00086</v>
      </c>
      <c r="D421" s="814">
        <f t="shared" si="94"/>
        <v>41739</v>
      </c>
      <c r="E421" s="815">
        <f t="shared" si="94"/>
        <v>1.8204346</v>
      </c>
      <c r="F421" s="155">
        <f t="shared" si="95"/>
        <v>2.1946485999999998</v>
      </c>
      <c r="G421" s="155">
        <f t="shared" si="96"/>
        <v>2.1946485999999998</v>
      </c>
      <c r="H421" s="816">
        <f t="shared" si="99"/>
        <v>0</v>
      </c>
      <c r="I421" s="155">
        <f>'F4.2  KGSC'!W15</f>
        <v>0</v>
      </c>
      <c r="J421" s="155">
        <f>'F4.2  KGSC'!AV15</f>
        <v>0</v>
      </c>
      <c r="K421" s="816"/>
      <c r="L421" s="816"/>
      <c r="M421" s="816">
        <f t="shared" si="100"/>
        <v>0</v>
      </c>
      <c r="N421" s="816">
        <f t="shared" si="101"/>
        <v>0</v>
      </c>
      <c r="O421" s="209">
        <f t="shared" si="97"/>
        <v>0</v>
      </c>
      <c r="P421" s="210">
        <f t="shared" si="98"/>
        <v>0</v>
      </c>
    </row>
    <row r="422" spans="1:16" ht="30" outlineLevel="1">
      <c r="A422" s="183">
        <f t="shared" si="93"/>
        <v>1.6</v>
      </c>
      <c r="B422" s="184" t="str">
        <f t="shared" si="92"/>
        <v>Security Building for Stage-IV at EVT</v>
      </c>
      <c r="C422" s="183" t="str">
        <f t="shared" si="94"/>
        <v>MERC/TECH 1/CAPEX/20142015/00086</v>
      </c>
      <c r="D422" s="814">
        <f t="shared" si="94"/>
        <v>41739</v>
      </c>
      <c r="E422" s="815">
        <f t="shared" si="94"/>
        <v>0.22775599999999999</v>
      </c>
      <c r="F422" s="155">
        <f t="shared" si="95"/>
        <v>0.2596135</v>
      </c>
      <c r="G422" s="155">
        <f t="shared" si="96"/>
        <v>0.2596135</v>
      </c>
      <c r="H422" s="816">
        <f t="shared" si="99"/>
        <v>0</v>
      </c>
      <c r="I422" s="155">
        <f>'F4.2  KGSC'!W16</f>
        <v>0</v>
      </c>
      <c r="J422" s="155">
        <f>'F4.2  KGSC'!AV16</f>
        <v>0</v>
      </c>
      <c r="K422" s="816"/>
      <c r="L422" s="816"/>
      <c r="M422" s="816">
        <f t="shared" si="100"/>
        <v>0</v>
      </c>
      <c r="N422" s="816">
        <f t="shared" si="101"/>
        <v>0</v>
      </c>
      <c r="O422" s="209">
        <f t="shared" si="97"/>
        <v>0</v>
      </c>
      <c r="P422" s="210">
        <f t="shared" si="98"/>
        <v>0</v>
      </c>
    </row>
    <row r="423" spans="1:16" ht="30" outlineLevel="1">
      <c r="A423" s="183">
        <f t="shared" si="93"/>
        <v>0</v>
      </c>
      <c r="B423" s="184" t="str">
        <f t="shared" si="92"/>
        <v>IDC</v>
      </c>
      <c r="C423" s="183" t="str">
        <f t="shared" si="94"/>
        <v>MERC/TECH 1/CAPEX/20142015/00086</v>
      </c>
      <c r="D423" s="814">
        <f t="shared" si="94"/>
        <v>41739</v>
      </c>
      <c r="E423" s="815">
        <f t="shared" si="94"/>
        <v>0.13439999999999999</v>
      </c>
      <c r="F423" s="155">
        <f t="shared" si="95"/>
        <v>0</v>
      </c>
      <c r="G423" s="155">
        <f t="shared" si="96"/>
        <v>0</v>
      </c>
      <c r="H423" s="816">
        <f t="shared" si="99"/>
        <v>0</v>
      </c>
      <c r="I423" s="155">
        <f>'F4.2  KGSC'!W17</f>
        <v>0</v>
      </c>
      <c r="J423" s="155">
        <f>'F4.2  KGSC'!AV17</f>
        <v>0</v>
      </c>
      <c r="K423" s="816"/>
      <c r="L423" s="816"/>
      <c r="M423" s="816">
        <f t="shared" si="100"/>
        <v>0</v>
      </c>
      <c r="N423" s="816">
        <f t="shared" si="101"/>
        <v>0</v>
      </c>
      <c r="O423" s="209">
        <f t="shared" si="97"/>
        <v>0</v>
      </c>
      <c r="P423" s="210">
        <f t="shared" si="98"/>
        <v>0</v>
      </c>
    </row>
    <row r="424" spans="1:16" outlineLevel="1">
      <c r="A424" s="161">
        <f t="shared" si="93"/>
        <v>3</v>
      </c>
      <c r="B424" s="54" t="str">
        <f t="shared" si="92"/>
        <v>Various DPR Schemes for Civil Section, KGSC Pophali</v>
      </c>
      <c r="C424" s="53" t="str">
        <f t="shared" si="94"/>
        <v>MERC/CAPEX/20152016/00907</v>
      </c>
      <c r="D424" s="55">
        <f t="shared" si="94"/>
        <v>42313</v>
      </c>
      <c r="E424" s="56">
        <f t="shared" si="94"/>
        <v>21.201000000000001</v>
      </c>
      <c r="F424" s="155">
        <f t="shared" si="95"/>
        <v>0</v>
      </c>
      <c r="G424" s="155">
        <f t="shared" si="96"/>
        <v>0</v>
      </c>
      <c r="H424" s="156">
        <f t="shared" si="99"/>
        <v>0</v>
      </c>
      <c r="I424" s="157">
        <f>'F4.2  KGSC'!W18</f>
        <v>0</v>
      </c>
      <c r="J424" s="157">
        <f>'F4.2  KGSC'!AV18</f>
        <v>0</v>
      </c>
      <c r="K424" s="156"/>
      <c r="L424" s="156"/>
      <c r="M424" s="156">
        <f t="shared" si="100"/>
        <v>0</v>
      </c>
      <c r="N424" s="156">
        <f t="shared" si="101"/>
        <v>0</v>
      </c>
      <c r="O424" s="209">
        <f t="shared" si="97"/>
        <v>0</v>
      </c>
      <c r="P424" s="210">
        <f t="shared" si="98"/>
        <v>0</v>
      </c>
    </row>
    <row r="425" spans="1:16" outlineLevel="1">
      <c r="A425" s="195">
        <f t="shared" si="93"/>
        <v>3.1</v>
      </c>
      <c r="B425" s="747" t="str">
        <f t="shared" si="92"/>
        <v>Providing Road Network at KGSC, Pophali</v>
      </c>
      <c r="C425" s="58" t="str">
        <f t="shared" si="94"/>
        <v>MERC/CAPEX/20152016/00907</v>
      </c>
      <c r="D425" s="141">
        <f t="shared" si="94"/>
        <v>42313</v>
      </c>
      <c r="E425" s="59">
        <f t="shared" si="94"/>
        <v>7.7759999999999998</v>
      </c>
      <c r="F425" s="155">
        <f t="shared" si="95"/>
        <v>7.0181969999999998</v>
      </c>
      <c r="G425" s="155">
        <f t="shared" si="96"/>
        <v>7.0181969999999998</v>
      </c>
      <c r="H425" s="156">
        <f t="shared" si="99"/>
        <v>0</v>
      </c>
      <c r="I425" s="157">
        <f>'F4.2  KGSC'!W19</f>
        <v>0</v>
      </c>
      <c r="J425" s="157">
        <f>'F4.2  KGSC'!AV19</f>
        <v>0</v>
      </c>
      <c r="K425" s="156"/>
      <c r="L425" s="156"/>
      <c r="M425" s="156">
        <f t="shared" si="100"/>
        <v>0</v>
      </c>
      <c r="N425" s="156">
        <f t="shared" si="101"/>
        <v>0</v>
      </c>
      <c r="O425" s="209">
        <f t="shared" si="97"/>
        <v>0</v>
      </c>
      <c r="P425" s="210">
        <f t="shared" si="98"/>
        <v>0</v>
      </c>
    </row>
    <row r="426" spans="1:16" outlineLevel="1">
      <c r="A426" s="195">
        <f t="shared" si="93"/>
        <v>3.2</v>
      </c>
      <c r="B426" s="747" t="str">
        <f t="shared" si="92"/>
        <v>Modernisation &amp; Refurbishing of Residential Complex</v>
      </c>
      <c r="C426" s="58" t="str">
        <f t="shared" si="94"/>
        <v>MERC/CAPEX/20152016/00907</v>
      </c>
      <c r="D426" s="141">
        <f t="shared" si="94"/>
        <v>42313</v>
      </c>
      <c r="E426" s="59">
        <f t="shared" si="94"/>
        <v>8.9849999999999994</v>
      </c>
      <c r="F426" s="155">
        <f t="shared" si="95"/>
        <v>8.9364673999999997</v>
      </c>
      <c r="G426" s="155">
        <f t="shared" si="96"/>
        <v>8.9364673999999997</v>
      </c>
      <c r="H426" s="156">
        <f t="shared" si="99"/>
        <v>0</v>
      </c>
      <c r="I426" s="157">
        <f>'F4.2  KGSC'!W20</f>
        <v>0</v>
      </c>
      <c r="J426" s="157">
        <f>'F4.2  KGSC'!AV20</f>
        <v>0</v>
      </c>
      <c r="K426" s="156"/>
      <c r="L426" s="156"/>
      <c r="M426" s="156">
        <f t="shared" si="100"/>
        <v>0</v>
      </c>
      <c r="N426" s="156">
        <f t="shared" si="101"/>
        <v>0</v>
      </c>
      <c r="O426" s="209">
        <f t="shared" si="97"/>
        <v>0</v>
      </c>
      <c r="P426" s="210">
        <f t="shared" si="98"/>
        <v>0</v>
      </c>
    </row>
    <row r="427" spans="1:16" outlineLevel="1">
      <c r="A427" s="749">
        <f t="shared" si="93"/>
        <v>3.3</v>
      </c>
      <c r="B427" s="750" t="str">
        <f t="shared" si="92"/>
        <v>Water Supply &amp; Sanitory Works</v>
      </c>
      <c r="C427" s="58" t="str">
        <f t="shared" si="94"/>
        <v>MERC/CAPEX/20152016/00907</v>
      </c>
      <c r="D427" s="141">
        <f t="shared" si="94"/>
        <v>42313</v>
      </c>
      <c r="E427" s="59">
        <f t="shared" si="94"/>
        <v>4.4400000000000004</v>
      </c>
      <c r="F427" s="155">
        <f t="shared" si="95"/>
        <v>5.9018379999999997</v>
      </c>
      <c r="G427" s="155">
        <f t="shared" si="96"/>
        <v>4.1021511999999998</v>
      </c>
      <c r="H427" s="156">
        <f t="shared" si="99"/>
        <v>1.7996867999999999</v>
      </c>
      <c r="I427" s="157">
        <f>'F4.2  KGSC'!W21</f>
        <v>0</v>
      </c>
      <c r="J427" s="157">
        <f>'F4.2  KGSC'!AV21</f>
        <v>0</v>
      </c>
      <c r="K427" s="156"/>
      <c r="L427" s="156"/>
      <c r="M427" s="156">
        <f t="shared" si="100"/>
        <v>0</v>
      </c>
      <c r="N427" s="156">
        <f t="shared" si="101"/>
        <v>1.7996867999999999</v>
      </c>
      <c r="O427" s="209">
        <f t="shared" si="97"/>
        <v>0</v>
      </c>
      <c r="P427" s="210">
        <f t="shared" si="98"/>
        <v>0</v>
      </c>
    </row>
    <row r="428" spans="1:16" ht="30" outlineLevel="1">
      <c r="A428" s="416">
        <f t="shared" si="93"/>
        <v>4</v>
      </c>
      <c r="B428" s="417" t="str">
        <f t="shared" si="92"/>
        <v>Various Performance Improvement related schemes at KGSC, Pophali</v>
      </c>
      <c r="C428" s="416" t="str">
        <f t="shared" si="94"/>
        <v>MERC/CAPEX/20162017/01018</v>
      </c>
      <c r="D428" s="811">
        <f t="shared" si="94"/>
        <v>42691</v>
      </c>
      <c r="E428" s="57">
        <f t="shared" si="94"/>
        <v>12.976504</v>
      </c>
      <c r="F428" s="155">
        <f t="shared" si="95"/>
        <v>0</v>
      </c>
      <c r="G428" s="155">
        <f t="shared" si="96"/>
        <v>0</v>
      </c>
      <c r="H428" s="816">
        <f t="shared" si="99"/>
        <v>0</v>
      </c>
      <c r="I428" s="155">
        <f>'F4.2  KGSC'!W22</f>
        <v>0</v>
      </c>
      <c r="J428" s="155">
        <f>'F4.2  KGSC'!AV22</f>
        <v>0</v>
      </c>
      <c r="K428" s="816"/>
      <c r="L428" s="816"/>
      <c r="M428" s="816">
        <f t="shared" si="100"/>
        <v>0</v>
      </c>
      <c r="N428" s="816">
        <f t="shared" si="101"/>
        <v>0</v>
      </c>
      <c r="O428" s="209">
        <f t="shared" si="97"/>
        <v>0</v>
      </c>
      <c r="P428" s="210">
        <f t="shared" si="98"/>
        <v>0</v>
      </c>
    </row>
    <row r="429" spans="1:16" outlineLevel="1">
      <c r="A429" s="183">
        <f t="shared" si="93"/>
        <v>4.0999999999999996</v>
      </c>
      <c r="B429" s="184" t="str">
        <f t="shared" si="92"/>
        <v>Up gradation of 245 kV CTs at Stage-I&amp;II SY</v>
      </c>
      <c r="C429" s="183" t="str">
        <f t="shared" si="94"/>
        <v>MERC/CAPEX/20162017/01018</v>
      </c>
      <c r="D429" s="814">
        <f t="shared" si="94"/>
        <v>42691</v>
      </c>
      <c r="E429" s="815">
        <f t="shared" si="94"/>
        <v>1.962432</v>
      </c>
      <c r="F429" s="155">
        <f t="shared" si="95"/>
        <v>2.0900159999999999</v>
      </c>
      <c r="G429" s="155">
        <f t="shared" si="96"/>
        <v>2.0900159999999999</v>
      </c>
      <c r="H429" s="816">
        <f t="shared" si="99"/>
        <v>0</v>
      </c>
      <c r="I429" s="155">
        <f>'F4.2  KGSC'!W23</f>
        <v>0</v>
      </c>
      <c r="J429" s="155">
        <f>'F4.2  KGSC'!AV23</f>
        <v>0</v>
      </c>
      <c r="K429" s="816"/>
      <c r="L429" s="816"/>
      <c r="M429" s="816">
        <f t="shared" si="100"/>
        <v>0</v>
      </c>
      <c r="N429" s="816">
        <f t="shared" si="101"/>
        <v>0</v>
      </c>
      <c r="O429" s="209">
        <f t="shared" si="97"/>
        <v>0</v>
      </c>
      <c r="P429" s="210">
        <f t="shared" si="98"/>
        <v>0</v>
      </c>
    </row>
    <row r="430" spans="1:16" outlineLevel="1">
      <c r="A430" s="183">
        <f t="shared" si="93"/>
        <v>4.2</v>
      </c>
      <c r="B430" s="184" t="str">
        <f t="shared" si="92"/>
        <v>Up gradation of 245 kV PTs at Stage-I&amp;II SY</v>
      </c>
      <c r="C430" s="183" t="str">
        <f t="shared" si="94"/>
        <v>MERC/CAPEX/20162017/01018</v>
      </c>
      <c r="D430" s="814">
        <f t="shared" si="94"/>
        <v>42691</v>
      </c>
      <c r="E430" s="815">
        <f t="shared" si="94"/>
        <v>0.40508549999999999</v>
      </c>
      <c r="F430" s="155">
        <f t="shared" si="95"/>
        <v>0.3417</v>
      </c>
      <c r="G430" s="155">
        <f t="shared" si="96"/>
        <v>0.3417</v>
      </c>
      <c r="H430" s="816">
        <f t="shared" si="99"/>
        <v>0</v>
      </c>
      <c r="I430" s="155">
        <f>'F4.2  KGSC'!W24</f>
        <v>0</v>
      </c>
      <c r="J430" s="155">
        <f>'F4.2  KGSC'!AV24</f>
        <v>0</v>
      </c>
      <c r="K430" s="816"/>
      <c r="L430" s="816"/>
      <c r="M430" s="816">
        <f t="shared" si="100"/>
        <v>0</v>
      </c>
      <c r="N430" s="816">
        <f t="shared" si="101"/>
        <v>0</v>
      </c>
      <c r="O430" s="209">
        <f t="shared" si="97"/>
        <v>0</v>
      </c>
      <c r="P430" s="210">
        <f t="shared" si="98"/>
        <v>0</v>
      </c>
    </row>
    <row r="431" spans="1:16" outlineLevel="1">
      <c r="A431" s="183">
        <f t="shared" si="93"/>
        <v>4.3</v>
      </c>
      <c r="B431" s="184" t="str">
        <f t="shared" si="92"/>
        <v>Up gradation of CW system of Stage-I&amp;II Units</v>
      </c>
      <c r="C431" s="183" t="str">
        <f t="shared" si="94"/>
        <v>MERC/CAPEX/20162017/01018</v>
      </c>
      <c r="D431" s="814">
        <f t="shared" si="94"/>
        <v>42691</v>
      </c>
      <c r="E431" s="815">
        <f t="shared" si="94"/>
        <v>1.7099491</v>
      </c>
      <c r="F431" s="155">
        <f t="shared" si="95"/>
        <v>1.4730966999999999</v>
      </c>
      <c r="G431" s="155">
        <f t="shared" si="96"/>
        <v>1.4730966999999999</v>
      </c>
      <c r="H431" s="816">
        <f t="shared" si="99"/>
        <v>0</v>
      </c>
      <c r="I431" s="155">
        <f>'F4.2  KGSC'!W25</f>
        <v>0</v>
      </c>
      <c r="J431" s="155">
        <f>'F4.2  KGSC'!AV25</f>
        <v>0</v>
      </c>
      <c r="K431" s="816"/>
      <c r="L431" s="816"/>
      <c r="M431" s="816">
        <f t="shared" si="100"/>
        <v>0</v>
      </c>
      <c r="N431" s="816">
        <f t="shared" si="101"/>
        <v>0</v>
      </c>
      <c r="O431" s="209">
        <f t="shared" si="97"/>
        <v>0</v>
      </c>
      <c r="P431" s="210">
        <f t="shared" si="98"/>
        <v>0</v>
      </c>
    </row>
    <row r="432" spans="1:16" ht="30" outlineLevel="1">
      <c r="A432" s="183">
        <f t="shared" si="93"/>
        <v>4.4000000000000004</v>
      </c>
      <c r="B432" s="184" t="str">
        <f t="shared" si="92"/>
        <v>Up gradation of Intercom Exchange System between Stage-I&amp;II PH &amp; Admin. Bldg &amp; Staff Colony.</v>
      </c>
      <c r="C432" s="183" t="str">
        <f t="shared" si="94"/>
        <v>MERC/CAPEX/20162017/01018</v>
      </c>
      <c r="D432" s="814">
        <f t="shared" si="94"/>
        <v>42691</v>
      </c>
      <c r="E432" s="815">
        <f t="shared" si="94"/>
        <v>0.43826300000000001</v>
      </c>
      <c r="F432" s="155">
        <f t="shared" si="95"/>
        <v>0.35899999999999999</v>
      </c>
      <c r="G432" s="155">
        <f t="shared" si="96"/>
        <v>0.35899999999999999</v>
      </c>
      <c r="H432" s="816">
        <f t="shared" si="99"/>
        <v>0</v>
      </c>
      <c r="I432" s="155">
        <f>'F4.2  KGSC'!W26</f>
        <v>0</v>
      </c>
      <c r="J432" s="155">
        <f>'F4.2  KGSC'!AV26</f>
        <v>0</v>
      </c>
      <c r="K432" s="816"/>
      <c r="L432" s="816"/>
      <c r="M432" s="816">
        <f t="shared" si="100"/>
        <v>0</v>
      </c>
      <c r="N432" s="816">
        <f t="shared" si="101"/>
        <v>0</v>
      </c>
      <c r="O432" s="209">
        <f t="shared" si="97"/>
        <v>0</v>
      </c>
      <c r="P432" s="210">
        <f t="shared" si="98"/>
        <v>0</v>
      </c>
    </row>
    <row r="433" spans="1:16" outlineLevel="1">
      <c r="A433" s="183">
        <f t="shared" si="93"/>
        <v>4.5</v>
      </c>
      <c r="B433" s="184" t="str">
        <f t="shared" si="92"/>
        <v>Up gradation of 220 kV Breakers at KDPH SY</v>
      </c>
      <c r="C433" s="183" t="str">
        <f t="shared" si="94"/>
        <v>MERC/CAPEX/20162017/01018</v>
      </c>
      <c r="D433" s="814">
        <f t="shared" si="94"/>
        <v>42691</v>
      </c>
      <c r="E433" s="815">
        <f t="shared" si="94"/>
        <v>1.2890455999999999</v>
      </c>
      <c r="F433" s="155">
        <f t="shared" si="95"/>
        <v>0.97899999999999998</v>
      </c>
      <c r="G433" s="155">
        <f t="shared" si="96"/>
        <v>0.97899999999999998</v>
      </c>
      <c r="H433" s="816">
        <f t="shared" si="99"/>
        <v>0</v>
      </c>
      <c r="I433" s="155">
        <f>'F4.2  KGSC'!W27</f>
        <v>0</v>
      </c>
      <c r="J433" s="155">
        <f>'F4.2  KGSC'!AV27</f>
        <v>0</v>
      </c>
      <c r="K433" s="816"/>
      <c r="L433" s="816"/>
      <c r="M433" s="816">
        <f t="shared" si="100"/>
        <v>0</v>
      </c>
      <c r="N433" s="816">
        <f t="shared" si="101"/>
        <v>0</v>
      </c>
      <c r="O433" s="209">
        <f t="shared" si="97"/>
        <v>0</v>
      </c>
      <c r="P433" s="210">
        <f t="shared" si="98"/>
        <v>0</v>
      </c>
    </row>
    <row r="434" spans="1:16" outlineLevel="1">
      <c r="A434" s="183">
        <f t="shared" si="93"/>
        <v>4.5999999999999996</v>
      </c>
      <c r="B434" s="184" t="str">
        <f t="shared" si="92"/>
        <v>Procurement of Governing Oil Pumps for Stage-III Units.</v>
      </c>
      <c r="C434" s="183" t="str">
        <f t="shared" si="94"/>
        <v>MERC/CAPEX/20162017/01018</v>
      </c>
      <c r="D434" s="814">
        <f t="shared" si="94"/>
        <v>42691</v>
      </c>
      <c r="E434" s="815">
        <f t="shared" si="94"/>
        <v>1.2316254</v>
      </c>
      <c r="F434" s="155">
        <f t="shared" si="95"/>
        <v>0.70174179999999997</v>
      </c>
      <c r="G434" s="155">
        <f t="shared" si="96"/>
        <v>0.70174179999999997</v>
      </c>
      <c r="H434" s="816">
        <f t="shared" si="99"/>
        <v>0</v>
      </c>
      <c r="I434" s="155">
        <f>'F4.2  KGSC'!W28</f>
        <v>0</v>
      </c>
      <c r="J434" s="155">
        <f>'F4.2  KGSC'!AV28</f>
        <v>0</v>
      </c>
      <c r="K434" s="816"/>
      <c r="L434" s="816"/>
      <c r="M434" s="816">
        <f t="shared" si="100"/>
        <v>0</v>
      </c>
      <c r="N434" s="816">
        <f t="shared" si="101"/>
        <v>0</v>
      </c>
      <c r="O434" s="209">
        <f t="shared" si="97"/>
        <v>0</v>
      </c>
      <c r="P434" s="210">
        <f t="shared" si="98"/>
        <v>0</v>
      </c>
    </row>
    <row r="435" spans="1:16" outlineLevel="1">
      <c r="A435" s="768">
        <f t="shared" si="93"/>
        <v>4.7</v>
      </c>
      <c r="B435" s="769" t="str">
        <f t="shared" si="92"/>
        <v>Up gradation of TG Governing system of Stage-IV Units.</v>
      </c>
      <c r="C435" s="58" t="str">
        <f t="shared" si="94"/>
        <v>MERC/CAPEX/20162017/01018</v>
      </c>
      <c r="D435" s="141">
        <f t="shared" si="94"/>
        <v>42691</v>
      </c>
      <c r="E435" s="59">
        <f t="shared" si="94"/>
        <v>2.2151633999999998</v>
      </c>
      <c r="F435" s="155">
        <f t="shared" si="95"/>
        <v>2.7472045999999999</v>
      </c>
      <c r="G435" s="155">
        <f t="shared" si="96"/>
        <v>2.7472045999999999</v>
      </c>
      <c r="H435" s="156">
        <f t="shared" si="99"/>
        <v>0</v>
      </c>
      <c r="I435" s="157">
        <f>'F4.2  KGSC'!W29</f>
        <v>0</v>
      </c>
      <c r="J435" s="157">
        <f>'F4.2  KGSC'!AV29</f>
        <v>0</v>
      </c>
      <c r="K435" s="156"/>
      <c r="L435" s="156"/>
      <c r="M435" s="156">
        <f t="shared" si="100"/>
        <v>0</v>
      </c>
      <c r="N435" s="156">
        <f t="shared" si="101"/>
        <v>0</v>
      </c>
      <c r="O435" s="209">
        <f t="shared" si="97"/>
        <v>0</v>
      </c>
      <c r="P435" s="210">
        <f t="shared" si="98"/>
        <v>0</v>
      </c>
    </row>
    <row r="436" spans="1:16" outlineLevel="1">
      <c r="A436" s="183">
        <f t="shared" si="93"/>
        <v>4.8</v>
      </c>
      <c r="B436" s="184" t="str">
        <f t="shared" si="92"/>
        <v>Up gradation of Numerical Protection system of Stage-IV Units.</v>
      </c>
      <c r="C436" s="183" t="str">
        <f t="shared" ref="C436:E455" si="102">C233</f>
        <v>MERC/CAPEX/20162017/01018</v>
      </c>
      <c r="D436" s="814">
        <f t="shared" si="102"/>
        <v>42691</v>
      </c>
      <c r="E436" s="815">
        <f t="shared" si="102"/>
        <v>2.8249399999999998</v>
      </c>
      <c r="F436" s="155">
        <f t="shared" si="95"/>
        <v>2.8673999999999999</v>
      </c>
      <c r="G436" s="155">
        <f t="shared" si="96"/>
        <v>2.8673999999999999</v>
      </c>
      <c r="H436" s="816">
        <f t="shared" si="99"/>
        <v>0</v>
      </c>
      <c r="I436" s="155">
        <f>'F4.2  KGSC'!W30</f>
        <v>0</v>
      </c>
      <c r="J436" s="155">
        <f>'F4.2  KGSC'!AV30</f>
        <v>0</v>
      </c>
      <c r="K436" s="816"/>
      <c r="L436" s="816"/>
      <c r="M436" s="816">
        <f t="shared" si="100"/>
        <v>0</v>
      </c>
      <c r="N436" s="816">
        <f t="shared" si="101"/>
        <v>0</v>
      </c>
      <c r="O436" s="209">
        <f t="shared" si="97"/>
        <v>0</v>
      </c>
      <c r="P436" s="210">
        <f t="shared" si="98"/>
        <v>0</v>
      </c>
    </row>
    <row r="437" spans="1:16" outlineLevel="1">
      <c r="A437" s="183">
        <f t="shared" si="93"/>
        <v>0</v>
      </c>
      <c r="B437" s="184" t="str">
        <f t="shared" si="92"/>
        <v>IDC</v>
      </c>
      <c r="C437" s="183" t="str">
        <f t="shared" si="102"/>
        <v>MERC/CAPEX/20162017/01018</v>
      </c>
      <c r="D437" s="814">
        <f t="shared" si="102"/>
        <v>42691</v>
      </c>
      <c r="E437" s="815">
        <f t="shared" si="102"/>
        <v>0.9</v>
      </c>
      <c r="F437" s="155">
        <f t="shared" si="95"/>
        <v>0</v>
      </c>
      <c r="G437" s="155">
        <f t="shared" si="96"/>
        <v>0</v>
      </c>
      <c r="H437" s="816">
        <f t="shared" si="99"/>
        <v>0</v>
      </c>
      <c r="I437" s="155">
        <f>'F4.2  KGSC'!W31</f>
        <v>0</v>
      </c>
      <c r="J437" s="155">
        <f>'F4.2  KGSC'!AV31</f>
        <v>0</v>
      </c>
      <c r="K437" s="816"/>
      <c r="L437" s="816"/>
      <c r="M437" s="816">
        <f t="shared" si="100"/>
        <v>0</v>
      </c>
      <c r="N437" s="816">
        <f t="shared" si="101"/>
        <v>0</v>
      </c>
      <c r="O437" s="209">
        <f t="shared" si="97"/>
        <v>0</v>
      </c>
      <c r="P437" s="210">
        <f t="shared" si="98"/>
        <v>0</v>
      </c>
    </row>
    <row r="438" spans="1:16" ht="30" outlineLevel="1">
      <c r="A438" s="416">
        <f t="shared" si="93"/>
        <v>7</v>
      </c>
      <c r="B438" s="417" t="str">
        <f t="shared" si="92"/>
        <v>Replacement of Generator Stator of unit No. 11 (80 MW), Stage III, KGSC Pophali</v>
      </c>
      <c r="C438" s="416" t="str">
        <f t="shared" si="102"/>
        <v>MERC/CAPEX/20172018/04592</v>
      </c>
      <c r="D438" s="811">
        <f t="shared" si="102"/>
        <v>43046</v>
      </c>
      <c r="E438" s="57">
        <f t="shared" si="102"/>
        <v>22.54</v>
      </c>
      <c r="F438" s="155">
        <f t="shared" si="95"/>
        <v>0</v>
      </c>
      <c r="G438" s="155">
        <f t="shared" si="96"/>
        <v>0</v>
      </c>
      <c r="H438" s="816">
        <f t="shared" si="99"/>
        <v>0</v>
      </c>
      <c r="I438" s="155">
        <f>'F4.2  KGSC'!W32</f>
        <v>0</v>
      </c>
      <c r="J438" s="155">
        <f>'F4.2  KGSC'!AV32</f>
        <v>0</v>
      </c>
      <c r="K438" s="816"/>
      <c r="L438" s="816"/>
      <c r="M438" s="816">
        <f t="shared" si="100"/>
        <v>0</v>
      </c>
      <c r="N438" s="816">
        <f t="shared" si="101"/>
        <v>0</v>
      </c>
      <c r="O438" s="209">
        <f t="shared" si="97"/>
        <v>0</v>
      </c>
      <c r="P438" s="210">
        <f t="shared" si="98"/>
        <v>0</v>
      </c>
    </row>
    <row r="439" spans="1:16" ht="30" outlineLevel="1">
      <c r="A439" s="58">
        <f t="shared" si="93"/>
        <v>7.1</v>
      </c>
      <c r="B439" s="104" t="str">
        <f t="shared" si="92"/>
        <v>Replacement of Generator Stator of unit No. 11 (80 MW), Stage III, KGSC Pophali</v>
      </c>
      <c r="C439" s="58" t="str">
        <f t="shared" si="102"/>
        <v>MERC/CAPEX/20172018/04592</v>
      </c>
      <c r="D439" s="141">
        <f t="shared" si="102"/>
        <v>43046</v>
      </c>
      <c r="E439" s="59">
        <f t="shared" si="102"/>
        <v>22.54</v>
      </c>
      <c r="F439" s="155">
        <f t="shared" si="95"/>
        <v>16.579000000000001</v>
      </c>
      <c r="G439" s="155">
        <f t="shared" si="96"/>
        <v>0</v>
      </c>
      <c r="H439" s="156">
        <f t="shared" si="99"/>
        <v>16.579000000000001</v>
      </c>
      <c r="I439" s="157">
        <f>'F4.2  KGSC'!W33</f>
        <v>2.83</v>
      </c>
      <c r="J439" s="157">
        <f>'F4.2  KGSC'!AV33</f>
        <v>19.41</v>
      </c>
      <c r="K439" s="156"/>
      <c r="L439" s="156"/>
      <c r="M439" s="156">
        <f t="shared" si="100"/>
        <v>19.41</v>
      </c>
      <c r="N439" s="156">
        <f t="shared" si="101"/>
        <v>-1.0000000000012221E-3</v>
      </c>
      <c r="O439" s="209">
        <f t="shared" si="97"/>
        <v>19.41</v>
      </c>
      <c r="P439" s="210">
        <f t="shared" si="98"/>
        <v>0</v>
      </c>
    </row>
    <row r="440" spans="1:16" ht="30" outlineLevel="1">
      <c r="A440" s="416">
        <f t="shared" si="93"/>
        <v>8</v>
      </c>
      <c r="B440" s="417" t="str">
        <f t="shared" si="92"/>
        <v>Procurement of new pelton wheel runners (2 Nos.) for Stage II at KGSC, Pophali</v>
      </c>
      <c r="C440" s="416" t="str">
        <f t="shared" si="102"/>
        <v>MERC/CAPEX/20172018/04421</v>
      </c>
      <c r="D440" s="811">
        <f t="shared" si="102"/>
        <v>43032</v>
      </c>
      <c r="E440" s="57">
        <f t="shared" si="102"/>
        <v>13.07</v>
      </c>
      <c r="F440" s="155">
        <f t="shared" si="95"/>
        <v>0</v>
      </c>
      <c r="G440" s="155">
        <f t="shared" si="96"/>
        <v>0</v>
      </c>
      <c r="H440" s="816">
        <f t="shared" si="99"/>
        <v>0</v>
      </c>
      <c r="I440" s="155">
        <f>'F4.2  KGSC'!W34</f>
        <v>0</v>
      </c>
      <c r="J440" s="155">
        <f>'F4.2  KGSC'!AV34</f>
        <v>0</v>
      </c>
      <c r="K440" s="816"/>
      <c r="L440" s="816"/>
      <c r="M440" s="816">
        <f t="shared" si="100"/>
        <v>0</v>
      </c>
      <c r="N440" s="816">
        <f t="shared" si="101"/>
        <v>0</v>
      </c>
      <c r="O440" s="209">
        <f t="shared" si="97"/>
        <v>0</v>
      </c>
      <c r="P440" s="210">
        <f t="shared" si="98"/>
        <v>0</v>
      </c>
    </row>
    <row r="441" spans="1:16" ht="30" outlineLevel="1">
      <c r="A441" s="58">
        <f t="shared" si="93"/>
        <v>8.1</v>
      </c>
      <c r="B441" s="104" t="str">
        <f t="shared" si="92"/>
        <v>Procurement of new pelton wheel runners (2 Nos.) for Stage II at KGSC, Pophali</v>
      </c>
      <c r="C441" s="58" t="str">
        <f t="shared" si="102"/>
        <v>MERC/CAPEX/20172018/04421</v>
      </c>
      <c r="D441" s="141">
        <f t="shared" si="102"/>
        <v>43032</v>
      </c>
      <c r="E441" s="59">
        <f t="shared" si="102"/>
        <v>13.07</v>
      </c>
      <c r="F441" s="155">
        <f t="shared" si="95"/>
        <v>0</v>
      </c>
      <c r="G441" s="155">
        <f t="shared" si="96"/>
        <v>0</v>
      </c>
      <c r="H441" s="156">
        <f t="shared" si="99"/>
        <v>0</v>
      </c>
      <c r="I441" s="157">
        <f>'F4.2  KGSC'!W35</f>
        <v>5.19</v>
      </c>
      <c r="J441" s="157" t="str">
        <f>'F4.2  KGSC'!AV35</f>
        <v>-</v>
      </c>
      <c r="K441" s="156"/>
      <c r="L441" s="156"/>
      <c r="M441" s="156">
        <f t="shared" si="100"/>
        <v>0</v>
      </c>
      <c r="N441" s="156">
        <f t="shared" si="101"/>
        <v>5.19</v>
      </c>
      <c r="O441" s="209">
        <f t="shared" si="97"/>
        <v>0</v>
      </c>
      <c r="P441" s="210">
        <f t="shared" si="98"/>
        <v>0</v>
      </c>
    </row>
    <row r="442" spans="1:16" outlineLevel="1">
      <c r="A442" s="160">
        <f t="shared" si="93"/>
        <v>11</v>
      </c>
      <c r="B442" s="54" t="str">
        <f t="shared" si="92"/>
        <v>Implementation of 12 Nos. of various schemes at KGSC, Pophali.</v>
      </c>
      <c r="C442" s="53" t="str">
        <f t="shared" si="102"/>
        <v>MERC/CAPEX/2019-2020/01</v>
      </c>
      <c r="D442" s="55">
        <f t="shared" si="102"/>
        <v>43609</v>
      </c>
      <c r="E442" s="56">
        <f t="shared" si="102"/>
        <v>26.891000000000002</v>
      </c>
      <c r="F442" s="155">
        <f t="shared" si="95"/>
        <v>0</v>
      </c>
      <c r="G442" s="155">
        <f t="shared" si="96"/>
        <v>0</v>
      </c>
      <c r="H442" s="156">
        <f t="shared" si="99"/>
        <v>0</v>
      </c>
      <c r="I442" s="157">
        <f>'F4.2  KGSC'!W36</f>
        <v>0</v>
      </c>
      <c r="J442" s="157">
        <f>'F4.2  KGSC'!AV36</f>
        <v>0</v>
      </c>
      <c r="K442" s="156"/>
      <c r="L442" s="156"/>
      <c r="M442" s="156">
        <f t="shared" si="100"/>
        <v>0</v>
      </c>
      <c r="N442" s="156">
        <f t="shared" si="101"/>
        <v>0</v>
      </c>
      <c r="O442" s="209">
        <f t="shared" si="97"/>
        <v>0</v>
      </c>
      <c r="P442" s="210">
        <f t="shared" si="98"/>
        <v>0</v>
      </c>
    </row>
    <row r="443" spans="1:16" ht="30" outlineLevel="1">
      <c r="A443" s="58">
        <f t="shared" si="93"/>
        <v>11.1</v>
      </c>
      <c r="B443" s="164" t="str">
        <f t="shared" si="92"/>
        <v>Replacement of  UGB (8 Nos), LGB (8 Nos) &amp; Generator air coolers (8 Nos) for Stage-I</v>
      </c>
      <c r="C443" s="58" t="str">
        <f t="shared" si="102"/>
        <v>MERC/CAPEX/2019-2020/01</v>
      </c>
      <c r="D443" s="141">
        <f t="shared" si="102"/>
        <v>43609</v>
      </c>
      <c r="E443" s="59">
        <f t="shared" si="102"/>
        <v>1.3440000000000001</v>
      </c>
      <c r="F443" s="155">
        <f t="shared" si="95"/>
        <v>0</v>
      </c>
      <c r="G443" s="155">
        <f t="shared" si="96"/>
        <v>0</v>
      </c>
      <c r="H443" s="156">
        <f t="shared" si="99"/>
        <v>0</v>
      </c>
      <c r="I443" s="157">
        <f>'F4.2  KGSC'!W37</f>
        <v>0.85</v>
      </c>
      <c r="J443" s="157">
        <f>'F4.2  KGSC'!AV37</f>
        <v>0.85</v>
      </c>
      <c r="K443" s="156"/>
      <c r="L443" s="156"/>
      <c r="M443" s="156">
        <f t="shared" si="100"/>
        <v>0.85</v>
      </c>
      <c r="N443" s="156">
        <f t="shared" si="101"/>
        <v>0</v>
      </c>
      <c r="O443" s="209">
        <f t="shared" si="97"/>
        <v>0.85</v>
      </c>
      <c r="P443" s="210">
        <f t="shared" si="98"/>
        <v>0</v>
      </c>
    </row>
    <row r="444" spans="1:16" ht="45" outlineLevel="1">
      <c r="A444" s="58">
        <f t="shared" si="93"/>
        <v>11.2</v>
      </c>
      <c r="B444" s="164" t="str">
        <f t="shared" si="92"/>
        <v>Retrofitting of Generator &amp; Gen-Transformer relays by new numerical protection system at Koyna Dam Power House (KDPH) Koynanagar</v>
      </c>
      <c r="C444" s="58" t="str">
        <f t="shared" si="102"/>
        <v>MERC/CAPEX/2019-2020/01</v>
      </c>
      <c r="D444" s="141">
        <f t="shared" si="102"/>
        <v>43609</v>
      </c>
      <c r="E444" s="59">
        <f t="shared" si="102"/>
        <v>1.097</v>
      </c>
      <c r="F444" s="155">
        <f t="shared" si="95"/>
        <v>0.82</v>
      </c>
      <c r="G444" s="155">
        <f t="shared" si="96"/>
        <v>0</v>
      </c>
      <c r="H444" s="156">
        <f t="shared" si="99"/>
        <v>0.82</v>
      </c>
      <c r="I444" s="157">
        <f>'F4.2  KGSC'!W38</f>
        <v>0.26</v>
      </c>
      <c r="J444" s="157">
        <f>'F4.2  KGSC'!AV38</f>
        <v>1.08</v>
      </c>
      <c r="K444" s="156"/>
      <c r="L444" s="156"/>
      <c r="M444" s="156">
        <f t="shared" si="100"/>
        <v>1.08</v>
      </c>
      <c r="N444" s="156">
        <f t="shared" si="101"/>
        <v>0</v>
      </c>
      <c r="O444" s="209">
        <f t="shared" si="97"/>
        <v>1.08</v>
      </c>
      <c r="P444" s="210">
        <f t="shared" si="98"/>
        <v>0</v>
      </c>
    </row>
    <row r="445" spans="1:16" ht="45" outlineLevel="1">
      <c r="A445" s="183">
        <f t="shared" si="93"/>
        <v>11.3</v>
      </c>
      <c r="B445" s="184" t="str">
        <f t="shared" si="92"/>
        <v>Replacement of two 220V Battery chargers with 220V dual float cum boost (60A) battery Charger including DCDB at KDPH, Koynanagar</v>
      </c>
      <c r="C445" s="183" t="str">
        <f t="shared" si="102"/>
        <v>MERC/CAPEX/2019-2020/01</v>
      </c>
      <c r="D445" s="814">
        <f t="shared" si="102"/>
        <v>43609</v>
      </c>
      <c r="E445" s="815">
        <f t="shared" si="102"/>
        <v>0.20200000000000001</v>
      </c>
      <c r="F445" s="155">
        <f t="shared" si="95"/>
        <v>0.137824</v>
      </c>
      <c r="G445" s="155">
        <f t="shared" si="96"/>
        <v>0.137824</v>
      </c>
      <c r="H445" s="816">
        <f t="shared" si="99"/>
        <v>0</v>
      </c>
      <c r="I445" s="155">
        <f>'F4.2  KGSC'!W39</f>
        <v>0</v>
      </c>
      <c r="J445" s="155">
        <f>'F4.2  KGSC'!AV39</f>
        <v>0</v>
      </c>
      <c r="K445" s="816"/>
      <c r="L445" s="816"/>
      <c r="M445" s="816">
        <f t="shared" si="100"/>
        <v>0</v>
      </c>
      <c r="N445" s="816">
        <f t="shared" si="101"/>
        <v>0</v>
      </c>
      <c r="O445" s="209">
        <f t="shared" si="97"/>
        <v>0</v>
      </c>
      <c r="P445" s="210">
        <f t="shared" si="98"/>
        <v>0</v>
      </c>
    </row>
    <row r="446" spans="1:16" ht="45" outlineLevel="1">
      <c r="A446" s="58">
        <f t="shared" si="93"/>
        <v>11.4</v>
      </c>
      <c r="B446" s="104" t="str">
        <f t="shared" ref="B446:B477" si="103">B243</f>
        <v>Replacement of 220KV current transformer (54 Nos), Potential transformer (13 Nos),110KV Current Transformer (14 Nos)&amp; Potential Transformer (4 Nos),Stage-III.</v>
      </c>
      <c r="C446" s="58" t="str">
        <f t="shared" si="102"/>
        <v>MERC/CAPEX/2019-2020/01</v>
      </c>
      <c r="D446" s="141">
        <f t="shared" si="102"/>
        <v>43609</v>
      </c>
      <c r="E446" s="59">
        <f t="shared" si="102"/>
        <v>5.2809999999999997</v>
      </c>
      <c r="F446" s="155">
        <f t="shared" si="95"/>
        <v>0</v>
      </c>
      <c r="G446" s="155">
        <f t="shared" si="96"/>
        <v>0</v>
      </c>
      <c r="H446" s="156">
        <f t="shared" si="99"/>
        <v>0</v>
      </c>
      <c r="I446" s="157">
        <f>'F4.2  KGSC'!W40</f>
        <v>0</v>
      </c>
      <c r="J446" s="157">
        <f>'F4.2  KGSC'!AV40</f>
        <v>0</v>
      </c>
      <c r="K446" s="156"/>
      <c r="L446" s="156"/>
      <c r="M446" s="156">
        <f t="shared" si="100"/>
        <v>0</v>
      </c>
      <c r="N446" s="156">
        <f t="shared" si="101"/>
        <v>0</v>
      </c>
      <c r="O446" s="209">
        <f t="shared" si="97"/>
        <v>0</v>
      </c>
      <c r="P446" s="210">
        <f t="shared" si="98"/>
        <v>0</v>
      </c>
    </row>
    <row r="447" spans="1:16" outlineLevel="1">
      <c r="A447" s="58">
        <f t="shared" si="93"/>
        <v>11.5</v>
      </c>
      <c r="B447" s="104" t="str">
        <f t="shared" si="103"/>
        <v>Replacement of Generator Air Cooler (32 Nos), St-III</v>
      </c>
      <c r="C447" s="58" t="str">
        <f t="shared" si="102"/>
        <v>MERC/CAPEX/2019-2020/01</v>
      </c>
      <c r="D447" s="141">
        <f t="shared" si="102"/>
        <v>43609</v>
      </c>
      <c r="E447" s="59">
        <f t="shared" si="102"/>
        <v>2.4129999999999998</v>
      </c>
      <c r="F447" s="155">
        <f t="shared" si="95"/>
        <v>2.0541399999999999</v>
      </c>
      <c r="G447" s="155">
        <f t="shared" si="96"/>
        <v>2.054144</v>
      </c>
      <c r="H447" s="156">
        <f t="shared" si="99"/>
        <v>-4.0000000001150227E-6</v>
      </c>
      <c r="I447" s="157">
        <f>'F4.2  KGSC'!W41</f>
        <v>0</v>
      </c>
      <c r="J447" s="157">
        <f>'F4.2  KGSC'!AV41</f>
        <v>0</v>
      </c>
      <c r="K447" s="156"/>
      <c r="L447" s="156"/>
      <c r="M447" s="156">
        <f t="shared" si="100"/>
        <v>0</v>
      </c>
      <c r="N447" s="156">
        <f t="shared" si="101"/>
        <v>-4.0000000001150227E-6</v>
      </c>
      <c r="O447" s="209">
        <f t="shared" si="97"/>
        <v>0</v>
      </c>
      <c r="P447" s="210">
        <f t="shared" si="98"/>
        <v>0</v>
      </c>
    </row>
    <row r="448" spans="1:16" ht="30" outlineLevel="1">
      <c r="A448" s="183">
        <f t="shared" ref="A448:A479" si="104">A245</f>
        <v>11.6</v>
      </c>
      <c r="B448" s="184" t="str">
        <f t="shared" si="103"/>
        <v>Replacement of 48 Volt, 1000 AH tubular battery set with 48 Volt, 750AH Plante type battery set at KGSC, Stage-III</v>
      </c>
      <c r="C448" s="183" t="str">
        <f t="shared" si="102"/>
        <v>MERC/CAPEX/2019-2020/01</v>
      </c>
      <c r="D448" s="814">
        <f t="shared" si="102"/>
        <v>43609</v>
      </c>
      <c r="E448" s="815">
        <f t="shared" si="102"/>
        <v>0.318</v>
      </c>
      <c r="F448" s="155">
        <f t="shared" ref="F448:F479" si="105">F245+I245</f>
        <v>0.30941800000000003</v>
      </c>
      <c r="G448" s="155">
        <f t="shared" ref="G448:G479" si="106">G245+M245</f>
        <v>0.30941800000000003</v>
      </c>
      <c r="H448" s="816">
        <f t="shared" si="99"/>
        <v>0</v>
      </c>
      <c r="I448" s="155">
        <f>'F4.2  KGSC'!W42</f>
        <v>0</v>
      </c>
      <c r="J448" s="155">
        <f>'F4.2  KGSC'!AV42</f>
        <v>0</v>
      </c>
      <c r="K448" s="816"/>
      <c r="L448" s="816"/>
      <c r="M448" s="816">
        <f t="shared" si="100"/>
        <v>0</v>
      </c>
      <c r="N448" s="816">
        <f t="shared" si="101"/>
        <v>0</v>
      </c>
      <c r="O448" s="209">
        <f t="shared" si="97"/>
        <v>0</v>
      </c>
      <c r="P448" s="210">
        <f t="shared" si="98"/>
        <v>0</v>
      </c>
    </row>
    <row r="449" spans="1:16" ht="30" outlineLevel="1">
      <c r="A449" s="183">
        <f t="shared" si="104"/>
        <v>11.7</v>
      </c>
      <c r="B449" s="184" t="str">
        <f t="shared" si="103"/>
        <v>Replacement of 220V-150AH Battery set with Ni-Cad type, along with standard accessories for UPS scheme at Stage-IV</v>
      </c>
      <c r="C449" s="183" t="str">
        <f t="shared" si="102"/>
        <v>MERC/CAPEX/2019-2020/01</v>
      </c>
      <c r="D449" s="814">
        <f t="shared" si="102"/>
        <v>43609</v>
      </c>
      <c r="E449" s="815">
        <f t="shared" si="102"/>
        <v>0.27200000000000002</v>
      </c>
      <c r="F449" s="155">
        <f t="shared" si="105"/>
        <v>0.25759480000000001</v>
      </c>
      <c r="G449" s="155">
        <f t="shared" si="106"/>
        <v>0.25759480000000001</v>
      </c>
      <c r="H449" s="816">
        <f t="shared" si="99"/>
        <v>0</v>
      </c>
      <c r="I449" s="155">
        <f>'F4.2  KGSC'!W43</f>
        <v>0</v>
      </c>
      <c r="J449" s="155">
        <f>'F4.2  KGSC'!AV43</f>
        <v>0</v>
      </c>
      <c r="K449" s="816"/>
      <c r="L449" s="816"/>
      <c r="M449" s="816">
        <f t="shared" si="100"/>
        <v>0</v>
      </c>
      <c r="N449" s="816">
        <f t="shared" si="101"/>
        <v>0</v>
      </c>
      <c r="O449" s="209">
        <f t="shared" si="97"/>
        <v>0</v>
      </c>
      <c r="P449" s="210">
        <f t="shared" si="98"/>
        <v>0</v>
      </c>
    </row>
    <row r="450" spans="1:16" outlineLevel="1">
      <c r="A450" s="183">
        <f t="shared" si="104"/>
        <v>11.8</v>
      </c>
      <c r="B450" s="184" t="str">
        <f t="shared" si="103"/>
        <v>Reliability enhancement of Gas Insulated Switchyard Stage-IV.</v>
      </c>
      <c r="C450" s="183" t="str">
        <f t="shared" si="102"/>
        <v>MERC/CAPEX/2019-2020/01</v>
      </c>
      <c r="D450" s="814">
        <f t="shared" si="102"/>
        <v>43609</v>
      </c>
      <c r="E450" s="815">
        <f t="shared" si="102"/>
        <v>10.472</v>
      </c>
      <c r="F450" s="155">
        <f t="shared" si="105"/>
        <v>0</v>
      </c>
      <c r="G450" s="155">
        <f t="shared" si="106"/>
        <v>0</v>
      </c>
      <c r="H450" s="816">
        <f t="shared" si="99"/>
        <v>0</v>
      </c>
      <c r="I450" s="155">
        <f>'F4.2  KGSC'!W44</f>
        <v>0</v>
      </c>
      <c r="J450" s="155">
        <f>'F4.2  KGSC'!AV44</f>
        <v>0</v>
      </c>
      <c r="K450" s="816"/>
      <c r="L450" s="816"/>
      <c r="M450" s="816">
        <f t="shared" si="100"/>
        <v>0</v>
      </c>
      <c r="N450" s="816">
        <f t="shared" si="101"/>
        <v>0</v>
      </c>
      <c r="O450" s="209">
        <f t="shared" si="97"/>
        <v>0</v>
      </c>
      <c r="P450" s="210">
        <f t="shared" si="98"/>
        <v>0</v>
      </c>
    </row>
    <row r="451" spans="1:16" ht="30" outlineLevel="1">
      <c r="A451" s="58">
        <f t="shared" si="104"/>
        <v>11.9</v>
      </c>
      <c r="B451" s="164" t="str">
        <f t="shared" si="103"/>
        <v>Up-gradation of Vibration system at all units of Stage-IV:Stage-IV, KGSC, Pophali</v>
      </c>
      <c r="C451" s="58" t="str">
        <f t="shared" si="102"/>
        <v>MERC/CAPEX/2019-2020/01</v>
      </c>
      <c r="D451" s="141">
        <f t="shared" si="102"/>
        <v>43609</v>
      </c>
      <c r="E451" s="59">
        <f t="shared" si="102"/>
        <v>1.4430000000000001</v>
      </c>
      <c r="F451" s="155">
        <f t="shared" si="105"/>
        <v>1.5040594999999999</v>
      </c>
      <c r="G451" s="155">
        <f t="shared" si="106"/>
        <v>1.5040595000000001</v>
      </c>
      <c r="H451" s="156">
        <f t="shared" si="99"/>
        <v>0</v>
      </c>
      <c r="I451" s="157">
        <f>'F4.2  KGSC'!W45</f>
        <v>0</v>
      </c>
      <c r="J451" s="157">
        <f>'F4.2  KGSC'!AV45</f>
        <v>0</v>
      </c>
      <c r="K451" s="156"/>
      <c r="L451" s="156"/>
      <c r="M451" s="156">
        <f t="shared" si="100"/>
        <v>0</v>
      </c>
      <c r="N451" s="156">
        <f t="shared" si="101"/>
        <v>0</v>
      </c>
      <c r="O451" s="209">
        <f t="shared" si="97"/>
        <v>0</v>
      </c>
      <c r="P451" s="210">
        <f t="shared" si="98"/>
        <v>0</v>
      </c>
    </row>
    <row r="452" spans="1:16" ht="30" outlineLevel="1">
      <c r="A452" s="792" t="str">
        <f t="shared" si="104"/>
        <v>11.10</v>
      </c>
      <c r="B452" s="184" t="str">
        <f t="shared" si="103"/>
        <v>Replacement of station battery set of 220V, 2000Ah capacity at Stage-IV.</v>
      </c>
      <c r="C452" s="183" t="str">
        <f t="shared" si="102"/>
        <v>MERC/CAPEX/2019-2020/01</v>
      </c>
      <c r="D452" s="814">
        <f t="shared" si="102"/>
        <v>43609</v>
      </c>
      <c r="E452" s="815">
        <f t="shared" si="102"/>
        <v>2.3849999999999998</v>
      </c>
      <c r="F452" s="155">
        <f t="shared" si="105"/>
        <v>2.3648853999999999</v>
      </c>
      <c r="G452" s="155">
        <f t="shared" si="106"/>
        <v>2.3648853999999999</v>
      </c>
      <c r="H452" s="816">
        <f t="shared" si="99"/>
        <v>0</v>
      </c>
      <c r="I452" s="155">
        <f>'F4.2  KGSC'!W46</f>
        <v>0</v>
      </c>
      <c r="J452" s="155">
        <f>'F4.2  KGSC'!AV46</f>
        <v>0</v>
      </c>
      <c r="K452" s="816"/>
      <c r="L452" s="816"/>
      <c r="M452" s="816">
        <f t="shared" si="100"/>
        <v>0</v>
      </c>
      <c r="N452" s="816">
        <f t="shared" si="101"/>
        <v>0</v>
      </c>
      <c r="O452" s="209">
        <f t="shared" si="97"/>
        <v>0</v>
      </c>
      <c r="P452" s="210">
        <f t="shared" si="98"/>
        <v>0</v>
      </c>
    </row>
    <row r="453" spans="1:16" ht="30" outlineLevel="1">
      <c r="A453" s="58">
        <f t="shared" si="104"/>
        <v>11.11</v>
      </c>
      <c r="B453" s="164" t="str">
        <f t="shared" si="103"/>
        <v>Renovations and modernization of 1500kg capacity passenger cum goods lifts (2 Nos) for KGSC, Stage-IV</v>
      </c>
      <c r="C453" s="58" t="str">
        <f t="shared" si="102"/>
        <v>MERC/CAPEX/2019-2020/01</v>
      </c>
      <c r="D453" s="141">
        <f t="shared" si="102"/>
        <v>43609</v>
      </c>
      <c r="E453" s="59">
        <f t="shared" si="102"/>
        <v>0.96799999999999997</v>
      </c>
      <c r="F453" s="155">
        <f t="shared" si="105"/>
        <v>0.852078</v>
      </c>
      <c r="G453" s="155">
        <f t="shared" si="106"/>
        <v>0.852078</v>
      </c>
      <c r="H453" s="156">
        <f t="shared" si="99"/>
        <v>0</v>
      </c>
      <c r="I453" s="157">
        <f>'F4.2  KGSC'!W47</f>
        <v>0</v>
      </c>
      <c r="J453" s="157">
        <f>'F4.2  KGSC'!AV47</f>
        <v>0</v>
      </c>
      <c r="K453" s="156"/>
      <c r="L453" s="156"/>
      <c r="M453" s="156">
        <f t="shared" si="100"/>
        <v>0</v>
      </c>
      <c r="N453" s="156">
        <f t="shared" si="101"/>
        <v>0</v>
      </c>
      <c r="O453" s="209">
        <f t="shared" si="97"/>
        <v>0</v>
      </c>
      <c r="P453" s="210">
        <f t="shared" si="98"/>
        <v>0</v>
      </c>
    </row>
    <row r="454" spans="1:16" ht="45" outlineLevel="1">
      <c r="A454" s="183">
        <f t="shared" si="104"/>
        <v>11.12</v>
      </c>
      <c r="B454" s="184" t="str">
        <f t="shared" si="103"/>
        <v>Replacement of existing 3x7.5 TR Air conditioning package units at Stage-I&amp;II control room by new 3x11 TR Air conditioning package units</v>
      </c>
      <c r="C454" s="183" t="str">
        <f t="shared" si="102"/>
        <v>MERC/CAPEX/2019-2020/01</v>
      </c>
      <c r="D454" s="814">
        <f t="shared" si="102"/>
        <v>43609</v>
      </c>
      <c r="E454" s="815">
        <f t="shared" si="102"/>
        <v>0.34499999999999997</v>
      </c>
      <c r="F454" s="155">
        <f t="shared" si="105"/>
        <v>0.16909379999999999</v>
      </c>
      <c r="G454" s="155">
        <f t="shared" si="106"/>
        <v>0.16909379999999999</v>
      </c>
      <c r="H454" s="816">
        <f t="shared" si="99"/>
        <v>0</v>
      </c>
      <c r="I454" s="155">
        <f>'F4.2  KGSC'!W48</f>
        <v>0</v>
      </c>
      <c r="J454" s="155">
        <f>'F4.2  KGSC'!AV48</f>
        <v>0</v>
      </c>
      <c r="K454" s="816"/>
      <c r="L454" s="816"/>
      <c r="M454" s="816">
        <f t="shared" si="100"/>
        <v>0</v>
      </c>
      <c r="N454" s="816">
        <f t="shared" si="101"/>
        <v>0</v>
      </c>
      <c r="O454" s="209">
        <f t="shared" si="97"/>
        <v>0</v>
      </c>
      <c r="P454" s="210">
        <f t="shared" si="98"/>
        <v>0</v>
      </c>
    </row>
    <row r="455" spans="1:16" outlineLevel="1">
      <c r="A455" s="183">
        <f t="shared" si="104"/>
        <v>0</v>
      </c>
      <c r="B455" s="184" t="str">
        <f t="shared" si="103"/>
        <v>IDC</v>
      </c>
      <c r="C455" s="183" t="str">
        <f t="shared" si="102"/>
        <v>MERC/CAPEX/2019-2020/01</v>
      </c>
      <c r="D455" s="814">
        <f t="shared" si="102"/>
        <v>43609</v>
      </c>
      <c r="E455" s="815">
        <f t="shared" si="102"/>
        <v>0.35099999999999998</v>
      </c>
      <c r="F455" s="155">
        <f t="shared" si="105"/>
        <v>0</v>
      </c>
      <c r="G455" s="155">
        <f t="shared" si="106"/>
        <v>0</v>
      </c>
      <c r="H455" s="816">
        <f t="shared" si="99"/>
        <v>0</v>
      </c>
      <c r="I455" s="155">
        <f>'F4.2  KGSC'!W49</f>
        <v>0</v>
      </c>
      <c r="J455" s="155">
        <f>'F4.2  KGSC'!AV49</f>
        <v>0</v>
      </c>
      <c r="K455" s="816"/>
      <c r="L455" s="816"/>
      <c r="M455" s="816">
        <f t="shared" si="100"/>
        <v>0</v>
      </c>
      <c r="N455" s="816">
        <f t="shared" si="101"/>
        <v>0</v>
      </c>
      <c r="O455" s="209">
        <f t="shared" si="97"/>
        <v>0</v>
      </c>
      <c r="P455" s="210">
        <f t="shared" si="98"/>
        <v>0</v>
      </c>
    </row>
    <row r="456" spans="1:16" ht="30" outlineLevel="1">
      <c r="A456" s="416">
        <f t="shared" si="104"/>
        <v>12</v>
      </c>
      <c r="B456" s="417" t="str">
        <f t="shared" si="103"/>
        <v>Upgradation of Governing System at Stage-I, KDPH&amp; Stage-III at KGSC, Pophali</v>
      </c>
      <c r="C456" s="416" t="str">
        <f t="shared" ref="C456:E475" si="107">C253</f>
        <v>MERC/CAPEX/2019-2020/0134</v>
      </c>
      <c r="D456" s="811">
        <f t="shared" si="107"/>
        <v>43595</v>
      </c>
      <c r="E456" s="57">
        <f t="shared" si="107"/>
        <v>19.165120000000002</v>
      </c>
      <c r="F456" s="155">
        <f t="shared" si="105"/>
        <v>0</v>
      </c>
      <c r="G456" s="155">
        <f t="shared" si="106"/>
        <v>0</v>
      </c>
      <c r="H456" s="816">
        <f t="shared" si="99"/>
        <v>0</v>
      </c>
      <c r="I456" s="155">
        <f>'F4.2  KGSC'!W50</f>
        <v>0</v>
      </c>
      <c r="J456" s="155">
        <f>'F4.2  KGSC'!AV50</f>
        <v>0</v>
      </c>
      <c r="K456" s="816"/>
      <c r="L456" s="816"/>
      <c r="M456" s="816">
        <f t="shared" si="100"/>
        <v>0</v>
      </c>
      <c r="N456" s="816">
        <f t="shared" si="101"/>
        <v>0</v>
      </c>
      <c r="O456" s="209">
        <f t="shared" si="97"/>
        <v>0</v>
      </c>
      <c r="P456" s="210">
        <f t="shared" si="98"/>
        <v>0</v>
      </c>
    </row>
    <row r="457" spans="1:16" ht="30" outlineLevel="1">
      <c r="A457" s="58">
        <f t="shared" si="104"/>
        <v>12.1</v>
      </c>
      <c r="B457" s="164" t="str">
        <f t="shared" si="103"/>
        <v>Up gradation of DIGIPID1500 governing system with new governor (TSLG) for all units of stage-I</v>
      </c>
      <c r="C457" s="58" t="str">
        <f t="shared" si="107"/>
        <v>MERC/CAPEX/2019-2020/0134</v>
      </c>
      <c r="D457" s="141">
        <f t="shared" si="107"/>
        <v>43595</v>
      </c>
      <c r="E457" s="59">
        <f t="shared" si="107"/>
        <v>6.0888</v>
      </c>
      <c r="F457" s="155">
        <f t="shared" si="105"/>
        <v>0</v>
      </c>
      <c r="G457" s="155">
        <f t="shared" si="106"/>
        <v>0</v>
      </c>
      <c r="H457" s="156">
        <f t="shared" si="99"/>
        <v>0</v>
      </c>
      <c r="I457" s="157">
        <f>'F4.2  KGSC'!W51</f>
        <v>3.89</v>
      </c>
      <c r="J457" s="157">
        <f>'F4.2  KGSC'!AV51</f>
        <v>3.89</v>
      </c>
      <c r="K457" s="156"/>
      <c r="L457" s="156"/>
      <c r="M457" s="156">
        <f t="shared" ref="M457:M480" si="108">SUM(J457:L457)</f>
        <v>3.89</v>
      </c>
      <c r="N457" s="156">
        <f t="shared" si="101"/>
        <v>0</v>
      </c>
      <c r="O457" s="209">
        <f t="shared" si="97"/>
        <v>3.89</v>
      </c>
      <c r="P457" s="210">
        <f t="shared" si="98"/>
        <v>0</v>
      </c>
    </row>
    <row r="458" spans="1:16" ht="30" outlineLevel="1">
      <c r="A458" s="58">
        <f t="shared" si="104"/>
        <v>12.2</v>
      </c>
      <c r="B458" s="104" t="str">
        <f t="shared" si="103"/>
        <v>Up-gradation of governing system at Koyna Dam Power House (KDPH) Koynanagar</v>
      </c>
      <c r="C458" s="58" t="str">
        <f t="shared" si="107"/>
        <v>MERC/CAPEX/2019-2020/0134</v>
      </c>
      <c r="D458" s="141">
        <f t="shared" si="107"/>
        <v>43595</v>
      </c>
      <c r="E458" s="59">
        <f t="shared" si="107"/>
        <v>2.9240400000000002</v>
      </c>
      <c r="F458" s="155">
        <f t="shared" si="105"/>
        <v>0</v>
      </c>
      <c r="G458" s="155">
        <f t="shared" si="106"/>
        <v>0</v>
      </c>
      <c r="H458" s="156">
        <f t="shared" si="99"/>
        <v>0</v>
      </c>
      <c r="I458" s="157">
        <f>'F4.2  KGSC'!W52</f>
        <v>1.41</v>
      </c>
      <c r="J458" s="157">
        <f>'F4.2  KGSC'!AV52</f>
        <v>1.41</v>
      </c>
      <c r="K458" s="156"/>
      <c r="L458" s="156"/>
      <c r="M458" s="156">
        <f t="shared" si="108"/>
        <v>1.41</v>
      </c>
      <c r="N458" s="156">
        <f t="shared" si="101"/>
        <v>0</v>
      </c>
      <c r="O458" s="209">
        <f t="shared" si="97"/>
        <v>1.41</v>
      </c>
      <c r="P458" s="210">
        <f t="shared" si="98"/>
        <v>0</v>
      </c>
    </row>
    <row r="459" spans="1:16" ht="30" outlineLevel="1">
      <c r="A459" s="58">
        <f t="shared" si="104"/>
        <v>12.3</v>
      </c>
      <c r="B459" s="104" t="str">
        <f t="shared" si="103"/>
        <v>Up-gradation of the Governing system at Stage-III
&amp; Other Charges (P&amp;F, Insurance etc)</v>
      </c>
      <c r="C459" s="58" t="str">
        <f t="shared" si="107"/>
        <v>MERC/CAPEX/2019-2020/0134</v>
      </c>
      <c r="D459" s="141">
        <f t="shared" si="107"/>
        <v>43595</v>
      </c>
      <c r="E459" s="59">
        <f t="shared" si="107"/>
        <v>9.5522800000000014</v>
      </c>
      <c r="F459" s="155">
        <f t="shared" si="105"/>
        <v>0</v>
      </c>
      <c r="G459" s="155">
        <f t="shared" si="106"/>
        <v>0</v>
      </c>
      <c r="H459" s="156">
        <f t="shared" si="99"/>
        <v>0</v>
      </c>
      <c r="I459" s="157">
        <f>'F4.2  KGSC'!W53</f>
        <v>4.5999999999999996</v>
      </c>
      <c r="J459" s="157">
        <f>'F4.2  KGSC'!AV53</f>
        <v>4.5999999999999996</v>
      </c>
      <c r="K459" s="156"/>
      <c r="L459" s="156"/>
      <c r="M459" s="156">
        <f t="shared" si="108"/>
        <v>4.5999999999999996</v>
      </c>
      <c r="N459" s="156">
        <f t="shared" si="101"/>
        <v>0</v>
      </c>
      <c r="O459" s="209">
        <f t="shared" si="97"/>
        <v>4.5999999999999996</v>
      </c>
      <c r="P459" s="210">
        <f t="shared" si="98"/>
        <v>0</v>
      </c>
    </row>
    <row r="460" spans="1:16" outlineLevel="1">
      <c r="A460" s="183">
        <f t="shared" si="104"/>
        <v>0</v>
      </c>
      <c r="B460" s="184" t="str">
        <f t="shared" si="103"/>
        <v>IDC</v>
      </c>
      <c r="C460" s="183" t="str">
        <f t="shared" si="107"/>
        <v>MERC/CAPEX/2019-2020/0134</v>
      </c>
      <c r="D460" s="814">
        <f t="shared" si="107"/>
        <v>43595</v>
      </c>
      <c r="E460" s="815">
        <f t="shared" si="107"/>
        <v>0.6</v>
      </c>
      <c r="F460" s="155">
        <f t="shared" si="105"/>
        <v>0</v>
      </c>
      <c r="G460" s="155">
        <f t="shared" si="106"/>
        <v>0</v>
      </c>
      <c r="H460" s="816">
        <f t="shared" si="99"/>
        <v>0</v>
      </c>
      <c r="I460" s="155">
        <f>'F4.2  KGSC'!W54</f>
        <v>0</v>
      </c>
      <c r="J460" s="155">
        <f>'F4.2  KGSC'!AV54</f>
        <v>0</v>
      </c>
      <c r="K460" s="816"/>
      <c r="L460" s="816"/>
      <c r="M460" s="816">
        <f t="shared" si="108"/>
        <v>0</v>
      </c>
      <c r="N460" s="816">
        <f t="shared" si="101"/>
        <v>0</v>
      </c>
      <c r="O460" s="209">
        <f t="shared" si="97"/>
        <v>0</v>
      </c>
      <c r="P460" s="210">
        <f t="shared" si="98"/>
        <v>0</v>
      </c>
    </row>
    <row r="461" spans="1:16" ht="30" outlineLevel="1">
      <c r="A461" s="416">
        <f t="shared" si="104"/>
        <v>13</v>
      </c>
      <c r="B461" s="417" t="str">
        <f t="shared" si="103"/>
        <v>Refurbishment of 24 KV Generator Circuit Breakers (ABB Make) for four units at stage-IV, KGSC, Pophali</v>
      </c>
      <c r="C461" s="416" t="str">
        <f t="shared" si="107"/>
        <v>MERC/CAPEX/2019-2020/388</v>
      </c>
      <c r="D461" s="811">
        <f t="shared" si="107"/>
        <v>43664</v>
      </c>
      <c r="E461" s="57">
        <f t="shared" si="107"/>
        <v>10.572639999999998</v>
      </c>
      <c r="F461" s="155">
        <f t="shared" si="105"/>
        <v>0</v>
      </c>
      <c r="G461" s="155">
        <f t="shared" si="106"/>
        <v>0</v>
      </c>
      <c r="H461" s="816">
        <f t="shared" si="99"/>
        <v>0</v>
      </c>
      <c r="I461" s="155">
        <f>'F4.2  KGSC'!W55</f>
        <v>0</v>
      </c>
      <c r="J461" s="155">
        <f>'F4.2  KGSC'!AV55</f>
        <v>0</v>
      </c>
      <c r="K461" s="816"/>
      <c r="L461" s="816"/>
      <c r="M461" s="816">
        <f t="shared" si="108"/>
        <v>0</v>
      </c>
      <c r="N461" s="816">
        <f t="shared" si="101"/>
        <v>0</v>
      </c>
      <c r="O461" s="209">
        <f t="shared" si="97"/>
        <v>0</v>
      </c>
      <c r="P461" s="210">
        <f t="shared" si="98"/>
        <v>0</v>
      </c>
    </row>
    <row r="462" spans="1:16" ht="30" outlineLevel="1">
      <c r="A462" s="180">
        <f t="shared" si="104"/>
        <v>13.1</v>
      </c>
      <c r="B462" s="165" t="str">
        <f t="shared" si="103"/>
        <v>Supply  spares for 24KV Generator Circuit Breaker System refurbishment (For 4 Units)</v>
      </c>
      <c r="C462" s="58" t="str">
        <f t="shared" si="107"/>
        <v>MERC/CAPEX/2019-2020/388</v>
      </c>
      <c r="D462" s="141">
        <f t="shared" si="107"/>
        <v>43664</v>
      </c>
      <c r="E462" s="59">
        <f t="shared" si="107"/>
        <v>6.5702399999999992</v>
      </c>
      <c r="F462" s="155">
        <f t="shared" si="105"/>
        <v>6.5421399999999998</v>
      </c>
      <c r="G462" s="155">
        <f t="shared" si="106"/>
        <v>6.5421399999999998</v>
      </c>
      <c r="H462" s="156">
        <f t="shared" si="99"/>
        <v>0</v>
      </c>
      <c r="I462" s="157">
        <f>'F4.2  KGSC'!W56</f>
        <v>0</v>
      </c>
      <c r="J462" s="157">
        <f>'F4.2  KGSC'!AV56</f>
        <v>0</v>
      </c>
      <c r="K462" s="156"/>
      <c r="L462" s="156"/>
      <c r="M462" s="156">
        <f t="shared" si="108"/>
        <v>0</v>
      </c>
      <c r="N462" s="156">
        <f t="shared" si="101"/>
        <v>0</v>
      </c>
      <c r="O462" s="209">
        <f t="shared" si="97"/>
        <v>0</v>
      </c>
      <c r="P462" s="210">
        <f t="shared" si="98"/>
        <v>0</v>
      </c>
    </row>
    <row r="463" spans="1:16" ht="75" outlineLevel="1">
      <c r="A463" s="180">
        <f t="shared" si="104"/>
        <v>13.2</v>
      </c>
      <c r="B463" s="165" t="str">
        <f t="shared" si="103"/>
        <v>Supervision charges for 24 KV Generator Circuit Breaker System Unit. Preparation charges, Travel &amp; transportation charges, local conveyance.
 Lumpsum rental charges of necessary tools &amp; tackles required during O/H work charges</v>
      </c>
      <c r="C463" s="58" t="str">
        <f t="shared" si="107"/>
        <v>MERC/CAPEX/2019-2020/388</v>
      </c>
      <c r="D463" s="141">
        <f t="shared" si="107"/>
        <v>43664</v>
      </c>
      <c r="E463" s="59">
        <f t="shared" si="107"/>
        <v>3.8703999999999996</v>
      </c>
      <c r="F463" s="155">
        <f t="shared" si="105"/>
        <v>3.8216000000000001</v>
      </c>
      <c r="G463" s="155">
        <f t="shared" si="106"/>
        <v>3.8216000000000001</v>
      </c>
      <c r="H463" s="156">
        <f t="shared" si="99"/>
        <v>0</v>
      </c>
      <c r="I463" s="157">
        <f>'F4.2  KGSC'!W57</f>
        <v>0</v>
      </c>
      <c r="J463" s="157">
        <f>'F4.2  KGSC'!AV57</f>
        <v>0</v>
      </c>
      <c r="K463" s="156"/>
      <c r="L463" s="156"/>
      <c r="M463" s="156">
        <f t="shared" si="108"/>
        <v>0</v>
      </c>
      <c r="N463" s="156">
        <f t="shared" si="101"/>
        <v>0</v>
      </c>
      <c r="O463" s="209">
        <f t="shared" si="97"/>
        <v>0</v>
      </c>
      <c r="P463" s="210">
        <f t="shared" si="98"/>
        <v>0</v>
      </c>
    </row>
    <row r="464" spans="1:16" outlineLevel="1">
      <c r="A464" s="183">
        <f t="shared" si="104"/>
        <v>0</v>
      </c>
      <c r="B464" s="197" t="str">
        <f t="shared" si="103"/>
        <v>IDC</v>
      </c>
      <c r="C464" s="183" t="str">
        <f t="shared" si="107"/>
        <v>MERC/CAPEX/2019-2020/388</v>
      </c>
      <c r="D464" s="814">
        <f t="shared" si="107"/>
        <v>43664</v>
      </c>
      <c r="E464" s="815">
        <f t="shared" si="107"/>
        <v>0.13200000000000001</v>
      </c>
      <c r="F464" s="155">
        <f t="shared" si="105"/>
        <v>0</v>
      </c>
      <c r="G464" s="155">
        <f t="shared" si="106"/>
        <v>0</v>
      </c>
      <c r="H464" s="816">
        <f t="shared" si="99"/>
        <v>0</v>
      </c>
      <c r="I464" s="155">
        <f>'F4.2  KGSC'!W58</f>
        <v>0</v>
      </c>
      <c r="J464" s="155">
        <f>'F4.2  KGSC'!AV58</f>
        <v>0</v>
      </c>
      <c r="K464" s="816"/>
      <c r="L464" s="816"/>
      <c r="M464" s="816">
        <f t="shared" si="108"/>
        <v>0</v>
      </c>
      <c r="N464" s="816">
        <f t="shared" si="101"/>
        <v>0</v>
      </c>
      <c r="O464" s="209">
        <f t="shared" si="97"/>
        <v>0</v>
      </c>
      <c r="P464" s="210">
        <f t="shared" si="98"/>
        <v>0</v>
      </c>
    </row>
    <row r="465" spans="1:16" ht="30" outlineLevel="1">
      <c r="A465" s="416">
        <f t="shared" si="104"/>
        <v>15</v>
      </c>
      <c r="B465" s="417" t="str">
        <f t="shared" si="103"/>
        <v>Up-gradation of Excitation system at Stage-I&amp;II, PLC &amp; SCADA system at Stage-II and DG Set at Stage-IV at KGSC, Pophali</v>
      </c>
      <c r="C465" s="416" t="str">
        <f t="shared" si="107"/>
        <v>MERC/CAPEX/2019-2020/800</v>
      </c>
      <c r="D465" s="811">
        <f t="shared" si="107"/>
        <v>43735</v>
      </c>
      <c r="E465" s="57">
        <f t="shared" si="107"/>
        <v>9.8630000000000013</v>
      </c>
      <c r="F465" s="155">
        <f t="shared" si="105"/>
        <v>0</v>
      </c>
      <c r="G465" s="155">
        <f t="shared" si="106"/>
        <v>0</v>
      </c>
      <c r="H465" s="816">
        <f t="shared" si="99"/>
        <v>0</v>
      </c>
      <c r="I465" s="155">
        <f>'F4.2  KGSC'!W59</f>
        <v>0</v>
      </c>
      <c r="J465" s="155">
        <f>'F4.2  KGSC'!AV59</f>
        <v>0</v>
      </c>
      <c r="K465" s="816"/>
      <c r="L465" s="816"/>
      <c r="M465" s="816">
        <f t="shared" si="108"/>
        <v>0</v>
      </c>
      <c r="N465" s="816">
        <f t="shared" si="101"/>
        <v>0</v>
      </c>
      <c r="O465" s="209">
        <f t="shared" si="97"/>
        <v>0</v>
      </c>
      <c r="P465" s="210">
        <f t="shared" si="98"/>
        <v>0</v>
      </c>
    </row>
    <row r="466" spans="1:16" ht="30" outlineLevel="1">
      <c r="A466" s="180">
        <f t="shared" si="104"/>
        <v>15.1</v>
      </c>
      <c r="B466" s="164" t="str">
        <f t="shared" si="103"/>
        <v>Up gradation of Stage-I&amp;II(4x70MW+4x80 MW) Static Semipol Excitation System with Latest Advanced Excitation System</v>
      </c>
      <c r="C466" s="58" t="str">
        <f t="shared" si="107"/>
        <v>MERC/CAPEX/2019-2020/800</v>
      </c>
      <c r="D466" s="141">
        <f t="shared" si="107"/>
        <v>43735</v>
      </c>
      <c r="E466" s="59">
        <f t="shared" si="107"/>
        <v>9.8630000000000013</v>
      </c>
      <c r="F466" s="155">
        <f t="shared" si="105"/>
        <v>4.1630000000000003</v>
      </c>
      <c r="G466" s="155">
        <f t="shared" si="106"/>
        <v>0</v>
      </c>
      <c r="H466" s="156">
        <f t="shared" si="99"/>
        <v>4.1630000000000003</v>
      </c>
      <c r="I466" s="157">
        <f>'F4.2  KGSC'!W60</f>
        <v>1.6</v>
      </c>
      <c r="J466" s="157">
        <f>'F4.2  KGSC'!AV60</f>
        <v>5.76</v>
      </c>
      <c r="K466" s="156"/>
      <c r="L466" s="156"/>
      <c r="M466" s="156">
        <f t="shared" si="108"/>
        <v>5.76</v>
      </c>
      <c r="N466" s="156">
        <f t="shared" si="101"/>
        <v>3.0000000000001137E-3</v>
      </c>
      <c r="O466" s="209">
        <f t="shared" si="97"/>
        <v>5.76</v>
      </c>
      <c r="P466" s="210">
        <f t="shared" si="98"/>
        <v>0</v>
      </c>
    </row>
    <row r="467" spans="1:16" ht="30" outlineLevel="1">
      <c r="A467" s="180">
        <f t="shared" si="104"/>
        <v>15.2</v>
      </c>
      <c r="B467" s="164" t="str">
        <f t="shared" si="103"/>
        <v>Up gradation of existing unit PLC and SCADA automation of 4x80 MW Koyna stage-II units</v>
      </c>
      <c r="C467" s="58" t="str">
        <f t="shared" si="107"/>
        <v>MERC/CAPEX/2019-2020/800</v>
      </c>
      <c r="D467" s="141">
        <f t="shared" si="107"/>
        <v>43735</v>
      </c>
      <c r="E467" s="59">
        <f t="shared" si="107"/>
        <v>4.2320000000000002</v>
      </c>
      <c r="F467" s="155">
        <f t="shared" si="105"/>
        <v>3.4</v>
      </c>
      <c r="G467" s="155">
        <f t="shared" si="106"/>
        <v>0</v>
      </c>
      <c r="H467" s="156">
        <f t="shared" si="99"/>
        <v>3.4</v>
      </c>
      <c r="I467" s="157">
        <f>'F4.2  KGSC'!W61</f>
        <v>0.9</v>
      </c>
      <c r="J467" s="157">
        <f>'F4.2  KGSC'!AV61</f>
        <v>4.3</v>
      </c>
      <c r="K467" s="156"/>
      <c r="L467" s="156"/>
      <c r="M467" s="156">
        <f t="shared" si="108"/>
        <v>4.3</v>
      </c>
      <c r="N467" s="156">
        <f t="shared" si="101"/>
        <v>0</v>
      </c>
      <c r="O467" s="209">
        <f t="shared" si="97"/>
        <v>4.2320000000000002</v>
      </c>
      <c r="P467" s="210">
        <f t="shared" si="98"/>
        <v>6.7999999999999616E-2</v>
      </c>
    </row>
    <row r="468" spans="1:16" outlineLevel="1">
      <c r="A468" s="180">
        <f t="shared" si="104"/>
        <v>15.3</v>
      </c>
      <c r="B468" s="164" t="str">
        <f t="shared" si="103"/>
        <v>Up gradation of one 1500 KVA DG set, at KGSC, Stage-IV</v>
      </c>
      <c r="C468" s="58" t="str">
        <f t="shared" si="107"/>
        <v>MERC/CAPEX/2019-2020/800</v>
      </c>
      <c r="D468" s="141">
        <f t="shared" si="107"/>
        <v>43735</v>
      </c>
      <c r="E468" s="59">
        <f t="shared" si="107"/>
        <v>1.6</v>
      </c>
      <c r="F468" s="155">
        <f t="shared" si="105"/>
        <v>0</v>
      </c>
      <c r="G468" s="155">
        <f t="shared" si="106"/>
        <v>0</v>
      </c>
      <c r="H468" s="156">
        <f t="shared" si="99"/>
        <v>0</v>
      </c>
      <c r="I468" s="157">
        <f>'F4.2  KGSC'!W62</f>
        <v>1.81</v>
      </c>
      <c r="J468" s="157">
        <f>'F4.2  KGSC'!AV62</f>
        <v>1.81</v>
      </c>
      <c r="K468" s="156"/>
      <c r="L468" s="156"/>
      <c r="M468" s="156">
        <f t="shared" si="108"/>
        <v>1.81</v>
      </c>
      <c r="N468" s="156">
        <f t="shared" si="101"/>
        <v>0</v>
      </c>
      <c r="O468" s="209">
        <f t="shared" si="97"/>
        <v>1.6</v>
      </c>
      <c r="P468" s="210">
        <f t="shared" si="98"/>
        <v>0.20999999999999996</v>
      </c>
    </row>
    <row r="469" spans="1:16" outlineLevel="1">
      <c r="A469" s="183">
        <f t="shared" si="104"/>
        <v>0</v>
      </c>
      <c r="B469" s="184" t="str">
        <f t="shared" si="103"/>
        <v>IDC</v>
      </c>
      <c r="C469" s="183" t="str">
        <f t="shared" si="107"/>
        <v>MERC/CAPEX/2019-2020/800</v>
      </c>
      <c r="D469" s="814">
        <f t="shared" si="107"/>
        <v>43735</v>
      </c>
      <c r="E469" s="815">
        <f t="shared" si="107"/>
        <v>1.103</v>
      </c>
      <c r="F469" s="155">
        <f t="shared" si="105"/>
        <v>0</v>
      </c>
      <c r="G469" s="155">
        <f t="shared" si="106"/>
        <v>0</v>
      </c>
      <c r="H469" s="816">
        <f t="shared" si="99"/>
        <v>0</v>
      </c>
      <c r="I469" s="155">
        <f>'F4.2  KGSC'!W63</f>
        <v>0</v>
      </c>
      <c r="J469" s="155">
        <f>'F4.2  KGSC'!AV63</f>
        <v>0</v>
      </c>
      <c r="K469" s="816"/>
      <c r="L469" s="816"/>
      <c r="M469" s="816">
        <f t="shared" si="108"/>
        <v>0</v>
      </c>
      <c r="N469" s="816">
        <f t="shared" si="101"/>
        <v>0</v>
      </c>
      <c r="O469" s="209">
        <f t="shared" si="97"/>
        <v>0</v>
      </c>
      <c r="P469" s="210">
        <f t="shared" si="98"/>
        <v>0</v>
      </c>
    </row>
    <row r="470" spans="1:16" ht="30" outlineLevel="1">
      <c r="A470" s="416">
        <f t="shared" si="104"/>
        <v>17</v>
      </c>
      <c r="B470" s="417" t="str">
        <f t="shared" si="103"/>
        <v>Repair works in Emergency Valve Tunnel (EVT) and surge well at Stage I/II, KGSC, Pophali</v>
      </c>
      <c r="C470" s="416" t="str">
        <f t="shared" si="107"/>
        <v>MERC/CAPEX/2020-2021/WFH/18</v>
      </c>
      <c r="D470" s="811">
        <f t="shared" si="107"/>
        <v>44001</v>
      </c>
      <c r="E470" s="57">
        <f t="shared" si="107"/>
        <v>28.037129999999998</v>
      </c>
      <c r="F470" s="155">
        <f t="shared" si="105"/>
        <v>0</v>
      </c>
      <c r="G470" s="155">
        <f t="shared" si="106"/>
        <v>0</v>
      </c>
      <c r="H470" s="816">
        <f t="shared" si="99"/>
        <v>0</v>
      </c>
      <c r="I470" s="155">
        <f>'F4.2  KGSC'!W64</f>
        <v>0</v>
      </c>
      <c r="J470" s="155">
        <f>'F4.2  KGSC'!AV64</f>
        <v>0</v>
      </c>
      <c r="K470" s="816"/>
      <c r="L470" s="816"/>
      <c r="M470" s="816">
        <f t="shared" si="108"/>
        <v>0</v>
      </c>
      <c r="N470" s="816">
        <f t="shared" si="101"/>
        <v>0</v>
      </c>
      <c r="O470" s="209">
        <f t="shared" si="97"/>
        <v>0</v>
      </c>
      <c r="P470" s="210">
        <f t="shared" si="98"/>
        <v>0</v>
      </c>
    </row>
    <row r="471" spans="1:16" ht="30" outlineLevel="1">
      <c r="A471" s="58">
        <f t="shared" si="104"/>
        <v>17.100000000000001</v>
      </c>
      <c r="B471" s="104" t="str">
        <f t="shared" si="103"/>
        <v>Sealing and stabilization of EVT Tunnel left side wall and carven portion of EVT and Ventilation Tunnel.</v>
      </c>
      <c r="C471" s="58" t="str">
        <f t="shared" si="107"/>
        <v>MERC/CAPEX/2020-2021/WFH/18</v>
      </c>
      <c r="D471" s="141">
        <f t="shared" si="107"/>
        <v>44001</v>
      </c>
      <c r="E471" s="59">
        <f t="shared" si="107"/>
        <v>8.3069639999999989</v>
      </c>
      <c r="F471" s="155">
        <f t="shared" si="105"/>
        <v>1.5431170000000001</v>
      </c>
      <c r="G471" s="155">
        <f t="shared" si="106"/>
        <v>0</v>
      </c>
      <c r="H471" s="156">
        <f t="shared" si="99"/>
        <v>1.5431170000000001</v>
      </c>
      <c r="I471" s="157">
        <f>'F4.2  KGSC'!W65</f>
        <v>5.61</v>
      </c>
      <c r="J471" s="157">
        <f>'F4.2  KGSC'!AV65</f>
        <v>5.61</v>
      </c>
      <c r="K471" s="156"/>
      <c r="L471" s="156"/>
      <c r="M471" s="156">
        <f t="shared" si="108"/>
        <v>5.61</v>
      </c>
      <c r="N471" s="156">
        <f t="shared" si="101"/>
        <v>1.5431169999999996</v>
      </c>
      <c r="O471" s="209">
        <f t="shared" si="97"/>
        <v>5.61</v>
      </c>
      <c r="P471" s="210">
        <f t="shared" si="98"/>
        <v>0</v>
      </c>
    </row>
    <row r="472" spans="1:16" ht="30" outlineLevel="1">
      <c r="A472" s="58">
        <f t="shared" si="104"/>
        <v>17.2</v>
      </c>
      <c r="B472" s="104" t="str">
        <f t="shared" si="103"/>
        <v>Structural Strengthening and Sealing Cracks and Cavities in Surge Shaft RCC Staining Wall from inside</v>
      </c>
      <c r="C472" s="58" t="str">
        <f t="shared" si="107"/>
        <v>MERC/CAPEX/2020-2021/WFH/18</v>
      </c>
      <c r="D472" s="141">
        <f t="shared" si="107"/>
        <v>44001</v>
      </c>
      <c r="E472" s="59">
        <f t="shared" si="107"/>
        <v>18.660166</v>
      </c>
      <c r="F472" s="155">
        <f t="shared" si="105"/>
        <v>0.38750000000000001</v>
      </c>
      <c r="G472" s="155">
        <f t="shared" si="106"/>
        <v>0</v>
      </c>
      <c r="H472" s="156">
        <f t="shared" si="99"/>
        <v>0.38750000000000001</v>
      </c>
      <c r="I472" s="157">
        <f>'F4.2  KGSC'!W66</f>
        <v>0</v>
      </c>
      <c r="J472" s="157">
        <f>'F4.2  KGSC'!AV66</f>
        <v>0</v>
      </c>
      <c r="K472" s="156"/>
      <c r="L472" s="156"/>
      <c r="M472" s="156">
        <f t="shared" si="108"/>
        <v>0</v>
      </c>
      <c r="N472" s="156">
        <f t="shared" si="101"/>
        <v>0.38750000000000001</v>
      </c>
      <c r="O472" s="209">
        <f t="shared" si="97"/>
        <v>0</v>
      </c>
      <c r="P472" s="210">
        <f t="shared" si="98"/>
        <v>0</v>
      </c>
    </row>
    <row r="473" spans="1:16" outlineLevel="1">
      <c r="A473" s="183">
        <f t="shared" si="104"/>
        <v>0</v>
      </c>
      <c r="B473" s="184" t="str">
        <f t="shared" si="103"/>
        <v>IDC</v>
      </c>
      <c r="C473" s="183" t="str">
        <f t="shared" si="107"/>
        <v>MERC/CAPEX/2020-2021/WFH/18</v>
      </c>
      <c r="D473" s="814">
        <f t="shared" si="107"/>
        <v>44001</v>
      </c>
      <c r="E473" s="815">
        <f t="shared" si="107"/>
        <v>1.07</v>
      </c>
      <c r="F473" s="155">
        <f t="shared" si="105"/>
        <v>0</v>
      </c>
      <c r="G473" s="155">
        <f t="shared" si="106"/>
        <v>0</v>
      </c>
      <c r="H473" s="816">
        <f t="shared" si="99"/>
        <v>0</v>
      </c>
      <c r="I473" s="155">
        <f>'F4.2  KGSC'!W67</f>
        <v>0</v>
      </c>
      <c r="J473" s="155">
        <f>'F4.2  KGSC'!AV67</f>
        <v>0</v>
      </c>
      <c r="K473" s="816"/>
      <c r="L473" s="816"/>
      <c r="M473" s="816">
        <f t="shared" si="108"/>
        <v>0</v>
      </c>
      <c r="N473" s="816">
        <f t="shared" si="101"/>
        <v>0</v>
      </c>
      <c r="O473" s="209">
        <f t="shared" si="97"/>
        <v>0</v>
      </c>
      <c r="P473" s="210">
        <f t="shared" si="98"/>
        <v>0</v>
      </c>
    </row>
    <row r="474" spans="1:16" ht="30" outlineLevel="1">
      <c r="A474" s="416" t="str">
        <f t="shared" si="104"/>
        <v>HO
DPR-8</v>
      </c>
      <c r="B474" s="417" t="str">
        <f t="shared" si="103"/>
        <v>Replacement of Fire Tenders at Various Power Stations of Mahagenco</v>
      </c>
      <c r="C474" s="416" t="str">
        <f t="shared" si="107"/>
        <v>MERC/CAPEX/20172018/4653</v>
      </c>
      <c r="D474" s="811">
        <f t="shared" si="107"/>
        <v>43052</v>
      </c>
      <c r="E474" s="57">
        <f t="shared" si="107"/>
        <v>1.25</v>
      </c>
      <c r="F474" s="155">
        <f t="shared" si="105"/>
        <v>0</v>
      </c>
      <c r="G474" s="155">
        <f t="shared" si="106"/>
        <v>0</v>
      </c>
      <c r="H474" s="816">
        <f t="shared" si="99"/>
        <v>0</v>
      </c>
      <c r="I474" s="155">
        <f>'F4.2  KGSC'!W68</f>
        <v>0</v>
      </c>
      <c r="J474" s="155">
        <f>'F4.2  KGSC'!AV68</f>
        <v>0</v>
      </c>
      <c r="K474" s="816"/>
      <c r="L474" s="816"/>
      <c r="M474" s="816">
        <f t="shared" si="108"/>
        <v>0</v>
      </c>
      <c r="N474" s="816">
        <f t="shared" si="101"/>
        <v>0</v>
      </c>
      <c r="O474" s="209">
        <f t="shared" si="97"/>
        <v>0</v>
      </c>
      <c r="P474" s="210">
        <f t="shared" si="98"/>
        <v>0</v>
      </c>
    </row>
    <row r="475" spans="1:16" ht="30" outlineLevel="1">
      <c r="A475" s="183" t="str">
        <f t="shared" si="104"/>
        <v>HO
DPR-8.1</v>
      </c>
      <c r="B475" s="184" t="str">
        <f t="shared" si="103"/>
        <v>Advance Multipurpose Fire Tender</v>
      </c>
      <c r="C475" s="183" t="str">
        <f t="shared" si="107"/>
        <v>MERC/CAPEX/20172018/4653</v>
      </c>
      <c r="D475" s="814">
        <f t="shared" si="107"/>
        <v>43052</v>
      </c>
      <c r="E475" s="815">
        <f t="shared" si="107"/>
        <v>0</v>
      </c>
      <c r="F475" s="155">
        <f t="shared" si="105"/>
        <v>0</v>
      </c>
      <c r="G475" s="155">
        <f t="shared" si="106"/>
        <v>0</v>
      </c>
      <c r="H475" s="816">
        <f t="shared" si="99"/>
        <v>0</v>
      </c>
      <c r="I475" s="155">
        <f>'F4.2  KGSC'!W69</f>
        <v>0</v>
      </c>
      <c r="J475" s="155">
        <f>'F4.2  KGSC'!AV69</f>
        <v>0</v>
      </c>
      <c r="K475" s="816"/>
      <c r="L475" s="816"/>
      <c r="M475" s="816">
        <f t="shared" si="108"/>
        <v>0</v>
      </c>
      <c r="N475" s="816">
        <f t="shared" si="101"/>
        <v>0</v>
      </c>
      <c r="O475" s="209">
        <f t="shared" si="97"/>
        <v>0</v>
      </c>
      <c r="P475" s="210">
        <f t="shared" si="98"/>
        <v>0</v>
      </c>
    </row>
    <row r="476" spans="1:16" ht="30" outlineLevel="1">
      <c r="A476" s="183" t="str">
        <f t="shared" si="104"/>
        <v>HO
DPR-8.2</v>
      </c>
      <c r="B476" s="184" t="str">
        <f t="shared" si="103"/>
        <v>Normal Multipurpose Fire Tender</v>
      </c>
      <c r="C476" s="183" t="str">
        <f t="shared" ref="C476:E480" si="109">C273</f>
        <v>MERC/CAPEX/20172018/4653</v>
      </c>
      <c r="D476" s="814">
        <f t="shared" si="109"/>
        <v>43052</v>
      </c>
      <c r="E476" s="815">
        <f t="shared" si="109"/>
        <v>1.25</v>
      </c>
      <c r="F476" s="155">
        <f t="shared" si="105"/>
        <v>0</v>
      </c>
      <c r="G476" s="155">
        <f t="shared" si="106"/>
        <v>0</v>
      </c>
      <c r="H476" s="816">
        <f t="shared" si="99"/>
        <v>0</v>
      </c>
      <c r="I476" s="155">
        <f>'F4.2  KGSC'!W70</f>
        <v>0</v>
      </c>
      <c r="J476" s="155">
        <f>'F4.2  KGSC'!AV70</f>
        <v>0</v>
      </c>
      <c r="K476" s="816"/>
      <c r="L476" s="816"/>
      <c r="M476" s="816">
        <f t="shared" si="108"/>
        <v>0</v>
      </c>
      <c r="N476" s="816">
        <f t="shared" si="101"/>
        <v>0</v>
      </c>
      <c r="O476" s="209">
        <f t="shared" si="97"/>
        <v>0</v>
      </c>
      <c r="P476" s="210">
        <f t="shared" si="98"/>
        <v>0</v>
      </c>
    </row>
    <row r="477" spans="1:16" outlineLevel="1">
      <c r="A477" s="183">
        <f t="shared" si="104"/>
        <v>0</v>
      </c>
      <c r="B477" s="184" t="str">
        <f t="shared" si="103"/>
        <v>IDC</v>
      </c>
      <c r="C477" s="183" t="str">
        <f t="shared" si="109"/>
        <v>MERC/CAPEX/20172018/4653</v>
      </c>
      <c r="D477" s="814">
        <f t="shared" si="109"/>
        <v>43052</v>
      </c>
      <c r="E477" s="815">
        <f t="shared" si="109"/>
        <v>0</v>
      </c>
      <c r="F477" s="155">
        <f t="shared" si="105"/>
        <v>0</v>
      </c>
      <c r="G477" s="155">
        <f t="shared" si="106"/>
        <v>0</v>
      </c>
      <c r="H477" s="816">
        <f t="shared" si="99"/>
        <v>0</v>
      </c>
      <c r="I477" s="155">
        <f>'F4.2  KGSC'!W71</f>
        <v>0</v>
      </c>
      <c r="J477" s="155">
        <f>'F4.2  KGSC'!AV71</f>
        <v>0</v>
      </c>
      <c r="K477" s="816"/>
      <c r="L477" s="816"/>
      <c r="M477" s="816">
        <f t="shared" si="108"/>
        <v>0</v>
      </c>
      <c r="N477" s="816">
        <f t="shared" si="101"/>
        <v>0</v>
      </c>
      <c r="O477" s="209">
        <f t="shared" si="97"/>
        <v>0</v>
      </c>
      <c r="P477" s="210">
        <f t="shared" si="98"/>
        <v>0</v>
      </c>
    </row>
    <row r="478" spans="1:16" ht="45" outlineLevel="1">
      <c r="A478" s="416">
        <f t="shared" si="104"/>
        <v>18</v>
      </c>
      <c r="B478" s="417" t="str">
        <f t="shared" ref="B478:B480" si="110">B275</f>
        <v>Refurbishment of cooling and drainage water system along with replacement of 5 no's of cooling water pumps by new stage -IV KGSC Pophali</v>
      </c>
      <c r="C478" s="416" t="str">
        <f t="shared" si="109"/>
        <v>MERC/CAPEX/2023-2024/MSPGCL/0201</v>
      </c>
      <c r="D478" s="811">
        <f t="shared" si="109"/>
        <v>45372</v>
      </c>
      <c r="E478" s="57">
        <f t="shared" si="109"/>
        <v>0</v>
      </c>
      <c r="F478" s="155">
        <f t="shared" si="105"/>
        <v>0</v>
      </c>
      <c r="G478" s="155">
        <f t="shared" si="106"/>
        <v>0</v>
      </c>
      <c r="H478" s="816">
        <f t="shared" si="99"/>
        <v>0</v>
      </c>
      <c r="I478" s="155">
        <f>'F4.2  KGSC'!W72</f>
        <v>0</v>
      </c>
      <c r="J478" s="155">
        <f>'F4.2  KGSC'!AV72</f>
        <v>0</v>
      </c>
      <c r="K478" s="816"/>
      <c r="L478" s="816"/>
      <c r="M478" s="816">
        <f t="shared" si="108"/>
        <v>0</v>
      </c>
      <c r="N478" s="816">
        <f t="shared" si="101"/>
        <v>0</v>
      </c>
      <c r="O478" s="209">
        <f t="shared" si="97"/>
        <v>0</v>
      </c>
      <c r="P478" s="210">
        <f t="shared" si="98"/>
        <v>0</v>
      </c>
    </row>
    <row r="479" spans="1:16" ht="45" outlineLevel="1">
      <c r="A479" s="201">
        <f t="shared" si="104"/>
        <v>0</v>
      </c>
      <c r="B479" s="164" t="str">
        <f t="shared" si="110"/>
        <v>Refurbishment of cooling and drainage water system along with replacement of 5 no's of cooling water pumps by new stage -IV KGSC Pophali</v>
      </c>
      <c r="C479" s="87" t="str">
        <f t="shared" si="109"/>
        <v>MERC/CAPEX/2023-2024/MSPGCL/0201</v>
      </c>
      <c r="D479" s="141">
        <f t="shared" si="109"/>
        <v>45372</v>
      </c>
      <c r="E479" s="159">
        <f t="shared" si="109"/>
        <v>0</v>
      </c>
      <c r="F479" s="155">
        <f t="shared" si="105"/>
        <v>0</v>
      </c>
      <c r="G479" s="155">
        <f t="shared" si="106"/>
        <v>0</v>
      </c>
      <c r="H479" s="156">
        <f t="shared" si="99"/>
        <v>0</v>
      </c>
      <c r="I479" s="157">
        <f>'F4.2  KGSC'!W73</f>
        <v>0</v>
      </c>
      <c r="J479" s="157">
        <f>'F4.2  KGSC'!AV73</f>
        <v>0</v>
      </c>
      <c r="K479" s="156"/>
      <c r="L479" s="156"/>
      <c r="M479" s="156">
        <f t="shared" si="108"/>
        <v>0</v>
      </c>
      <c r="N479" s="156">
        <f t="shared" si="101"/>
        <v>0</v>
      </c>
      <c r="O479" s="209"/>
      <c r="P479" s="210"/>
    </row>
    <row r="480" spans="1:16" outlineLevel="1">
      <c r="A480" s="201">
        <f t="shared" ref="A480" si="111">A277</f>
        <v>0</v>
      </c>
      <c r="B480" s="164" t="str">
        <f t="shared" si="110"/>
        <v>IDC</v>
      </c>
      <c r="C480" s="87" t="str">
        <f t="shared" si="109"/>
        <v>MERC/CAPEX/2023-2024/MSPGCL/0201</v>
      </c>
      <c r="D480" s="141">
        <f t="shared" si="109"/>
        <v>45372</v>
      </c>
      <c r="E480" s="159">
        <f t="shared" si="109"/>
        <v>0</v>
      </c>
      <c r="F480" s="155">
        <f t="shared" ref="F480" si="112">F277+I277</f>
        <v>0</v>
      </c>
      <c r="G480" s="155">
        <f t="shared" ref="G480" si="113">G277+M277</f>
        <v>0</v>
      </c>
      <c r="H480" s="156">
        <f t="shared" si="99"/>
        <v>0</v>
      </c>
      <c r="I480" s="157">
        <f>'F4.2  KGSC'!W74</f>
        <v>0</v>
      </c>
      <c r="J480" s="157">
        <f>'F4.2  KGSC'!AV74</f>
        <v>0</v>
      </c>
      <c r="K480" s="156"/>
      <c r="L480" s="156"/>
      <c r="M480" s="156">
        <f t="shared" si="108"/>
        <v>0</v>
      </c>
      <c r="N480" s="156">
        <f t="shared" si="101"/>
        <v>0</v>
      </c>
      <c r="O480" s="209"/>
      <c r="P480" s="210"/>
    </row>
    <row r="481" spans="1:16" outlineLevel="1">
      <c r="A481" s="87"/>
      <c r="B481" s="90"/>
      <c r="C481" s="87"/>
      <c r="D481" s="141"/>
      <c r="E481" s="159"/>
      <c r="F481" s="156"/>
      <c r="G481" s="156"/>
      <c r="H481" s="156"/>
      <c r="I481" s="157">
        <f>'F4.2  KGSC'!W75</f>
        <v>0</v>
      </c>
      <c r="J481" s="157">
        <f>'F4.2  KGSC'!AV75</f>
        <v>0</v>
      </c>
      <c r="K481" s="156"/>
      <c r="L481" s="156"/>
      <c r="M481" s="156"/>
      <c r="N481" s="156"/>
      <c r="O481" s="209"/>
      <c r="P481" s="210"/>
    </row>
    <row r="482" spans="1:16" outlineLevel="1">
      <c r="A482" s="87">
        <f t="shared" ref="A482:E486" si="114">A279</f>
        <v>0</v>
      </c>
      <c r="B482" s="46" t="str">
        <f t="shared" si="114"/>
        <v>(ii) Yet to be submitted to MERC</v>
      </c>
      <c r="C482" s="87">
        <f t="shared" si="114"/>
        <v>0</v>
      </c>
      <c r="D482" s="141" t="str">
        <f t="shared" si="114"/>
        <v>-</v>
      </c>
      <c r="E482" s="159">
        <f t="shared" si="114"/>
        <v>0</v>
      </c>
      <c r="F482" s="156">
        <f>F279+I279</f>
        <v>0</v>
      </c>
      <c r="G482" s="156">
        <f>G279+M279</f>
        <v>0</v>
      </c>
      <c r="H482" s="156">
        <f t="shared" ref="H482:H508" si="115">F482-G482</f>
        <v>0</v>
      </c>
      <c r="I482" s="157">
        <f>'F4.2  KGSC'!W76</f>
        <v>0</v>
      </c>
      <c r="J482" s="157">
        <f>'F4.2  KGSC'!AV76</f>
        <v>0</v>
      </c>
      <c r="K482" s="156"/>
      <c r="L482" s="156"/>
      <c r="M482" s="156">
        <f t="shared" ref="M482:M508" si="116">SUM(J482:L482)</f>
        <v>0</v>
      </c>
      <c r="N482" s="156">
        <f t="shared" ref="N482:N508" si="117">H482+I482-M482</f>
        <v>0</v>
      </c>
    </row>
    <row r="483" spans="1:16" ht="30" outlineLevel="1">
      <c r="A483" s="53">
        <f t="shared" si="114"/>
        <v>19</v>
      </c>
      <c r="B483" s="54" t="str">
        <f t="shared" si="114"/>
        <v>Refurbishment of GIS T155 as per M4 Schedule at KGSC Stage-IV, Pophali</v>
      </c>
      <c r="C483" s="53" t="str">
        <f t="shared" si="114"/>
        <v>Yet to be approved</v>
      </c>
      <c r="D483" s="55" t="str">
        <f t="shared" si="114"/>
        <v>-</v>
      </c>
      <c r="E483" s="56">
        <f t="shared" si="114"/>
        <v>0</v>
      </c>
      <c r="F483" s="156">
        <f>F280+I280</f>
        <v>0</v>
      </c>
      <c r="G483" s="156">
        <f>G280+M280</f>
        <v>0</v>
      </c>
      <c r="H483" s="156">
        <f t="shared" si="115"/>
        <v>0</v>
      </c>
      <c r="I483" s="157">
        <f>'F4.2  KGSC'!W77</f>
        <v>0</v>
      </c>
      <c r="J483" s="157">
        <f>'F4.2  KGSC'!AV77</f>
        <v>0</v>
      </c>
      <c r="K483" s="156"/>
      <c r="L483" s="156"/>
      <c r="M483" s="156">
        <f t="shared" si="116"/>
        <v>0</v>
      </c>
      <c r="N483" s="156">
        <f t="shared" si="117"/>
        <v>0</v>
      </c>
    </row>
    <row r="484" spans="1:16" outlineLevel="1">
      <c r="A484" s="87">
        <f t="shared" si="114"/>
        <v>19.100000000000001</v>
      </c>
      <c r="B484" s="90" t="str">
        <f t="shared" si="114"/>
        <v>Refurbishment of GIS T155 as per M4 Schedule at KGSC Stage-IV, Pophali</v>
      </c>
      <c r="C484" s="87">
        <f t="shared" si="114"/>
        <v>0</v>
      </c>
      <c r="D484" s="141" t="str">
        <f t="shared" si="114"/>
        <v>-</v>
      </c>
      <c r="E484" s="159">
        <f t="shared" si="114"/>
        <v>0</v>
      </c>
      <c r="F484" s="156">
        <f>F281+I281</f>
        <v>0</v>
      </c>
      <c r="G484" s="156">
        <f>G281+M281</f>
        <v>0</v>
      </c>
      <c r="H484" s="156">
        <f t="shared" si="115"/>
        <v>0</v>
      </c>
      <c r="I484" s="157">
        <f>'F4.2  KGSC'!W78</f>
        <v>0</v>
      </c>
      <c r="J484" s="157">
        <f>'F4.2  KGSC'!AV78</f>
        <v>0</v>
      </c>
      <c r="K484" s="156"/>
      <c r="L484" s="156"/>
      <c r="M484" s="156">
        <f t="shared" si="116"/>
        <v>0</v>
      </c>
      <c r="N484" s="156">
        <f t="shared" si="117"/>
        <v>0</v>
      </c>
    </row>
    <row r="485" spans="1:16" outlineLevel="1">
      <c r="A485" s="53">
        <f t="shared" si="114"/>
        <v>20</v>
      </c>
      <c r="B485" s="54" t="str">
        <f t="shared" si="114"/>
        <v>Various Civil work as per IB recommendation at KGSC, Pophali</v>
      </c>
      <c r="C485" s="53" t="str">
        <f t="shared" si="114"/>
        <v>Yet to be approved</v>
      </c>
      <c r="D485" s="55" t="str">
        <f t="shared" si="114"/>
        <v>-</v>
      </c>
      <c r="E485" s="56">
        <f t="shared" si="114"/>
        <v>0</v>
      </c>
      <c r="F485" s="156">
        <f>F282+I282</f>
        <v>0</v>
      </c>
      <c r="G485" s="156">
        <f>G282+M282</f>
        <v>0</v>
      </c>
      <c r="H485" s="156">
        <f t="shared" si="115"/>
        <v>0</v>
      </c>
      <c r="I485" s="157">
        <f>'F4.2  KGSC'!W79</f>
        <v>0</v>
      </c>
      <c r="J485" s="157">
        <f>'F4.2  KGSC'!AV79</f>
        <v>0</v>
      </c>
      <c r="K485" s="156"/>
      <c r="L485" s="156"/>
      <c r="M485" s="156">
        <f t="shared" si="116"/>
        <v>0</v>
      </c>
      <c r="N485" s="156">
        <f t="shared" si="117"/>
        <v>0</v>
      </c>
    </row>
    <row r="486" spans="1:16" outlineLevel="1">
      <c r="A486" s="87">
        <f t="shared" si="114"/>
        <v>20.100000000000001</v>
      </c>
      <c r="B486" s="90" t="str">
        <f t="shared" si="114"/>
        <v>Various Civil work as per IB recommendation at KGSC, Pophali</v>
      </c>
      <c r="C486" s="87">
        <f t="shared" si="114"/>
        <v>0</v>
      </c>
      <c r="D486" s="141" t="str">
        <f t="shared" si="114"/>
        <v>-</v>
      </c>
      <c r="E486" s="159">
        <f t="shared" si="114"/>
        <v>0</v>
      </c>
      <c r="F486" s="156">
        <f>F283+I283</f>
        <v>0</v>
      </c>
      <c r="G486" s="156">
        <f>G283+M283</f>
        <v>0</v>
      </c>
      <c r="H486" s="156">
        <f t="shared" si="115"/>
        <v>0</v>
      </c>
      <c r="I486" s="157">
        <f>'F4.2  KGSC'!W80</f>
        <v>0</v>
      </c>
      <c r="J486" s="157">
        <f>'F4.2  KGSC'!AV80</f>
        <v>0</v>
      </c>
      <c r="K486" s="156"/>
      <c r="L486" s="156"/>
      <c r="M486" s="156">
        <f t="shared" si="116"/>
        <v>0</v>
      </c>
      <c r="N486" s="156">
        <f t="shared" si="117"/>
        <v>0</v>
      </c>
    </row>
    <row r="487" spans="1:16" outlineLevel="1">
      <c r="A487" s="87">
        <f t="shared" ref="A487:E487" si="118">A284</f>
        <v>20.2</v>
      </c>
      <c r="B487" s="90" t="str">
        <f t="shared" si="118"/>
        <v>construction of chainlink caging along entrance of St-I&amp;II, St-III &amp; St-IV</v>
      </c>
      <c r="C487" s="87">
        <f t="shared" si="118"/>
        <v>0</v>
      </c>
      <c r="D487" s="141" t="str">
        <f t="shared" si="118"/>
        <v>-</v>
      </c>
      <c r="E487" s="159">
        <f t="shared" si="118"/>
        <v>0</v>
      </c>
      <c r="F487" s="156">
        <f t="shared" ref="F487:F490" si="119">F284+I284</f>
        <v>0</v>
      </c>
      <c r="G487" s="156">
        <f t="shared" ref="G487:G490" si="120">G284+M284</f>
        <v>0</v>
      </c>
      <c r="H487" s="156">
        <f t="shared" si="115"/>
        <v>0</v>
      </c>
      <c r="I487" s="157">
        <f>'F4.2  KGSC'!W81</f>
        <v>0</v>
      </c>
      <c r="J487" s="157">
        <f>'F4.2  KGSC'!AV81</f>
        <v>0</v>
      </c>
      <c r="K487" s="156"/>
      <c r="L487" s="156"/>
      <c r="M487" s="156">
        <f t="shared" si="116"/>
        <v>0</v>
      </c>
      <c r="N487" s="156">
        <f t="shared" si="117"/>
        <v>0</v>
      </c>
    </row>
    <row r="488" spans="1:16" outlineLevel="1">
      <c r="A488" s="87">
        <f t="shared" ref="A488:E488" si="121">A285</f>
        <v>21</v>
      </c>
      <c r="B488" s="90" t="str">
        <f t="shared" si="121"/>
        <v>Stabilization and Mitigation of Landslide Prone Areas at KGSC, Mahagenco, Pophali</v>
      </c>
      <c r="C488" s="87" t="str">
        <f t="shared" si="121"/>
        <v>Yet to be approved</v>
      </c>
      <c r="D488" s="141" t="str">
        <f t="shared" si="121"/>
        <v>-</v>
      </c>
      <c r="E488" s="159">
        <f t="shared" si="121"/>
        <v>0</v>
      </c>
      <c r="F488" s="156">
        <f t="shared" si="119"/>
        <v>0</v>
      </c>
      <c r="G488" s="156">
        <f t="shared" si="120"/>
        <v>0</v>
      </c>
      <c r="H488" s="156">
        <f t="shared" si="115"/>
        <v>0</v>
      </c>
      <c r="I488" s="157">
        <f>'F4.2  KGSC'!W82</f>
        <v>0</v>
      </c>
      <c r="J488" s="157">
        <f>'F4.2  KGSC'!AV82</f>
        <v>0</v>
      </c>
      <c r="K488" s="156"/>
      <c r="L488" s="156"/>
      <c r="M488" s="156">
        <f t="shared" si="116"/>
        <v>0</v>
      </c>
      <c r="N488" s="156">
        <f t="shared" si="117"/>
        <v>0</v>
      </c>
    </row>
    <row r="489" spans="1:16" outlineLevel="1">
      <c r="A489" s="87">
        <f t="shared" ref="A489:E489" si="122">A286</f>
        <v>21.1</v>
      </c>
      <c r="B489" s="90" t="str">
        <f t="shared" si="122"/>
        <v>Stabilization and Mitigation of Landslide Prone Areas</v>
      </c>
      <c r="C489" s="87">
        <f t="shared" si="122"/>
        <v>0</v>
      </c>
      <c r="D489" s="141" t="str">
        <f t="shared" si="122"/>
        <v>-</v>
      </c>
      <c r="E489" s="159">
        <f t="shared" si="122"/>
        <v>0</v>
      </c>
      <c r="F489" s="156">
        <f t="shared" si="119"/>
        <v>0</v>
      </c>
      <c r="G489" s="156">
        <f t="shared" si="120"/>
        <v>1</v>
      </c>
      <c r="H489" s="156">
        <f t="shared" si="115"/>
        <v>-1</v>
      </c>
      <c r="I489" s="157">
        <f>'F4.2  KGSC'!W83</f>
        <v>0</v>
      </c>
      <c r="J489" s="157">
        <f>'F4.2  KGSC'!AV83</f>
        <v>0</v>
      </c>
      <c r="K489" s="156"/>
      <c r="L489" s="156"/>
      <c r="M489" s="156">
        <f t="shared" si="116"/>
        <v>0</v>
      </c>
      <c r="N489" s="156">
        <f t="shared" si="117"/>
        <v>-1</v>
      </c>
    </row>
    <row r="490" spans="1:16" outlineLevel="1">
      <c r="A490" s="87">
        <f t="shared" ref="A490:E490" si="123">A287</f>
        <v>21.2</v>
      </c>
      <c r="B490" s="90" t="str">
        <f t="shared" si="123"/>
        <v>Construction of retaining wall</v>
      </c>
      <c r="C490" s="87">
        <f t="shared" si="123"/>
        <v>0</v>
      </c>
      <c r="D490" s="141" t="str">
        <f t="shared" si="123"/>
        <v>-</v>
      </c>
      <c r="E490" s="159">
        <f t="shared" si="123"/>
        <v>0</v>
      </c>
      <c r="F490" s="156">
        <f t="shared" si="119"/>
        <v>0</v>
      </c>
      <c r="G490" s="156">
        <f t="shared" si="120"/>
        <v>0</v>
      </c>
      <c r="H490" s="156">
        <f t="shared" si="115"/>
        <v>0</v>
      </c>
      <c r="I490" s="157">
        <f>'F4.2  KGSC'!W84</f>
        <v>0</v>
      </c>
      <c r="J490" s="157">
        <f>'F4.2  KGSC'!AV84</f>
        <v>0</v>
      </c>
      <c r="K490" s="156"/>
      <c r="L490" s="156"/>
      <c r="M490" s="156">
        <f t="shared" si="116"/>
        <v>0</v>
      </c>
      <c r="N490" s="156">
        <f t="shared" si="117"/>
        <v>0</v>
      </c>
    </row>
    <row r="491" spans="1:16" outlineLevel="1">
      <c r="A491" s="87">
        <f t="shared" ref="A491:E500" si="124">A288</f>
        <v>21.3</v>
      </c>
      <c r="B491" s="90" t="str">
        <f t="shared" si="124"/>
        <v>Dredging river and nallah</v>
      </c>
      <c r="C491" s="87">
        <f t="shared" si="124"/>
        <v>0</v>
      </c>
      <c r="D491" s="141" t="str">
        <f t="shared" si="124"/>
        <v>-</v>
      </c>
      <c r="E491" s="159">
        <f t="shared" si="124"/>
        <v>0</v>
      </c>
      <c r="F491" s="156">
        <f t="shared" ref="F491:F522" si="125">F288+I288</f>
        <v>0</v>
      </c>
      <c r="G491" s="156">
        <f t="shared" ref="G491:G522" si="126">G288+M288</f>
        <v>0</v>
      </c>
      <c r="H491" s="156">
        <f t="shared" si="115"/>
        <v>0</v>
      </c>
      <c r="I491" s="157">
        <f>'F4.2  KGSC'!W85</f>
        <v>0</v>
      </c>
      <c r="J491" s="157">
        <f>'F4.2  KGSC'!AV85</f>
        <v>0</v>
      </c>
      <c r="K491" s="156"/>
      <c r="L491" s="156"/>
      <c r="M491" s="156">
        <f t="shared" si="116"/>
        <v>0</v>
      </c>
      <c r="N491" s="156">
        <f t="shared" si="117"/>
        <v>0</v>
      </c>
    </row>
    <row r="492" spans="1:16" ht="30" outlineLevel="1">
      <c r="A492" s="53">
        <f t="shared" si="124"/>
        <v>22</v>
      </c>
      <c r="B492" s="54" t="str">
        <f t="shared" si="124"/>
        <v>Various Performance Improvement related schemes for FY 2026-27 at KGSC, Pophali</v>
      </c>
      <c r="C492" s="53" t="str">
        <f t="shared" si="124"/>
        <v>Yet to be approved</v>
      </c>
      <c r="D492" s="55" t="str">
        <f t="shared" si="124"/>
        <v>-</v>
      </c>
      <c r="E492" s="56">
        <f t="shared" si="124"/>
        <v>0</v>
      </c>
      <c r="F492" s="156">
        <f t="shared" si="125"/>
        <v>0</v>
      </c>
      <c r="G492" s="156">
        <f t="shared" si="126"/>
        <v>0</v>
      </c>
      <c r="H492" s="156">
        <f t="shared" si="115"/>
        <v>0</v>
      </c>
      <c r="I492" s="157">
        <f>'F4.2  KGSC'!W86</f>
        <v>0</v>
      </c>
      <c r="J492" s="157">
        <f>'F4.2  KGSC'!AV86</f>
        <v>0</v>
      </c>
      <c r="K492" s="156"/>
      <c r="L492" s="156"/>
      <c r="M492" s="156">
        <f t="shared" si="116"/>
        <v>0</v>
      </c>
      <c r="N492" s="156">
        <f t="shared" si="117"/>
        <v>0</v>
      </c>
    </row>
    <row r="493" spans="1:16" outlineLevel="1">
      <c r="A493" s="87">
        <f t="shared" si="124"/>
        <v>22.1</v>
      </c>
      <c r="B493" s="90" t="str">
        <f t="shared" si="124"/>
        <v>Supply of New Runner for Francis Turbine 80 MW at KGSC Stage-III</v>
      </c>
      <c r="C493" s="87">
        <f t="shared" si="124"/>
        <v>0</v>
      </c>
      <c r="D493" s="141" t="str">
        <f t="shared" si="124"/>
        <v>-</v>
      </c>
      <c r="E493" s="159">
        <f t="shared" si="124"/>
        <v>0</v>
      </c>
      <c r="F493" s="156">
        <f t="shared" si="125"/>
        <v>0</v>
      </c>
      <c r="G493" s="156">
        <f t="shared" si="126"/>
        <v>0</v>
      </c>
      <c r="H493" s="156">
        <f t="shared" si="115"/>
        <v>0</v>
      </c>
      <c r="I493" s="157">
        <f>'F4.2  KGSC'!W87</f>
        <v>0</v>
      </c>
      <c r="J493" s="157">
        <f>'F4.2  KGSC'!AV87</f>
        <v>0</v>
      </c>
      <c r="K493" s="156"/>
      <c r="L493" s="156"/>
      <c r="M493" s="156">
        <f t="shared" si="116"/>
        <v>0</v>
      </c>
      <c r="N493" s="156">
        <f t="shared" si="117"/>
        <v>0</v>
      </c>
    </row>
    <row r="494" spans="1:16" outlineLevel="1">
      <c r="A494" s="87">
        <f t="shared" si="124"/>
        <v>22.2</v>
      </c>
      <c r="B494" s="90" t="str">
        <f t="shared" si="124"/>
        <v>Supply of 2 Nos. injector along with injector shaft for Stage-I Units (70 MW) at Stage I &amp; II  KGSC, Pophali .</v>
      </c>
      <c r="C494" s="87">
        <f t="shared" si="124"/>
        <v>0</v>
      </c>
      <c r="D494" s="141" t="str">
        <f t="shared" si="124"/>
        <v>-</v>
      </c>
      <c r="E494" s="159">
        <f t="shared" si="124"/>
        <v>0</v>
      </c>
      <c r="F494" s="156">
        <f t="shared" si="125"/>
        <v>0</v>
      </c>
      <c r="G494" s="156">
        <f t="shared" si="126"/>
        <v>0</v>
      </c>
      <c r="H494" s="156">
        <f t="shared" si="115"/>
        <v>0</v>
      </c>
      <c r="I494" s="157">
        <f>'F4.2  KGSC'!W88</f>
        <v>0</v>
      </c>
      <c r="J494" s="157">
        <f>'F4.2  KGSC'!AV88</f>
        <v>0</v>
      </c>
      <c r="K494" s="156"/>
      <c r="L494" s="156"/>
      <c r="M494" s="156">
        <f t="shared" si="116"/>
        <v>0</v>
      </c>
      <c r="N494" s="156">
        <f t="shared" si="117"/>
        <v>0</v>
      </c>
    </row>
    <row r="495" spans="1:16" outlineLevel="1">
      <c r="A495" s="87">
        <f t="shared" si="124"/>
        <v>22.3</v>
      </c>
      <c r="B495" s="90" t="str">
        <f t="shared" si="124"/>
        <v>Supply of 1 No. injector  for Stage-II Units (80 MW) at Stage I &amp; II  KGSC, Pophali .</v>
      </c>
      <c r="C495" s="87">
        <f t="shared" si="124"/>
        <v>0</v>
      </c>
      <c r="D495" s="141" t="str">
        <f t="shared" si="124"/>
        <v>-</v>
      </c>
      <c r="E495" s="159">
        <f t="shared" si="124"/>
        <v>0</v>
      </c>
      <c r="F495" s="156">
        <f t="shared" si="125"/>
        <v>0</v>
      </c>
      <c r="G495" s="156">
        <f t="shared" si="126"/>
        <v>0</v>
      </c>
      <c r="H495" s="156">
        <f t="shared" si="115"/>
        <v>0</v>
      </c>
      <c r="I495" s="157">
        <f>'F4.2  KGSC'!W89</f>
        <v>0</v>
      </c>
      <c r="J495" s="157">
        <f>'F4.2  KGSC'!AV89</f>
        <v>0</v>
      </c>
      <c r="K495" s="156"/>
      <c r="L495" s="156"/>
      <c r="M495" s="156">
        <f t="shared" si="116"/>
        <v>0</v>
      </c>
      <c r="N495" s="156">
        <f t="shared" si="117"/>
        <v>0</v>
      </c>
    </row>
    <row r="496" spans="1:16" outlineLevel="1">
      <c r="A496" s="87">
        <f t="shared" si="124"/>
        <v>22.4</v>
      </c>
      <c r="B496" s="90" t="str">
        <f t="shared" si="124"/>
        <v>Upgradation of AC Chiiler system at Stage I &amp; II</v>
      </c>
      <c r="C496" s="87">
        <f t="shared" si="124"/>
        <v>0</v>
      </c>
      <c r="D496" s="141" t="str">
        <f t="shared" si="124"/>
        <v>-</v>
      </c>
      <c r="E496" s="159">
        <f t="shared" si="124"/>
        <v>0</v>
      </c>
      <c r="F496" s="156">
        <f t="shared" si="125"/>
        <v>0</v>
      </c>
      <c r="G496" s="156">
        <f t="shared" si="126"/>
        <v>0</v>
      </c>
      <c r="H496" s="156">
        <f t="shared" si="115"/>
        <v>0</v>
      </c>
      <c r="I496" s="157">
        <f>'F4.2  KGSC'!W90</f>
        <v>0</v>
      </c>
      <c r="J496" s="157">
        <f>'F4.2  KGSC'!AV90</f>
        <v>0</v>
      </c>
      <c r="K496" s="156"/>
      <c r="L496" s="156"/>
      <c r="M496" s="156">
        <f t="shared" si="116"/>
        <v>0</v>
      </c>
      <c r="N496" s="156">
        <f t="shared" si="117"/>
        <v>0</v>
      </c>
    </row>
    <row r="497" spans="1:14" outlineLevel="1">
      <c r="A497" s="87">
        <f t="shared" si="124"/>
        <v>22.5</v>
      </c>
      <c r="B497" s="90" t="str">
        <f t="shared" si="124"/>
        <v>Design, manufacturing, supply, erection, testing and commissioning of LGB and UGB cooler modifications at KGSC Stage I&amp;II</v>
      </c>
      <c r="C497" s="87">
        <f t="shared" si="124"/>
        <v>0</v>
      </c>
      <c r="D497" s="141" t="str">
        <f t="shared" si="124"/>
        <v>-</v>
      </c>
      <c r="E497" s="159">
        <f t="shared" si="124"/>
        <v>0</v>
      </c>
      <c r="F497" s="156">
        <f t="shared" si="125"/>
        <v>0</v>
      </c>
      <c r="G497" s="156">
        <f t="shared" si="126"/>
        <v>0</v>
      </c>
      <c r="H497" s="156">
        <f t="shared" si="115"/>
        <v>0</v>
      </c>
      <c r="I497" s="157">
        <f>'F4.2  KGSC'!W91</f>
        <v>0</v>
      </c>
      <c r="J497" s="157">
        <f>'F4.2  KGSC'!AV91</f>
        <v>0</v>
      </c>
      <c r="K497" s="156"/>
      <c r="L497" s="156"/>
      <c r="M497" s="156">
        <f t="shared" si="116"/>
        <v>0</v>
      </c>
      <c r="N497" s="156">
        <f t="shared" si="117"/>
        <v>0</v>
      </c>
    </row>
    <row r="498" spans="1:14" ht="30" outlineLevel="1">
      <c r="A498" s="53">
        <f t="shared" si="124"/>
        <v>23</v>
      </c>
      <c r="B498" s="54" t="str">
        <f t="shared" si="124"/>
        <v xml:space="preserve">Replacement of existing Generator transformer of all units (04 x 80 MW) in phase manner (one unit per year) at Stage-III, KGSC </v>
      </c>
      <c r="C498" s="53" t="str">
        <f t="shared" si="124"/>
        <v>Yet to be approved</v>
      </c>
      <c r="D498" s="55" t="str">
        <f t="shared" si="124"/>
        <v>-</v>
      </c>
      <c r="E498" s="56">
        <f t="shared" si="124"/>
        <v>0</v>
      </c>
      <c r="F498" s="156">
        <f t="shared" si="125"/>
        <v>0</v>
      </c>
      <c r="G498" s="156">
        <f t="shared" si="126"/>
        <v>0</v>
      </c>
      <c r="H498" s="156">
        <f t="shared" si="115"/>
        <v>0</v>
      </c>
      <c r="I498" s="157">
        <f>'F4.2  KGSC'!W92</f>
        <v>0</v>
      </c>
      <c r="J498" s="157">
        <f>'F4.2  KGSC'!AV92</f>
        <v>0</v>
      </c>
      <c r="K498" s="156"/>
      <c r="L498" s="156"/>
      <c r="M498" s="156">
        <f t="shared" si="116"/>
        <v>0</v>
      </c>
      <c r="N498" s="156">
        <f t="shared" si="117"/>
        <v>0</v>
      </c>
    </row>
    <row r="499" spans="1:14" outlineLevel="1">
      <c r="A499" s="87">
        <f t="shared" si="124"/>
        <v>23.1</v>
      </c>
      <c r="B499" s="90" t="str">
        <f t="shared" si="124"/>
        <v xml:space="preserve">Replacement of existing Generator transformer of all units (04 x 80 MW) in phase manner (one unit per year) at Stage-III, KGSC </v>
      </c>
      <c r="C499" s="87">
        <f t="shared" si="124"/>
        <v>0</v>
      </c>
      <c r="D499" s="141" t="str">
        <f t="shared" si="124"/>
        <v>-</v>
      </c>
      <c r="E499" s="159">
        <f t="shared" si="124"/>
        <v>0</v>
      </c>
      <c r="F499" s="156">
        <f t="shared" si="125"/>
        <v>0</v>
      </c>
      <c r="G499" s="156">
        <f t="shared" si="126"/>
        <v>0</v>
      </c>
      <c r="H499" s="156">
        <f t="shared" si="115"/>
        <v>0</v>
      </c>
      <c r="I499" s="157">
        <f>'F4.2  KGSC'!W93</f>
        <v>0</v>
      </c>
      <c r="J499" s="157">
        <f>'F4.2  KGSC'!AV93</f>
        <v>0</v>
      </c>
      <c r="K499" s="156"/>
      <c r="L499" s="156"/>
      <c r="M499" s="156">
        <f t="shared" si="116"/>
        <v>0</v>
      </c>
      <c r="N499" s="156">
        <f t="shared" si="117"/>
        <v>0</v>
      </c>
    </row>
    <row r="500" spans="1:14" ht="45" outlineLevel="1">
      <c r="A500" s="53">
        <f t="shared" si="124"/>
        <v>24</v>
      </c>
      <c r="B500" s="54" t="str">
        <f t="shared" si="124"/>
        <v>Implementation of PLC &amp; SCADA system (DSC based) for all units (04 x 80 MW) units in phase manner (two unit per year) at Stage-III, KGSC</v>
      </c>
      <c r="C500" s="53" t="str">
        <f t="shared" si="124"/>
        <v>Yet to be approved</v>
      </c>
      <c r="D500" s="55" t="str">
        <f t="shared" si="124"/>
        <v>-</v>
      </c>
      <c r="E500" s="56">
        <f t="shared" si="124"/>
        <v>0</v>
      </c>
      <c r="F500" s="156">
        <f t="shared" si="125"/>
        <v>0</v>
      </c>
      <c r="G500" s="156">
        <f t="shared" si="126"/>
        <v>0</v>
      </c>
      <c r="H500" s="156">
        <f t="shared" si="115"/>
        <v>0</v>
      </c>
      <c r="I500" s="157">
        <f>'F4.2  KGSC'!W94</f>
        <v>0</v>
      </c>
      <c r="J500" s="157">
        <f>'F4.2  KGSC'!AV94</f>
        <v>0</v>
      </c>
      <c r="K500" s="156"/>
      <c r="L500" s="156"/>
      <c r="M500" s="156">
        <f t="shared" si="116"/>
        <v>0</v>
      </c>
      <c r="N500" s="156">
        <f t="shared" si="117"/>
        <v>0</v>
      </c>
    </row>
    <row r="501" spans="1:14" outlineLevel="1">
      <c r="A501" s="87">
        <f t="shared" ref="A501:E510" si="127">A298</f>
        <v>24.1</v>
      </c>
      <c r="B501" s="90" t="str">
        <f t="shared" si="127"/>
        <v>Implementation of PLC &amp; SCADA system (DSC based) for all units (04 x 80 MW) units in phase manner (two unit per year) at Stage-III, KGSC</v>
      </c>
      <c r="C501" s="87">
        <f t="shared" si="127"/>
        <v>0</v>
      </c>
      <c r="D501" s="141" t="str">
        <f t="shared" si="127"/>
        <v>-</v>
      </c>
      <c r="E501" s="159">
        <f t="shared" si="127"/>
        <v>0</v>
      </c>
      <c r="F501" s="156">
        <f t="shared" si="125"/>
        <v>0</v>
      </c>
      <c r="G501" s="156">
        <f t="shared" si="126"/>
        <v>0</v>
      </c>
      <c r="H501" s="156">
        <f t="shared" si="115"/>
        <v>0</v>
      </c>
      <c r="I501" s="157">
        <f>'F4.2  KGSC'!W95</f>
        <v>0</v>
      </c>
      <c r="J501" s="157">
        <f>'F4.2  KGSC'!AV95</f>
        <v>0</v>
      </c>
      <c r="K501" s="156"/>
      <c r="L501" s="156"/>
      <c r="M501" s="156">
        <f t="shared" si="116"/>
        <v>0</v>
      </c>
      <c r="N501" s="156">
        <f t="shared" si="117"/>
        <v>0</v>
      </c>
    </row>
    <row r="502" spans="1:14" ht="30" outlineLevel="1">
      <c r="A502" s="53">
        <f t="shared" si="127"/>
        <v>25</v>
      </c>
      <c r="B502" s="54" t="str">
        <f t="shared" si="127"/>
        <v>Various Performance Improvement related schemes for FY 2027-28 at KGSC, Pophali</v>
      </c>
      <c r="C502" s="53" t="str">
        <f t="shared" si="127"/>
        <v>Yet to be approved</v>
      </c>
      <c r="D502" s="55" t="str">
        <f t="shared" si="127"/>
        <v>-</v>
      </c>
      <c r="E502" s="56">
        <f t="shared" si="127"/>
        <v>0</v>
      </c>
      <c r="F502" s="156">
        <f t="shared" si="125"/>
        <v>0</v>
      </c>
      <c r="G502" s="156">
        <f t="shared" si="126"/>
        <v>0</v>
      </c>
      <c r="H502" s="156">
        <f t="shared" si="115"/>
        <v>0</v>
      </c>
      <c r="I502" s="157">
        <f>'F4.2  KGSC'!W96</f>
        <v>0</v>
      </c>
      <c r="J502" s="157">
        <f>'F4.2  KGSC'!AV96</f>
        <v>0</v>
      </c>
      <c r="K502" s="156"/>
      <c r="L502" s="156"/>
      <c r="M502" s="156">
        <f t="shared" si="116"/>
        <v>0</v>
      </c>
      <c r="N502" s="156">
        <f t="shared" si="117"/>
        <v>0</v>
      </c>
    </row>
    <row r="503" spans="1:14" outlineLevel="1">
      <c r="A503" s="87">
        <f t="shared" si="127"/>
        <v>25.1</v>
      </c>
      <c r="B503" s="90" t="str">
        <f t="shared" si="127"/>
        <v xml:space="preserve">Refurbishment of Stage-1, Unit No-1,2,3 &amp; 4 PLC System and Implementation of SCADA System. </v>
      </c>
      <c r="C503" s="87">
        <f t="shared" si="127"/>
        <v>0</v>
      </c>
      <c r="D503" s="141" t="str">
        <f t="shared" si="127"/>
        <v>-</v>
      </c>
      <c r="E503" s="159">
        <f t="shared" si="127"/>
        <v>0</v>
      </c>
      <c r="F503" s="156">
        <f t="shared" si="125"/>
        <v>0</v>
      </c>
      <c r="G503" s="156">
        <f t="shared" si="126"/>
        <v>0</v>
      </c>
      <c r="H503" s="156">
        <f t="shared" si="115"/>
        <v>0</v>
      </c>
      <c r="I503" s="157">
        <f>'F4.2  KGSC'!W97</f>
        <v>0</v>
      </c>
      <c r="J503" s="157">
        <f>'F4.2  KGSC'!AV97</f>
        <v>0</v>
      </c>
      <c r="K503" s="156"/>
      <c r="L503" s="156"/>
      <c r="M503" s="156">
        <f t="shared" si="116"/>
        <v>0</v>
      </c>
      <c r="N503" s="156">
        <f t="shared" si="117"/>
        <v>0</v>
      </c>
    </row>
    <row r="504" spans="1:14" outlineLevel="1">
      <c r="A504" s="87">
        <f t="shared" si="127"/>
        <v>25.2</v>
      </c>
      <c r="B504" s="90" t="str">
        <f t="shared" si="127"/>
        <v>Supply, installation &amp; commissioning of New PLC &amp; Centralog system for all four units at St-IV, KGSC</v>
      </c>
      <c r="C504" s="87">
        <f t="shared" si="127"/>
        <v>0</v>
      </c>
      <c r="D504" s="141" t="str">
        <f t="shared" si="127"/>
        <v>-</v>
      </c>
      <c r="E504" s="159">
        <f t="shared" si="127"/>
        <v>0</v>
      </c>
      <c r="F504" s="156">
        <f t="shared" si="125"/>
        <v>0</v>
      </c>
      <c r="G504" s="156">
        <f t="shared" si="126"/>
        <v>0</v>
      </c>
      <c r="H504" s="156">
        <f t="shared" si="115"/>
        <v>0</v>
      </c>
      <c r="I504" s="157">
        <f>'F4.2  KGSC'!W98</f>
        <v>0</v>
      </c>
      <c r="J504" s="157">
        <f>'F4.2  KGSC'!AV98</f>
        <v>0</v>
      </c>
      <c r="K504" s="156"/>
      <c r="L504" s="156"/>
      <c r="M504" s="156">
        <f t="shared" si="116"/>
        <v>0</v>
      </c>
      <c r="N504" s="156">
        <f t="shared" si="117"/>
        <v>0</v>
      </c>
    </row>
    <row r="505" spans="1:14" outlineLevel="1">
      <c r="A505" s="87">
        <f t="shared" si="127"/>
        <v>25.3</v>
      </c>
      <c r="B505" s="90" t="str">
        <f t="shared" si="127"/>
        <v>Supply, installation &amp; commissioning of New excitation system for all four units at St-IV, KGSC</v>
      </c>
      <c r="C505" s="87">
        <f t="shared" si="127"/>
        <v>0</v>
      </c>
      <c r="D505" s="141" t="str">
        <f t="shared" si="127"/>
        <v>-</v>
      </c>
      <c r="E505" s="159">
        <f t="shared" si="127"/>
        <v>0</v>
      </c>
      <c r="F505" s="156">
        <f t="shared" si="125"/>
        <v>0</v>
      </c>
      <c r="G505" s="156">
        <f t="shared" si="126"/>
        <v>0</v>
      </c>
      <c r="H505" s="156">
        <f t="shared" si="115"/>
        <v>0</v>
      </c>
      <c r="I505" s="157">
        <f>'F4.2  KGSC'!W99</f>
        <v>0</v>
      </c>
      <c r="J505" s="157">
        <f>'F4.2  KGSC'!AV99</f>
        <v>0</v>
      </c>
      <c r="K505" s="156"/>
      <c r="L505" s="156"/>
      <c r="M505" s="156">
        <f t="shared" si="116"/>
        <v>0</v>
      </c>
      <c r="N505" s="156">
        <f t="shared" si="117"/>
        <v>0</v>
      </c>
    </row>
    <row r="506" spans="1:14" ht="30" outlineLevel="1">
      <c r="A506" s="53">
        <f t="shared" si="127"/>
        <v>26</v>
      </c>
      <c r="B506" s="54" t="str">
        <f t="shared" si="127"/>
        <v>Various Performance Improvement related schemes for FY 2028-29 at KGSC, Pophali</v>
      </c>
      <c r="C506" s="53" t="str">
        <f t="shared" si="127"/>
        <v>Yet to be approved</v>
      </c>
      <c r="D506" s="55" t="str">
        <f t="shared" si="127"/>
        <v>-</v>
      </c>
      <c r="E506" s="56">
        <f t="shared" si="127"/>
        <v>0</v>
      </c>
      <c r="F506" s="156">
        <f t="shared" si="125"/>
        <v>0</v>
      </c>
      <c r="G506" s="156">
        <f t="shared" si="126"/>
        <v>0</v>
      </c>
      <c r="H506" s="156">
        <f t="shared" si="115"/>
        <v>0</v>
      </c>
      <c r="I506" s="157">
        <f>'F4.2  KGSC'!W100</f>
        <v>0</v>
      </c>
      <c r="J506" s="157">
        <f>'F4.2  KGSC'!AV100</f>
        <v>0</v>
      </c>
      <c r="K506" s="156"/>
      <c r="L506" s="156"/>
      <c r="M506" s="156">
        <f t="shared" si="116"/>
        <v>0</v>
      </c>
      <c r="N506" s="156">
        <f t="shared" si="117"/>
        <v>0</v>
      </c>
    </row>
    <row r="507" spans="1:14" outlineLevel="1">
      <c r="A507" s="87">
        <f t="shared" si="127"/>
        <v>26.1</v>
      </c>
      <c r="B507" s="90" t="str">
        <f t="shared" si="127"/>
        <v>Upgradation of 11 KV Auxiliary breaker at St-I&amp;II</v>
      </c>
      <c r="C507" s="87">
        <f t="shared" si="127"/>
        <v>0</v>
      </c>
      <c r="D507" s="141" t="str">
        <f t="shared" si="127"/>
        <v>-</v>
      </c>
      <c r="E507" s="159">
        <f t="shared" si="127"/>
        <v>0</v>
      </c>
      <c r="F507" s="156">
        <f t="shared" si="125"/>
        <v>0</v>
      </c>
      <c r="G507" s="156">
        <f t="shared" si="126"/>
        <v>0</v>
      </c>
      <c r="H507" s="156">
        <f t="shared" si="115"/>
        <v>0</v>
      </c>
      <c r="I507" s="157">
        <f>'F4.2  KGSC'!W101</f>
        <v>0</v>
      </c>
      <c r="J507" s="157">
        <f>'F4.2  KGSC'!AV101</f>
        <v>0</v>
      </c>
      <c r="K507" s="156"/>
      <c r="L507" s="156"/>
      <c r="M507" s="156">
        <f t="shared" si="116"/>
        <v>0</v>
      </c>
      <c r="N507" s="156">
        <f t="shared" si="117"/>
        <v>0</v>
      </c>
    </row>
    <row r="508" spans="1:14" outlineLevel="1">
      <c r="A508" s="87">
        <f t="shared" si="127"/>
        <v>26.2</v>
      </c>
      <c r="B508" s="90" t="str">
        <f t="shared" si="127"/>
        <v>Supply of Dry Type, 630 KVA 16 KV / 570 V Single Phase Excitation Transformers (Qty. 12 Nos.) at KGSC Stage-IV, Pophali.</v>
      </c>
      <c r="C508" s="87">
        <f t="shared" si="127"/>
        <v>0</v>
      </c>
      <c r="D508" s="141" t="str">
        <f t="shared" si="127"/>
        <v>-</v>
      </c>
      <c r="E508" s="159">
        <f t="shared" si="127"/>
        <v>0</v>
      </c>
      <c r="F508" s="156">
        <f t="shared" si="125"/>
        <v>0</v>
      </c>
      <c r="G508" s="156">
        <f t="shared" si="126"/>
        <v>0</v>
      </c>
      <c r="H508" s="156">
        <f t="shared" si="115"/>
        <v>0</v>
      </c>
      <c r="I508" s="157">
        <f>'F4.2  KGSC'!W102</f>
        <v>0</v>
      </c>
      <c r="J508" s="157">
        <f>'F4.2  KGSC'!AV102</f>
        <v>0</v>
      </c>
      <c r="K508" s="156"/>
      <c r="L508" s="156"/>
      <c r="M508" s="156">
        <f t="shared" si="116"/>
        <v>0</v>
      </c>
      <c r="N508" s="156">
        <f t="shared" si="117"/>
        <v>0</v>
      </c>
    </row>
    <row r="509" spans="1:14" outlineLevel="1">
      <c r="A509" s="87">
        <f t="shared" si="127"/>
        <v>26.3</v>
      </c>
      <c r="B509" s="90" t="str">
        <f t="shared" si="127"/>
        <v xml:space="preserve">Supply, Installation &amp; Commissioning of 16.5 KV / 433 V, 5MVA Unit Auxiliary Transformers (Qty. 02) at KGSC Stage-IV. </v>
      </c>
      <c r="C509" s="87">
        <f t="shared" si="127"/>
        <v>0</v>
      </c>
      <c r="D509" s="141" t="str">
        <f t="shared" si="127"/>
        <v>-</v>
      </c>
      <c r="E509" s="159">
        <f t="shared" si="127"/>
        <v>0</v>
      </c>
      <c r="F509" s="156">
        <f t="shared" si="125"/>
        <v>0</v>
      </c>
      <c r="G509" s="156">
        <f t="shared" si="126"/>
        <v>0</v>
      </c>
      <c r="H509" s="156">
        <f>F509-G509</f>
        <v>0</v>
      </c>
      <c r="I509" s="157">
        <f>'F4.2  KGSC'!W103</f>
        <v>0</v>
      </c>
      <c r="J509" s="157">
        <f>'F4.2  KGSC'!AV103</f>
        <v>0</v>
      </c>
      <c r="K509" s="156"/>
      <c r="L509" s="156"/>
      <c r="M509" s="156">
        <f>SUM(J509:L509)</f>
        <v>0</v>
      </c>
      <c r="N509" s="156">
        <f>H509+I509-M509</f>
        <v>0</v>
      </c>
    </row>
    <row r="510" spans="1:14" outlineLevel="1">
      <c r="A510" s="87">
        <f t="shared" si="127"/>
        <v>26.4</v>
      </c>
      <c r="B510" s="90" t="str">
        <f t="shared" si="127"/>
        <v>Upgradation of 2.2 KV Auxiliary Breaker with 3.3 KV Breaker along with Auxiliary Transformers at St-I&amp;II.</v>
      </c>
      <c r="C510" s="87">
        <f t="shared" si="127"/>
        <v>0</v>
      </c>
      <c r="D510" s="141" t="str">
        <f t="shared" si="127"/>
        <v>-</v>
      </c>
      <c r="E510" s="159">
        <f t="shared" si="127"/>
        <v>0</v>
      </c>
      <c r="F510" s="156">
        <f t="shared" si="125"/>
        <v>0</v>
      </c>
      <c r="G510" s="156">
        <f t="shared" si="126"/>
        <v>0</v>
      </c>
      <c r="H510" s="156">
        <f>F510-G510</f>
        <v>0</v>
      </c>
      <c r="I510" s="157">
        <f>'F4.2  KGSC'!W104</f>
        <v>0</v>
      </c>
      <c r="J510" s="157">
        <f>'F4.2  KGSC'!AV104</f>
        <v>0</v>
      </c>
      <c r="K510" s="156"/>
      <c r="L510" s="156"/>
      <c r="M510" s="156">
        <f>SUM(J510:L510)</f>
        <v>0</v>
      </c>
      <c r="N510" s="156">
        <f>H510+I510-M510</f>
        <v>0</v>
      </c>
    </row>
    <row r="511" spans="1:14" outlineLevel="1">
      <c r="A511" s="87">
        <f t="shared" ref="A511:E520" si="128">A308</f>
        <v>26.5</v>
      </c>
      <c r="B511" s="90" t="str">
        <f t="shared" si="128"/>
        <v>Supply of 11KV Cable alongwith Breaker Panels for Auxiliary Supply from 8-Pole Switchyard Stage- I and II to Stage-IV Powerhouse at KGSC Stage-IV, Pophali.</v>
      </c>
      <c r="C511" s="87">
        <f t="shared" si="128"/>
        <v>0</v>
      </c>
      <c r="D511" s="141" t="str">
        <f t="shared" si="128"/>
        <v>-</v>
      </c>
      <c r="E511" s="159">
        <f t="shared" si="128"/>
        <v>0</v>
      </c>
      <c r="F511" s="156">
        <f t="shared" si="125"/>
        <v>0</v>
      </c>
      <c r="G511" s="156">
        <f t="shared" si="126"/>
        <v>0</v>
      </c>
      <c r="H511" s="156">
        <f>F511-G511</f>
        <v>0</v>
      </c>
      <c r="I511" s="157">
        <f>'F4.2  KGSC'!W105</f>
        <v>0</v>
      </c>
      <c r="J511" s="157">
        <f>'F4.2  KGSC'!AV105</f>
        <v>0</v>
      </c>
      <c r="K511" s="156"/>
      <c r="L511" s="156"/>
      <c r="M511" s="156">
        <f>SUM(J511:L511)</f>
        <v>0</v>
      </c>
      <c r="N511" s="156">
        <f>H511+I511-M511</f>
        <v>0</v>
      </c>
    </row>
    <row r="512" spans="1:14" outlineLevel="1">
      <c r="A512" s="87">
        <f t="shared" si="128"/>
        <v>26.6</v>
      </c>
      <c r="B512" s="90" t="str">
        <f t="shared" si="128"/>
        <v>Replacement of 220 KV isolator of Stage II bay at 220 KV Stage I &amp; II Switchyard</v>
      </c>
      <c r="C512" s="87">
        <f t="shared" si="128"/>
        <v>0</v>
      </c>
      <c r="D512" s="141" t="str">
        <f t="shared" si="128"/>
        <v>-</v>
      </c>
      <c r="E512" s="159">
        <f t="shared" si="128"/>
        <v>0</v>
      </c>
      <c r="F512" s="156">
        <f t="shared" si="125"/>
        <v>0</v>
      </c>
      <c r="G512" s="156">
        <f t="shared" si="126"/>
        <v>0</v>
      </c>
      <c r="H512" s="156">
        <f>F512-G512</f>
        <v>0</v>
      </c>
      <c r="I512" s="157">
        <f>'F4.2  KGSC'!W106</f>
        <v>0</v>
      </c>
      <c r="J512" s="157">
        <f>'F4.2  KGSC'!AV106</f>
        <v>0</v>
      </c>
      <c r="K512" s="156"/>
      <c r="L512" s="156"/>
      <c r="M512" s="156">
        <f>SUM(J512:L512)</f>
        <v>0</v>
      </c>
      <c r="N512" s="156">
        <f>H512+I512-M512</f>
        <v>0</v>
      </c>
    </row>
    <row r="513" spans="1:14" ht="30" outlineLevel="1">
      <c r="A513" s="53">
        <f t="shared" si="128"/>
        <v>27</v>
      </c>
      <c r="B513" s="54" t="str">
        <f t="shared" si="128"/>
        <v>Various Performance Improvement related schemes for FY 2029-30 at KGSC, Pophali</v>
      </c>
      <c r="C513" s="53" t="str">
        <f t="shared" si="128"/>
        <v>Yet to be approved</v>
      </c>
      <c r="D513" s="55" t="str">
        <f t="shared" si="128"/>
        <v>-</v>
      </c>
      <c r="E513" s="56">
        <f t="shared" si="128"/>
        <v>0</v>
      </c>
      <c r="F513" s="156">
        <f t="shared" si="125"/>
        <v>0</v>
      </c>
      <c r="G513" s="156">
        <f t="shared" si="126"/>
        <v>0</v>
      </c>
      <c r="H513" s="156">
        <f>F513-G513</f>
        <v>0</v>
      </c>
      <c r="I513" s="157">
        <f>'F4.2  KGSC'!W107</f>
        <v>0</v>
      </c>
      <c r="J513" s="157">
        <f>'F4.2  KGSC'!AV107</f>
        <v>0</v>
      </c>
      <c r="K513" s="156"/>
      <c r="L513" s="156"/>
      <c r="M513" s="156">
        <f>SUM(J513:L513)</f>
        <v>0</v>
      </c>
      <c r="N513" s="156">
        <f>H513+I513-M513</f>
        <v>0</v>
      </c>
    </row>
    <row r="514" spans="1:14" outlineLevel="1">
      <c r="A514" s="87">
        <f t="shared" si="128"/>
        <v>27.1</v>
      </c>
      <c r="B514" s="90" t="str">
        <f t="shared" si="128"/>
        <v>Design Engineering and manufacturing, supply, erection, commissioning &amp; testing of New Pelton runner for Stage-I units (70 MW) at Stage-I&amp;II, KGSC, Pophali.</v>
      </c>
      <c r="C514" s="87">
        <f t="shared" si="128"/>
        <v>0</v>
      </c>
      <c r="D514" s="141" t="str">
        <f t="shared" si="128"/>
        <v>-</v>
      </c>
      <c r="E514" s="159">
        <f t="shared" si="128"/>
        <v>0</v>
      </c>
      <c r="F514" s="156">
        <f t="shared" si="125"/>
        <v>0</v>
      </c>
      <c r="G514" s="156">
        <f t="shared" si="126"/>
        <v>0</v>
      </c>
      <c r="H514" s="156">
        <f t="shared" ref="H514:H577" si="129">F514-G514</f>
        <v>0</v>
      </c>
      <c r="I514" s="157">
        <f>'F4.2  KGSC'!W108</f>
        <v>0</v>
      </c>
      <c r="J514" s="157">
        <f>'F4.2  KGSC'!AV108</f>
        <v>0</v>
      </c>
      <c r="K514" s="156"/>
      <c r="L514" s="156"/>
      <c r="M514" s="156">
        <f t="shared" ref="M514:M559" si="130">SUM(J514:L514)</f>
        <v>0</v>
      </c>
      <c r="N514" s="156">
        <f t="shared" ref="N514:N577" si="131">H514+I514-M514</f>
        <v>0</v>
      </c>
    </row>
    <row r="515" spans="1:14" outlineLevel="1">
      <c r="A515" s="87">
        <f t="shared" si="128"/>
        <v>27.2</v>
      </c>
      <c r="B515" s="90" t="str">
        <f t="shared" si="128"/>
        <v xml:space="preserve">Upgradation of Generator and Generator transformer electromagnetic protection relays with numeric relays for Stage 1 &amp; 2. </v>
      </c>
      <c r="C515" s="87">
        <f t="shared" si="128"/>
        <v>0</v>
      </c>
      <c r="D515" s="141" t="str">
        <f t="shared" si="128"/>
        <v>-</v>
      </c>
      <c r="E515" s="159">
        <f t="shared" si="128"/>
        <v>0</v>
      </c>
      <c r="F515" s="156">
        <f t="shared" si="125"/>
        <v>0</v>
      </c>
      <c r="G515" s="156">
        <f t="shared" si="126"/>
        <v>0</v>
      </c>
      <c r="H515" s="156">
        <f t="shared" si="129"/>
        <v>0</v>
      </c>
      <c r="I515" s="157">
        <f>'F4.2  KGSC'!W109</f>
        <v>0</v>
      </c>
      <c r="J515" s="157">
        <f>'F4.2  KGSC'!AV109</f>
        <v>0</v>
      </c>
      <c r="K515" s="156"/>
      <c r="L515" s="156"/>
      <c r="M515" s="156">
        <f t="shared" si="130"/>
        <v>0</v>
      </c>
      <c r="N515" s="156">
        <f t="shared" si="131"/>
        <v>0</v>
      </c>
    </row>
    <row r="516" spans="1:14" outlineLevel="1">
      <c r="A516" s="87">
        <f t="shared" si="128"/>
        <v>27.3</v>
      </c>
      <c r="B516" s="90" t="str">
        <f t="shared" si="128"/>
        <v>Renovation of old system by full proof modern digital governing system, static/brushless excitation system and  generator stator and rotor winding by class 'F' insulation at St-I&amp;II</v>
      </c>
      <c r="C516" s="87">
        <f t="shared" si="128"/>
        <v>0</v>
      </c>
      <c r="D516" s="141" t="str">
        <f t="shared" si="128"/>
        <v>-</v>
      </c>
      <c r="E516" s="159">
        <f t="shared" si="128"/>
        <v>0</v>
      </c>
      <c r="F516" s="156">
        <f t="shared" si="125"/>
        <v>0</v>
      </c>
      <c r="G516" s="156">
        <f t="shared" si="126"/>
        <v>0</v>
      </c>
      <c r="H516" s="156">
        <f t="shared" si="129"/>
        <v>0</v>
      </c>
      <c r="I516" s="157">
        <f>'F4.2  KGSC'!W110</f>
        <v>0</v>
      </c>
      <c r="J516" s="157">
        <f>'F4.2  KGSC'!AV110</f>
        <v>0</v>
      </c>
      <c r="K516" s="156"/>
      <c r="L516" s="156"/>
      <c r="M516" s="156">
        <f t="shared" si="130"/>
        <v>0</v>
      </c>
      <c r="N516" s="156">
        <f t="shared" si="131"/>
        <v>0</v>
      </c>
    </row>
    <row r="517" spans="1:14" outlineLevel="1">
      <c r="A517" s="87">
        <f t="shared" si="128"/>
        <v>27.4</v>
      </c>
      <c r="B517" s="90" t="str">
        <f t="shared" si="128"/>
        <v>Design, manufacturing, supply, erection, testing and commissioning of Hydrostatic lubrication system for Units at KGSC Stage I &amp; II, Pophali.</v>
      </c>
      <c r="C517" s="87">
        <f t="shared" si="128"/>
        <v>0</v>
      </c>
      <c r="D517" s="141" t="str">
        <f t="shared" si="128"/>
        <v>-</v>
      </c>
      <c r="E517" s="159">
        <f t="shared" si="128"/>
        <v>0</v>
      </c>
      <c r="F517" s="156">
        <f t="shared" si="125"/>
        <v>0</v>
      </c>
      <c r="G517" s="156">
        <f t="shared" si="126"/>
        <v>0</v>
      </c>
      <c r="H517" s="156">
        <f t="shared" si="129"/>
        <v>0</v>
      </c>
      <c r="I517" s="157">
        <f>'F4.2  KGSC'!W111</f>
        <v>0</v>
      </c>
      <c r="J517" s="157">
        <f>'F4.2  KGSC'!AV111</f>
        <v>0</v>
      </c>
      <c r="K517" s="156"/>
      <c r="L517" s="156"/>
      <c r="M517" s="156">
        <f t="shared" si="130"/>
        <v>0</v>
      </c>
      <c r="N517" s="156">
        <f t="shared" si="131"/>
        <v>0</v>
      </c>
    </row>
    <row r="518" spans="1:14" outlineLevel="1">
      <c r="A518" s="87">
        <f t="shared" si="128"/>
        <v>27.5</v>
      </c>
      <c r="B518" s="90" t="str">
        <f t="shared" si="128"/>
        <v>Replacement of CW pumps and Motors along with starter pannel at St-I&amp;II</v>
      </c>
      <c r="C518" s="87">
        <f t="shared" si="128"/>
        <v>0</v>
      </c>
      <c r="D518" s="141" t="str">
        <f t="shared" si="128"/>
        <v>-</v>
      </c>
      <c r="E518" s="159">
        <f t="shared" si="128"/>
        <v>0</v>
      </c>
      <c r="F518" s="156">
        <f t="shared" si="125"/>
        <v>0</v>
      </c>
      <c r="G518" s="156">
        <f t="shared" si="126"/>
        <v>0</v>
      </c>
      <c r="H518" s="156">
        <f t="shared" si="129"/>
        <v>0</v>
      </c>
      <c r="I518" s="157">
        <f>'F4.2  KGSC'!W112</f>
        <v>0</v>
      </c>
      <c r="J518" s="157">
        <f>'F4.2  KGSC'!AV112</f>
        <v>0</v>
      </c>
      <c r="K518" s="156"/>
      <c r="L518" s="156"/>
      <c r="M518" s="156">
        <f t="shared" si="130"/>
        <v>0</v>
      </c>
      <c r="N518" s="156">
        <f t="shared" si="131"/>
        <v>0</v>
      </c>
    </row>
    <row r="519" spans="1:14" outlineLevel="1">
      <c r="A519" s="87">
        <f t="shared" si="128"/>
        <v>27.6</v>
      </c>
      <c r="B519" s="90" t="str">
        <f t="shared" si="128"/>
        <v>Supply of Generator air coolers (16 Nos) for Stage II Units (80 MW) at KGSC, Pophali.</v>
      </c>
      <c r="C519" s="87">
        <f t="shared" si="128"/>
        <v>0</v>
      </c>
      <c r="D519" s="141" t="str">
        <f t="shared" si="128"/>
        <v>-</v>
      </c>
      <c r="E519" s="159">
        <f t="shared" si="128"/>
        <v>0</v>
      </c>
      <c r="F519" s="156">
        <f t="shared" si="125"/>
        <v>0</v>
      </c>
      <c r="G519" s="156">
        <f t="shared" si="126"/>
        <v>0</v>
      </c>
      <c r="H519" s="156">
        <f t="shared" si="129"/>
        <v>0</v>
      </c>
      <c r="I519" s="157">
        <f>'F4.2  KGSC'!W113</f>
        <v>0</v>
      </c>
      <c r="J519" s="157">
        <f>'F4.2  KGSC'!AV113</f>
        <v>0</v>
      </c>
      <c r="K519" s="156"/>
      <c r="L519" s="156"/>
      <c r="M519" s="156">
        <f t="shared" si="130"/>
        <v>0</v>
      </c>
      <c r="N519" s="156">
        <f t="shared" si="131"/>
        <v>0</v>
      </c>
    </row>
    <row r="520" spans="1:14" outlineLevel="1">
      <c r="A520" s="87">
        <f t="shared" si="128"/>
        <v>27.7</v>
      </c>
      <c r="B520" s="90" t="str">
        <f t="shared" si="128"/>
        <v>Conversion of Stator Core Insulation &amp; Stator Winding from Class ‘B’ to Class ‘F’ for Unit No. 8 (80MW, 11KV, 375RPM, AEG Germany make) of Stage II, KGSC, Pophali on Turnkey Basis.</v>
      </c>
      <c r="C520" s="87">
        <f t="shared" si="128"/>
        <v>0</v>
      </c>
      <c r="D520" s="141" t="str">
        <f t="shared" si="128"/>
        <v>-</v>
      </c>
      <c r="E520" s="159">
        <f t="shared" si="128"/>
        <v>0</v>
      </c>
      <c r="F520" s="156">
        <f t="shared" si="125"/>
        <v>0</v>
      </c>
      <c r="G520" s="156">
        <f t="shared" si="126"/>
        <v>0</v>
      </c>
      <c r="H520" s="156">
        <f t="shared" si="129"/>
        <v>0</v>
      </c>
      <c r="I520" s="157">
        <f>'F4.2  KGSC'!W114</f>
        <v>0</v>
      </c>
      <c r="J520" s="157">
        <f>'F4.2  KGSC'!AV114</f>
        <v>0</v>
      </c>
      <c r="K520" s="156"/>
      <c r="L520" s="156"/>
      <c r="M520" s="156">
        <f t="shared" si="130"/>
        <v>0</v>
      </c>
      <c r="N520" s="156">
        <f t="shared" si="131"/>
        <v>0</v>
      </c>
    </row>
    <row r="521" spans="1:14" outlineLevel="1">
      <c r="A521" s="87">
        <f t="shared" ref="A521:E530" si="132">A318</f>
        <v>27.8</v>
      </c>
      <c r="B521" s="90" t="str">
        <f t="shared" si="132"/>
        <v>Up-gradation of existing 'B' class insulation of Generator stator to 'F' class insulation of 2X18MW Koyna Dam Power House, Koynanagar.</v>
      </c>
      <c r="C521" s="87">
        <f t="shared" si="132"/>
        <v>0</v>
      </c>
      <c r="D521" s="141" t="str">
        <f t="shared" si="132"/>
        <v>-</v>
      </c>
      <c r="E521" s="159">
        <f t="shared" si="132"/>
        <v>0</v>
      </c>
      <c r="F521" s="156">
        <f t="shared" si="125"/>
        <v>0</v>
      </c>
      <c r="G521" s="156">
        <f t="shared" si="126"/>
        <v>0</v>
      </c>
      <c r="H521" s="156">
        <f t="shared" si="129"/>
        <v>0</v>
      </c>
      <c r="I521" s="157">
        <f>'F4.2  KGSC'!W115</f>
        <v>0</v>
      </c>
      <c r="J521" s="157">
        <f>'F4.2  KGSC'!AV115</f>
        <v>0</v>
      </c>
      <c r="K521" s="156"/>
      <c r="L521" s="156"/>
      <c r="M521" s="156">
        <f t="shared" si="130"/>
        <v>0</v>
      </c>
      <c r="N521" s="156">
        <f t="shared" si="131"/>
        <v>0</v>
      </c>
    </row>
    <row r="522" spans="1:14" outlineLevel="1">
      <c r="A522" s="87">
        <f t="shared" si="132"/>
        <v>27.9</v>
      </c>
      <c r="B522" s="90" t="str">
        <f t="shared" si="132"/>
        <v>Supply and replacement of Generator air cooler system by new higher efficiency coolers for 2X18MW Koyna Dam Power House, Koynanagar.</v>
      </c>
      <c r="C522" s="87">
        <f t="shared" si="132"/>
        <v>0</v>
      </c>
      <c r="D522" s="141" t="str">
        <f t="shared" si="132"/>
        <v>-</v>
      </c>
      <c r="E522" s="159">
        <f t="shared" si="132"/>
        <v>0</v>
      </c>
      <c r="F522" s="156">
        <f t="shared" si="125"/>
        <v>0</v>
      </c>
      <c r="G522" s="156">
        <f t="shared" si="126"/>
        <v>0</v>
      </c>
      <c r="H522" s="156">
        <f t="shared" si="129"/>
        <v>0</v>
      </c>
      <c r="I522" s="157">
        <f>'F4.2  KGSC'!W116</f>
        <v>0</v>
      </c>
      <c r="J522" s="157">
        <f>'F4.2  KGSC'!AV116</f>
        <v>0</v>
      </c>
      <c r="K522" s="156"/>
      <c r="L522" s="156"/>
      <c r="M522" s="156">
        <f t="shared" si="130"/>
        <v>0</v>
      </c>
      <c r="N522" s="156">
        <f t="shared" si="131"/>
        <v>0</v>
      </c>
    </row>
    <row r="523" spans="1:14" outlineLevel="1">
      <c r="A523" s="87">
        <f t="shared" si="132"/>
        <v>0</v>
      </c>
      <c r="B523" s="90">
        <f t="shared" si="132"/>
        <v>0</v>
      </c>
      <c r="C523" s="87">
        <f t="shared" si="132"/>
        <v>0</v>
      </c>
      <c r="D523" s="141" t="str">
        <f t="shared" si="132"/>
        <v>-</v>
      </c>
      <c r="E523" s="159">
        <f t="shared" si="132"/>
        <v>0</v>
      </c>
      <c r="F523" s="156">
        <f t="shared" ref="F523:F554" si="133">F320+I320</f>
        <v>0</v>
      </c>
      <c r="G523" s="156">
        <f t="shared" ref="G523:G554" si="134">G320+M320</f>
        <v>0</v>
      </c>
      <c r="H523" s="156">
        <f t="shared" si="129"/>
        <v>0</v>
      </c>
      <c r="I523" s="157">
        <f>'F4.2  KGSC'!W117</f>
        <v>0</v>
      </c>
      <c r="J523" s="157">
        <f>'F4.2  KGSC'!AV117</f>
        <v>0</v>
      </c>
      <c r="K523" s="156"/>
      <c r="L523" s="156"/>
      <c r="M523" s="156">
        <f t="shared" si="130"/>
        <v>0</v>
      </c>
      <c r="N523" s="156">
        <f t="shared" si="131"/>
        <v>0</v>
      </c>
    </row>
    <row r="524" spans="1:14" outlineLevel="1">
      <c r="A524" s="87">
        <f t="shared" si="132"/>
        <v>0</v>
      </c>
      <c r="B524" s="49" t="str">
        <f t="shared" si="132"/>
        <v>B) Non-DPR Schemes</v>
      </c>
      <c r="C524" s="87">
        <f t="shared" si="132"/>
        <v>0</v>
      </c>
      <c r="D524" s="141" t="str">
        <f t="shared" si="132"/>
        <v>-</v>
      </c>
      <c r="E524" s="159">
        <f t="shared" si="132"/>
        <v>0</v>
      </c>
      <c r="F524" s="156">
        <f t="shared" si="133"/>
        <v>0</v>
      </c>
      <c r="G524" s="156">
        <f t="shared" si="134"/>
        <v>0</v>
      </c>
      <c r="H524" s="156">
        <f t="shared" si="129"/>
        <v>0</v>
      </c>
      <c r="I524" s="157">
        <f>'F4.2  KGSC'!W118</f>
        <v>0</v>
      </c>
      <c r="J524" s="157">
        <f>'F4.2  KGSC'!AV118</f>
        <v>0</v>
      </c>
      <c r="K524" s="156"/>
      <c r="L524" s="156"/>
      <c r="M524" s="156">
        <f t="shared" si="130"/>
        <v>0</v>
      </c>
      <c r="N524" s="156">
        <f t="shared" si="131"/>
        <v>0</v>
      </c>
    </row>
    <row r="525" spans="1:14" outlineLevel="1">
      <c r="A525" s="420">
        <f t="shared" si="132"/>
        <v>1</v>
      </c>
      <c r="B525" s="99" t="str">
        <f t="shared" si="132"/>
        <v xml:space="preserve"> &lt;Auto Transformer Oil Insulation Test kit (BDV Kit)&gt;</v>
      </c>
      <c r="C525" s="420" t="str">
        <f t="shared" si="132"/>
        <v>N.A.</v>
      </c>
      <c r="D525" s="814" t="str">
        <f t="shared" si="132"/>
        <v>-</v>
      </c>
      <c r="E525" s="817">
        <f t="shared" si="132"/>
        <v>0</v>
      </c>
      <c r="F525" s="816">
        <f t="shared" si="133"/>
        <v>3.9530000000000003E-2</v>
      </c>
      <c r="G525" s="816">
        <f t="shared" si="134"/>
        <v>3.9530000000000003E-2</v>
      </c>
      <c r="H525" s="816">
        <f t="shared" si="129"/>
        <v>0</v>
      </c>
      <c r="I525" s="155">
        <f>'F4.2  KGSC'!W119</f>
        <v>0</v>
      </c>
      <c r="J525" s="155">
        <f>'F4.2  KGSC'!AV119</f>
        <v>0</v>
      </c>
      <c r="K525" s="816"/>
      <c r="L525" s="816"/>
      <c r="M525" s="816">
        <f t="shared" si="130"/>
        <v>0</v>
      </c>
      <c r="N525" s="816">
        <f t="shared" si="131"/>
        <v>0</v>
      </c>
    </row>
    <row r="526" spans="1:14" outlineLevel="1">
      <c r="A526" s="420">
        <f t="shared" si="132"/>
        <v>2</v>
      </c>
      <c r="B526" s="99" t="str">
        <f t="shared" si="132"/>
        <v>&lt;Man coolers pedestal fans at KGSC,Pophali&gt;</v>
      </c>
      <c r="C526" s="420" t="str">
        <f t="shared" si="132"/>
        <v>N.A.</v>
      </c>
      <c r="D526" s="814" t="str">
        <f t="shared" si="132"/>
        <v>-</v>
      </c>
      <c r="E526" s="817">
        <f t="shared" si="132"/>
        <v>0</v>
      </c>
      <c r="F526" s="816">
        <f t="shared" si="133"/>
        <v>3.4143300000000001E-2</v>
      </c>
      <c r="G526" s="816">
        <f t="shared" si="134"/>
        <v>3.4143300000000001E-2</v>
      </c>
      <c r="H526" s="816">
        <f t="shared" si="129"/>
        <v>0</v>
      </c>
      <c r="I526" s="155">
        <f>'F4.2  KGSC'!W120</f>
        <v>0</v>
      </c>
      <c r="J526" s="155">
        <f>'F4.2  KGSC'!AV120</f>
        <v>0</v>
      </c>
      <c r="K526" s="816"/>
      <c r="L526" s="816"/>
      <c r="M526" s="816">
        <f t="shared" si="130"/>
        <v>0</v>
      </c>
      <c r="N526" s="816">
        <f t="shared" si="131"/>
        <v>0</v>
      </c>
    </row>
    <row r="527" spans="1:14" outlineLevel="1">
      <c r="A527" s="420">
        <f t="shared" si="132"/>
        <v>3</v>
      </c>
      <c r="B527" s="99" t="str">
        <f t="shared" si="132"/>
        <v>&lt; 5 KV Digital Insulation Tester&gt;</v>
      </c>
      <c r="C527" s="420" t="str">
        <f t="shared" si="132"/>
        <v>N.A.</v>
      </c>
      <c r="D527" s="814" t="str">
        <f t="shared" si="132"/>
        <v>-</v>
      </c>
      <c r="E527" s="817">
        <f t="shared" si="132"/>
        <v>0</v>
      </c>
      <c r="F527" s="816">
        <f t="shared" si="133"/>
        <v>2.9798000000000002E-2</v>
      </c>
      <c r="G527" s="816">
        <f t="shared" si="134"/>
        <v>2.9798000000000002E-2</v>
      </c>
      <c r="H527" s="816">
        <f t="shared" si="129"/>
        <v>0</v>
      </c>
      <c r="I527" s="155">
        <f>'F4.2  KGSC'!W121</f>
        <v>0</v>
      </c>
      <c r="J527" s="155">
        <f>'F4.2  KGSC'!AV121</f>
        <v>0</v>
      </c>
      <c r="K527" s="816"/>
      <c r="L527" s="816"/>
      <c r="M527" s="816">
        <f t="shared" si="130"/>
        <v>0</v>
      </c>
      <c r="N527" s="816">
        <f t="shared" si="131"/>
        <v>0</v>
      </c>
    </row>
    <row r="528" spans="1:14" outlineLevel="1">
      <c r="A528" s="420">
        <f t="shared" si="132"/>
        <v>4</v>
      </c>
      <c r="B528" s="99" t="str">
        <f t="shared" si="132"/>
        <v>&lt;Split AC Unit,Window AC  Unit,Refrigerator,Ped&gt;</v>
      </c>
      <c r="C528" s="420" t="str">
        <f t="shared" si="132"/>
        <v>N.A.</v>
      </c>
      <c r="D528" s="814" t="str">
        <f t="shared" si="132"/>
        <v>-</v>
      </c>
      <c r="E528" s="817">
        <f t="shared" si="132"/>
        <v>0</v>
      </c>
      <c r="F528" s="816">
        <f t="shared" si="133"/>
        <v>1.7857399999999999E-2</v>
      </c>
      <c r="G528" s="816">
        <f t="shared" si="134"/>
        <v>1.7857399999999999E-2</v>
      </c>
      <c r="H528" s="816">
        <f t="shared" si="129"/>
        <v>0</v>
      </c>
      <c r="I528" s="155">
        <f>'F4.2  KGSC'!W122</f>
        <v>0</v>
      </c>
      <c r="J528" s="155">
        <f>'F4.2  KGSC'!AV122</f>
        <v>0</v>
      </c>
      <c r="K528" s="816"/>
      <c r="L528" s="816"/>
      <c r="M528" s="816">
        <f t="shared" si="130"/>
        <v>0</v>
      </c>
      <c r="N528" s="816">
        <f t="shared" si="131"/>
        <v>0</v>
      </c>
    </row>
    <row r="529" spans="1:14" outlineLevel="1">
      <c r="A529" s="420">
        <f t="shared" si="132"/>
        <v>5</v>
      </c>
      <c r="B529" s="99" t="str">
        <f t="shared" si="132"/>
        <v>&lt;Earth Resistance Tester at ,Pophali. TIC STAGE IV&gt;</v>
      </c>
      <c r="C529" s="420" t="str">
        <f t="shared" si="132"/>
        <v>N.A.</v>
      </c>
      <c r="D529" s="814" t="str">
        <f t="shared" si="132"/>
        <v>-</v>
      </c>
      <c r="E529" s="817">
        <f t="shared" si="132"/>
        <v>0</v>
      </c>
      <c r="F529" s="816">
        <f t="shared" si="133"/>
        <v>1.6838599999999999E-2</v>
      </c>
      <c r="G529" s="816">
        <f t="shared" si="134"/>
        <v>1.6838599999999999E-2</v>
      </c>
      <c r="H529" s="816">
        <f t="shared" si="129"/>
        <v>0</v>
      </c>
      <c r="I529" s="155">
        <f>'F4.2  KGSC'!W123</f>
        <v>0</v>
      </c>
      <c r="J529" s="155">
        <f>'F4.2  KGSC'!AV123</f>
        <v>0</v>
      </c>
      <c r="K529" s="816"/>
      <c r="L529" s="816"/>
      <c r="M529" s="816">
        <f t="shared" si="130"/>
        <v>0</v>
      </c>
      <c r="N529" s="816">
        <f t="shared" si="131"/>
        <v>0</v>
      </c>
    </row>
    <row r="530" spans="1:14" outlineLevel="1">
      <c r="A530" s="420">
        <f t="shared" si="132"/>
        <v>6</v>
      </c>
      <c r="B530" s="99" t="str">
        <f t="shared" si="132"/>
        <v>&lt;Tools and Tackles at St-IV,KGSC,Pophali&gt;</v>
      </c>
      <c r="C530" s="420" t="str">
        <f t="shared" si="132"/>
        <v>N.A.</v>
      </c>
      <c r="D530" s="814" t="str">
        <f t="shared" si="132"/>
        <v>-</v>
      </c>
      <c r="E530" s="817">
        <f t="shared" si="132"/>
        <v>0</v>
      </c>
      <c r="F530" s="816">
        <f t="shared" si="133"/>
        <v>3.4609399999999998E-2</v>
      </c>
      <c r="G530" s="816">
        <f t="shared" si="134"/>
        <v>3.4609399999999998E-2</v>
      </c>
      <c r="H530" s="816">
        <f t="shared" si="129"/>
        <v>0</v>
      </c>
      <c r="I530" s="155">
        <f>'F4.2  KGSC'!W124</f>
        <v>0</v>
      </c>
      <c r="J530" s="155">
        <f>'F4.2  KGSC'!AV124</f>
        <v>0</v>
      </c>
      <c r="K530" s="816"/>
      <c r="L530" s="816"/>
      <c r="M530" s="816">
        <f t="shared" si="130"/>
        <v>0</v>
      </c>
      <c r="N530" s="816">
        <f t="shared" si="131"/>
        <v>0</v>
      </c>
    </row>
    <row r="531" spans="1:14" outlineLevel="1">
      <c r="A531" s="420">
        <f t="shared" ref="A531:E540" si="135">A328</f>
        <v>7</v>
      </c>
      <c r="B531" s="99" t="str">
        <f t="shared" si="135"/>
        <v>&lt;New portable Fire Fighting Diesel Pumps for Dewatering&gt;</v>
      </c>
      <c r="C531" s="420" t="str">
        <f t="shared" si="135"/>
        <v>N.A.</v>
      </c>
      <c r="D531" s="814" t="str">
        <f t="shared" si="135"/>
        <v>-</v>
      </c>
      <c r="E531" s="817">
        <f t="shared" si="135"/>
        <v>0</v>
      </c>
      <c r="F531" s="816">
        <f t="shared" si="133"/>
        <v>9.6969600000000003E-2</v>
      </c>
      <c r="G531" s="816">
        <f t="shared" si="134"/>
        <v>9.6969600000000003E-2</v>
      </c>
      <c r="H531" s="816">
        <f t="shared" si="129"/>
        <v>0</v>
      </c>
      <c r="I531" s="155">
        <f>'F4.2  KGSC'!W125</f>
        <v>0</v>
      </c>
      <c r="J531" s="155">
        <f>'F4.2  KGSC'!AV125</f>
        <v>0</v>
      </c>
      <c r="K531" s="816"/>
      <c r="L531" s="816"/>
      <c r="M531" s="816">
        <f t="shared" si="130"/>
        <v>0</v>
      </c>
      <c r="N531" s="816">
        <f t="shared" si="131"/>
        <v>0</v>
      </c>
    </row>
    <row r="532" spans="1:14" outlineLevel="1">
      <c r="A532" s="420">
        <f t="shared" si="135"/>
        <v>8</v>
      </c>
      <c r="B532" s="99" t="str">
        <f t="shared" si="135"/>
        <v>&lt;Visitors chairs for, Pophali KGSC&gt;</v>
      </c>
      <c r="C532" s="420" t="str">
        <f t="shared" si="135"/>
        <v>N.A.</v>
      </c>
      <c r="D532" s="814" t="str">
        <f t="shared" si="135"/>
        <v>-</v>
      </c>
      <c r="E532" s="817">
        <f t="shared" si="135"/>
        <v>0</v>
      </c>
      <c r="F532" s="816">
        <f t="shared" si="133"/>
        <v>3.3187500000000002E-2</v>
      </c>
      <c r="G532" s="816">
        <f t="shared" si="134"/>
        <v>3.3187500000000002E-2</v>
      </c>
      <c r="H532" s="816">
        <f t="shared" si="129"/>
        <v>0</v>
      </c>
      <c r="I532" s="155">
        <f>'F4.2  KGSC'!W126</f>
        <v>0</v>
      </c>
      <c r="J532" s="155">
        <f>'F4.2  KGSC'!AV126</f>
        <v>0</v>
      </c>
      <c r="K532" s="816"/>
      <c r="L532" s="816"/>
      <c r="M532" s="816">
        <f t="shared" si="130"/>
        <v>0</v>
      </c>
      <c r="N532" s="816">
        <f t="shared" si="131"/>
        <v>0</v>
      </c>
    </row>
    <row r="533" spans="1:14" outlineLevel="1">
      <c r="A533" s="420">
        <f t="shared" si="135"/>
        <v>9</v>
      </c>
      <c r="B533" s="99" t="str">
        <f t="shared" si="135"/>
        <v>&lt;Installation of new racks inside various/new slotted angle racks &gt;</v>
      </c>
      <c r="C533" s="420" t="str">
        <f t="shared" si="135"/>
        <v>N.A.</v>
      </c>
      <c r="D533" s="814" t="str">
        <f t="shared" si="135"/>
        <v>-</v>
      </c>
      <c r="E533" s="817">
        <f t="shared" si="135"/>
        <v>0</v>
      </c>
      <c r="F533" s="816">
        <f t="shared" si="133"/>
        <v>3.9648000000000003E-2</v>
      </c>
      <c r="G533" s="816">
        <f t="shared" si="134"/>
        <v>3.9648000000000003E-2</v>
      </c>
      <c r="H533" s="816">
        <f t="shared" si="129"/>
        <v>0</v>
      </c>
      <c r="I533" s="155">
        <f>'F4.2  KGSC'!W127</f>
        <v>0</v>
      </c>
      <c r="J533" s="155">
        <f>'F4.2  KGSC'!AV127</f>
        <v>0</v>
      </c>
      <c r="K533" s="816"/>
      <c r="L533" s="816"/>
      <c r="M533" s="816">
        <f t="shared" si="130"/>
        <v>0</v>
      </c>
      <c r="N533" s="816">
        <f t="shared" si="131"/>
        <v>0</v>
      </c>
    </row>
    <row r="534" spans="1:14" outlineLevel="1">
      <c r="A534" s="420">
        <f t="shared" si="135"/>
        <v>10</v>
      </c>
      <c r="B534" s="99" t="str">
        <f t="shared" si="135"/>
        <v>&lt;Supply of chairs for KGSC, Pophali&gt;</v>
      </c>
      <c r="C534" s="420" t="str">
        <f t="shared" si="135"/>
        <v>N.A.</v>
      </c>
      <c r="D534" s="814" t="str">
        <f t="shared" si="135"/>
        <v>-</v>
      </c>
      <c r="E534" s="817">
        <f t="shared" si="135"/>
        <v>0</v>
      </c>
      <c r="F534" s="816">
        <f t="shared" si="133"/>
        <v>4.4238199999999998E-2</v>
      </c>
      <c r="G534" s="816">
        <f t="shared" si="134"/>
        <v>4.4238199999999998E-2</v>
      </c>
      <c r="H534" s="816">
        <f t="shared" si="129"/>
        <v>0</v>
      </c>
      <c r="I534" s="155">
        <f>'F4.2  KGSC'!W128</f>
        <v>0</v>
      </c>
      <c r="J534" s="155">
        <f>'F4.2  KGSC'!AV128</f>
        <v>0</v>
      </c>
      <c r="K534" s="816"/>
      <c r="L534" s="816"/>
      <c r="M534" s="816">
        <f t="shared" si="130"/>
        <v>0</v>
      </c>
      <c r="N534" s="816">
        <f t="shared" si="131"/>
        <v>0</v>
      </c>
    </row>
    <row r="535" spans="1:14" outlineLevel="1">
      <c r="A535" s="420">
        <f t="shared" si="135"/>
        <v>11</v>
      </c>
      <c r="B535" s="99" t="str">
        <f t="shared" si="135"/>
        <v>&lt;Laser Jet NetwoksPrinters at KGSC, Pophali&gt;</v>
      </c>
      <c r="C535" s="420" t="str">
        <f t="shared" si="135"/>
        <v>N.A.</v>
      </c>
      <c r="D535" s="814" t="str">
        <f t="shared" si="135"/>
        <v>-</v>
      </c>
      <c r="E535" s="817">
        <f t="shared" si="135"/>
        <v>0</v>
      </c>
      <c r="F535" s="816">
        <f t="shared" si="133"/>
        <v>8.4074999999999997E-2</v>
      </c>
      <c r="G535" s="816">
        <f t="shared" si="134"/>
        <v>8.4074999999999997E-2</v>
      </c>
      <c r="H535" s="816">
        <f t="shared" si="129"/>
        <v>0</v>
      </c>
      <c r="I535" s="155">
        <f>'F4.2  KGSC'!W129</f>
        <v>0</v>
      </c>
      <c r="J535" s="155">
        <f>'F4.2  KGSC'!AV129</f>
        <v>0</v>
      </c>
      <c r="K535" s="816"/>
      <c r="L535" s="816"/>
      <c r="M535" s="816">
        <f t="shared" si="130"/>
        <v>0</v>
      </c>
      <c r="N535" s="816">
        <f t="shared" si="131"/>
        <v>0</v>
      </c>
    </row>
    <row r="536" spans="1:14" outlineLevel="1">
      <c r="A536" s="420">
        <f t="shared" si="135"/>
        <v>12</v>
      </c>
      <c r="B536" s="99" t="str">
        <f t="shared" si="135"/>
        <v>&lt;Night Vision Binoculars&gt;</v>
      </c>
      <c r="C536" s="420" t="str">
        <f t="shared" si="135"/>
        <v>N.A.</v>
      </c>
      <c r="D536" s="814" t="str">
        <f t="shared" si="135"/>
        <v>-</v>
      </c>
      <c r="E536" s="817">
        <f t="shared" si="135"/>
        <v>0</v>
      </c>
      <c r="F536" s="816">
        <f t="shared" si="133"/>
        <v>2.34112E-2</v>
      </c>
      <c r="G536" s="816">
        <f t="shared" si="134"/>
        <v>2.34112E-2</v>
      </c>
      <c r="H536" s="816">
        <f t="shared" si="129"/>
        <v>0</v>
      </c>
      <c r="I536" s="155">
        <f>'F4.2  KGSC'!W130</f>
        <v>0</v>
      </c>
      <c r="J536" s="155">
        <f>'F4.2  KGSC'!AV130</f>
        <v>0</v>
      </c>
      <c r="K536" s="816"/>
      <c r="L536" s="816"/>
      <c r="M536" s="816">
        <f t="shared" si="130"/>
        <v>0</v>
      </c>
      <c r="N536" s="816">
        <f t="shared" si="131"/>
        <v>0</v>
      </c>
    </row>
    <row r="537" spans="1:14" outlineLevel="1">
      <c r="A537" s="420">
        <f t="shared" si="135"/>
        <v>13</v>
      </c>
      <c r="B537" s="99" t="str">
        <f t="shared" si="135"/>
        <v>&lt;TATA Star Bus-32 seater LCV MH08-9358&gt;</v>
      </c>
      <c r="C537" s="420" t="str">
        <f t="shared" si="135"/>
        <v>N.A.</v>
      </c>
      <c r="D537" s="814" t="str">
        <f t="shared" si="135"/>
        <v>-</v>
      </c>
      <c r="E537" s="817">
        <f t="shared" si="135"/>
        <v>0</v>
      </c>
      <c r="F537" s="816">
        <f t="shared" si="133"/>
        <v>0</v>
      </c>
      <c r="G537" s="816">
        <f t="shared" si="134"/>
        <v>0</v>
      </c>
      <c r="H537" s="816">
        <f t="shared" si="129"/>
        <v>0</v>
      </c>
      <c r="I537" s="155">
        <f>'F4.2  KGSC'!W131</f>
        <v>0</v>
      </c>
      <c r="J537" s="155">
        <f>'F4.2  KGSC'!AV131</f>
        <v>0</v>
      </c>
      <c r="K537" s="816"/>
      <c r="L537" s="816"/>
      <c r="M537" s="816">
        <f t="shared" si="130"/>
        <v>0</v>
      </c>
      <c r="N537" s="816">
        <f t="shared" si="131"/>
        <v>0</v>
      </c>
    </row>
    <row r="538" spans="1:14" outlineLevel="1">
      <c r="A538" s="420">
        <f t="shared" si="135"/>
        <v>14</v>
      </c>
      <c r="B538" s="99" t="str">
        <f t="shared" si="135"/>
        <v>&lt;TATA Star Bus-32 seater LCV MH08-9359&gt;</v>
      </c>
      <c r="C538" s="420" t="str">
        <f t="shared" si="135"/>
        <v>N.A.</v>
      </c>
      <c r="D538" s="814" t="str">
        <f t="shared" si="135"/>
        <v>-</v>
      </c>
      <c r="E538" s="817">
        <f t="shared" si="135"/>
        <v>0</v>
      </c>
      <c r="F538" s="816">
        <f t="shared" si="133"/>
        <v>0</v>
      </c>
      <c r="G538" s="816">
        <f t="shared" si="134"/>
        <v>0</v>
      </c>
      <c r="H538" s="816">
        <f t="shared" si="129"/>
        <v>0</v>
      </c>
      <c r="I538" s="155">
        <f>'F4.2  KGSC'!W132</f>
        <v>0</v>
      </c>
      <c r="J538" s="155">
        <f>'F4.2  KGSC'!AV132</f>
        <v>0</v>
      </c>
      <c r="K538" s="816"/>
      <c r="L538" s="816"/>
      <c r="M538" s="816">
        <f t="shared" si="130"/>
        <v>0</v>
      </c>
      <c r="N538" s="816">
        <f t="shared" si="131"/>
        <v>0</v>
      </c>
    </row>
    <row r="539" spans="1:14" outlineLevel="1">
      <c r="A539" s="420">
        <f t="shared" si="135"/>
        <v>15</v>
      </c>
      <c r="B539" s="99" t="str">
        <f t="shared" si="135"/>
        <v>&lt;Vehicle No.MH 08-9401 TATA Star Bus 32 seater&gt;</v>
      </c>
      <c r="C539" s="420" t="str">
        <f t="shared" si="135"/>
        <v>N.A.</v>
      </c>
      <c r="D539" s="814" t="str">
        <f t="shared" si="135"/>
        <v>-</v>
      </c>
      <c r="E539" s="817">
        <f t="shared" si="135"/>
        <v>0</v>
      </c>
      <c r="F539" s="816">
        <f t="shared" si="133"/>
        <v>0</v>
      </c>
      <c r="G539" s="816">
        <f t="shared" si="134"/>
        <v>0</v>
      </c>
      <c r="H539" s="816">
        <f t="shared" si="129"/>
        <v>0</v>
      </c>
      <c r="I539" s="155">
        <f>'F4.2  KGSC'!W133</f>
        <v>0</v>
      </c>
      <c r="J539" s="155">
        <f>'F4.2  KGSC'!AV133</f>
        <v>0</v>
      </c>
      <c r="K539" s="816"/>
      <c r="L539" s="816"/>
      <c r="M539" s="816">
        <f t="shared" si="130"/>
        <v>0</v>
      </c>
      <c r="N539" s="816">
        <f t="shared" si="131"/>
        <v>0</v>
      </c>
    </row>
    <row r="540" spans="1:14" outlineLevel="1">
      <c r="A540" s="420">
        <f t="shared" si="135"/>
        <v>16</v>
      </c>
      <c r="B540" s="99" t="str">
        <f t="shared" si="135"/>
        <v xml:space="preserve"> &lt;Not in use DCM Toyato Bus MH-1&gt;</v>
      </c>
      <c r="C540" s="420" t="str">
        <f t="shared" si="135"/>
        <v>N.A.</v>
      </c>
      <c r="D540" s="814" t="str">
        <f t="shared" si="135"/>
        <v>-</v>
      </c>
      <c r="E540" s="817">
        <f t="shared" si="135"/>
        <v>0</v>
      </c>
      <c r="F540" s="816">
        <f t="shared" si="133"/>
        <v>0</v>
      </c>
      <c r="G540" s="816">
        <f t="shared" si="134"/>
        <v>0</v>
      </c>
      <c r="H540" s="816">
        <f t="shared" si="129"/>
        <v>0</v>
      </c>
      <c r="I540" s="155">
        <f>'F4.2  KGSC'!W134</f>
        <v>0</v>
      </c>
      <c r="J540" s="155">
        <f>'F4.2  KGSC'!AV134</f>
        <v>0</v>
      </c>
      <c r="K540" s="816"/>
      <c r="L540" s="816"/>
      <c r="M540" s="816">
        <f t="shared" si="130"/>
        <v>0</v>
      </c>
      <c r="N540" s="816">
        <f t="shared" si="131"/>
        <v>0</v>
      </c>
    </row>
    <row r="541" spans="1:14" outlineLevel="1">
      <c r="A541" s="420">
        <f t="shared" ref="A541:E550" si="136">A338</f>
        <v>17</v>
      </c>
      <c r="B541" s="99" t="str">
        <f t="shared" si="136"/>
        <v xml:space="preserve"> &lt;Not in use DCM Toyato Mini Bus&gt;</v>
      </c>
      <c r="C541" s="420" t="str">
        <f t="shared" si="136"/>
        <v>N.A.</v>
      </c>
      <c r="D541" s="814" t="str">
        <f t="shared" si="136"/>
        <v>-</v>
      </c>
      <c r="E541" s="817">
        <f t="shared" si="136"/>
        <v>0</v>
      </c>
      <c r="F541" s="816">
        <f t="shared" si="133"/>
        <v>0</v>
      </c>
      <c r="G541" s="816">
        <f t="shared" si="134"/>
        <v>0</v>
      </c>
      <c r="H541" s="816">
        <f t="shared" si="129"/>
        <v>0</v>
      </c>
      <c r="I541" s="155">
        <f>'F4.2  KGSC'!W135</f>
        <v>0</v>
      </c>
      <c r="J541" s="155">
        <f>'F4.2  KGSC'!AV135</f>
        <v>0</v>
      </c>
      <c r="K541" s="816"/>
      <c r="L541" s="816"/>
      <c r="M541" s="816">
        <f t="shared" si="130"/>
        <v>0</v>
      </c>
      <c r="N541" s="816">
        <f t="shared" si="131"/>
        <v>0</v>
      </c>
    </row>
    <row r="542" spans="1:14" outlineLevel="1">
      <c r="A542" s="420">
        <f t="shared" si="136"/>
        <v>18</v>
      </c>
      <c r="B542" s="99" t="str">
        <f t="shared" si="136"/>
        <v>&lt;Digital Multimeters, Clamp Meter &amp; Insulation resistance tester for TIC, Stage I&amp;II, Pophali&gt;</v>
      </c>
      <c r="C542" s="420" t="str">
        <f t="shared" si="136"/>
        <v>N.A.</v>
      </c>
      <c r="D542" s="814" t="str">
        <f t="shared" si="136"/>
        <v>-</v>
      </c>
      <c r="E542" s="817">
        <f t="shared" si="136"/>
        <v>0</v>
      </c>
      <c r="F542" s="816">
        <f t="shared" si="133"/>
        <v>2.8927700000000001E-2</v>
      </c>
      <c r="G542" s="816">
        <f t="shared" si="134"/>
        <v>2.8927700000000001E-2</v>
      </c>
      <c r="H542" s="816">
        <f t="shared" si="129"/>
        <v>0</v>
      </c>
      <c r="I542" s="155">
        <f>'F4.2  KGSC'!W136</f>
        <v>0</v>
      </c>
      <c r="J542" s="155">
        <f>'F4.2  KGSC'!AV136</f>
        <v>0</v>
      </c>
      <c r="K542" s="816"/>
      <c r="L542" s="816"/>
      <c r="M542" s="816">
        <f t="shared" si="130"/>
        <v>0</v>
      </c>
      <c r="N542" s="816">
        <f t="shared" si="131"/>
        <v>0</v>
      </c>
    </row>
    <row r="543" spans="1:14" outlineLevel="1">
      <c r="A543" s="420">
        <f t="shared" si="136"/>
        <v>19</v>
      </c>
      <c r="B543" s="99" t="str">
        <f t="shared" si="136"/>
        <v>&lt;Transformer Winding resistance measurement kit at Stage-III,  Alore&gt;</v>
      </c>
      <c r="C543" s="420" t="str">
        <f t="shared" si="136"/>
        <v>N.A.</v>
      </c>
      <c r="D543" s="814" t="str">
        <f t="shared" si="136"/>
        <v>-</v>
      </c>
      <c r="E543" s="817">
        <f t="shared" si="136"/>
        <v>0</v>
      </c>
      <c r="F543" s="816">
        <f t="shared" si="133"/>
        <v>2.4337500000000001E-2</v>
      </c>
      <c r="G543" s="816">
        <f t="shared" si="134"/>
        <v>2.4337500000000001E-2</v>
      </c>
      <c r="H543" s="816">
        <f t="shared" si="129"/>
        <v>0</v>
      </c>
      <c r="I543" s="155">
        <f>'F4.2  KGSC'!W137</f>
        <v>0</v>
      </c>
      <c r="J543" s="155">
        <f>'F4.2  KGSC'!AV137</f>
        <v>0</v>
      </c>
      <c r="K543" s="816"/>
      <c r="L543" s="816"/>
      <c r="M543" s="816">
        <f t="shared" si="130"/>
        <v>0</v>
      </c>
      <c r="N543" s="816">
        <f t="shared" si="131"/>
        <v>0</v>
      </c>
    </row>
    <row r="544" spans="1:14" outlineLevel="1">
      <c r="A544" s="420">
        <f t="shared" si="136"/>
        <v>20</v>
      </c>
      <c r="B544" s="99" t="str">
        <f t="shared" si="136"/>
        <v>&lt;Multifunc A3 Scanner &amp; all in one A4 laser printer Technical Purchase , Account Section, H.R. ,MPD&gt;</v>
      </c>
      <c r="C544" s="420" t="str">
        <f t="shared" si="136"/>
        <v>N.A.</v>
      </c>
      <c r="D544" s="814" t="str">
        <f t="shared" si="136"/>
        <v>-</v>
      </c>
      <c r="E544" s="817">
        <f t="shared" si="136"/>
        <v>0</v>
      </c>
      <c r="F544" s="816">
        <f t="shared" si="133"/>
        <v>3.2520800000000002E-2</v>
      </c>
      <c r="G544" s="816">
        <f t="shared" si="134"/>
        <v>3.2520800000000002E-2</v>
      </c>
      <c r="H544" s="816">
        <f t="shared" si="129"/>
        <v>0</v>
      </c>
      <c r="I544" s="155">
        <f>'F4.2  KGSC'!W138</f>
        <v>0</v>
      </c>
      <c r="J544" s="155">
        <f>'F4.2  KGSC'!AV138</f>
        <v>0</v>
      </c>
      <c r="K544" s="816"/>
      <c r="L544" s="816"/>
      <c r="M544" s="816">
        <f t="shared" si="130"/>
        <v>0</v>
      </c>
      <c r="N544" s="816">
        <f t="shared" si="131"/>
        <v>0</v>
      </c>
    </row>
    <row r="545" spans="1:14" outlineLevel="1">
      <c r="A545" s="420">
        <f t="shared" si="136"/>
        <v>21</v>
      </c>
      <c r="B545" s="99" t="str">
        <f t="shared" si="136"/>
        <v>&lt;Temperature Calibrator at St-IV, KGSC,Pophali&gt;</v>
      </c>
      <c r="C545" s="420" t="str">
        <f t="shared" si="136"/>
        <v>N.A.</v>
      </c>
      <c r="D545" s="814" t="str">
        <f t="shared" si="136"/>
        <v>-</v>
      </c>
      <c r="E545" s="817">
        <f t="shared" si="136"/>
        <v>0</v>
      </c>
      <c r="F545" s="816">
        <f t="shared" si="133"/>
        <v>1.2272E-2</v>
      </c>
      <c r="G545" s="816">
        <f t="shared" si="134"/>
        <v>1.2272E-2</v>
      </c>
      <c r="H545" s="816">
        <f t="shared" si="129"/>
        <v>0</v>
      </c>
      <c r="I545" s="155">
        <f>'F4.2  KGSC'!W139</f>
        <v>0</v>
      </c>
      <c r="J545" s="155">
        <f>'F4.2  KGSC'!AV139</f>
        <v>0</v>
      </c>
      <c r="K545" s="816"/>
      <c r="L545" s="816"/>
      <c r="M545" s="816">
        <f t="shared" si="130"/>
        <v>0</v>
      </c>
      <c r="N545" s="816">
        <f t="shared" si="131"/>
        <v>0</v>
      </c>
    </row>
    <row r="546" spans="1:14" outlineLevel="1">
      <c r="A546" s="420">
        <f t="shared" si="136"/>
        <v>22</v>
      </c>
      <c r="B546" s="99" t="str">
        <f t="shared" si="136"/>
        <v>&lt; 1 no. new departmental car Maruti Sweft Desire for conveyance of Chief Engr&gt;</v>
      </c>
      <c r="C546" s="420" t="str">
        <f t="shared" si="136"/>
        <v>N.A.</v>
      </c>
      <c r="D546" s="814" t="str">
        <f t="shared" si="136"/>
        <v>-</v>
      </c>
      <c r="E546" s="817">
        <f t="shared" si="136"/>
        <v>0</v>
      </c>
      <c r="F546" s="816">
        <f t="shared" si="133"/>
        <v>7.7924499999999994E-2</v>
      </c>
      <c r="G546" s="816">
        <f t="shared" si="134"/>
        <v>7.7924499999999994E-2</v>
      </c>
      <c r="H546" s="816">
        <f t="shared" si="129"/>
        <v>0</v>
      </c>
      <c r="I546" s="155">
        <f>'F4.2  KGSC'!W140</f>
        <v>0</v>
      </c>
      <c r="J546" s="155">
        <f>'F4.2  KGSC'!AV140</f>
        <v>0</v>
      </c>
      <c r="K546" s="816"/>
      <c r="L546" s="816"/>
      <c r="M546" s="816">
        <f t="shared" si="130"/>
        <v>0</v>
      </c>
      <c r="N546" s="816">
        <f t="shared" si="131"/>
        <v>0</v>
      </c>
    </row>
    <row r="547" spans="1:14" outlineLevel="1">
      <c r="A547" s="420">
        <f t="shared" si="136"/>
        <v>23</v>
      </c>
      <c r="B547" s="99" t="str">
        <f t="shared" si="136"/>
        <v>&lt;Hitachi A/c Two.NO.VIP Rest House&gt;</v>
      </c>
      <c r="C547" s="420" t="str">
        <f t="shared" si="136"/>
        <v>N.A.</v>
      </c>
      <c r="D547" s="814" t="str">
        <f t="shared" si="136"/>
        <v>-</v>
      </c>
      <c r="E547" s="817">
        <f t="shared" si="136"/>
        <v>0</v>
      </c>
      <c r="F547" s="816">
        <f t="shared" si="133"/>
        <v>8.0000000000000002E-3</v>
      </c>
      <c r="G547" s="816">
        <f t="shared" si="134"/>
        <v>8.0000000000000002E-3</v>
      </c>
      <c r="H547" s="816">
        <f t="shared" si="129"/>
        <v>0</v>
      </c>
      <c r="I547" s="155">
        <f>'F4.2  KGSC'!W141</f>
        <v>0</v>
      </c>
      <c r="J547" s="155">
        <f>'F4.2  KGSC'!AV141</f>
        <v>0</v>
      </c>
      <c r="K547" s="816"/>
      <c r="L547" s="816"/>
      <c r="M547" s="816">
        <f t="shared" si="130"/>
        <v>0</v>
      </c>
      <c r="N547" s="816">
        <f t="shared" si="131"/>
        <v>0</v>
      </c>
    </row>
    <row r="548" spans="1:14" outlineLevel="1">
      <c r="A548" s="420">
        <f t="shared" si="136"/>
        <v>24</v>
      </c>
      <c r="B548" s="99" t="str">
        <f t="shared" si="136"/>
        <v>&lt;Inverter Split AC Unit, Desert Coolers Water Coolers for KGSC, Pophali&gt;</v>
      </c>
      <c r="C548" s="420" t="str">
        <f t="shared" si="136"/>
        <v>N.A.</v>
      </c>
      <c r="D548" s="814" t="str">
        <f t="shared" si="136"/>
        <v>-</v>
      </c>
      <c r="E548" s="817">
        <f t="shared" si="136"/>
        <v>0</v>
      </c>
      <c r="F548" s="816">
        <f t="shared" si="133"/>
        <v>7.0799000000000001E-3</v>
      </c>
      <c r="G548" s="816">
        <f t="shared" si="134"/>
        <v>7.0799000000000001E-3</v>
      </c>
      <c r="H548" s="816">
        <f t="shared" si="129"/>
        <v>0</v>
      </c>
      <c r="I548" s="155">
        <f>'F4.2  KGSC'!W142</f>
        <v>0</v>
      </c>
      <c r="J548" s="155">
        <f>'F4.2  KGSC'!AV142</f>
        <v>0</v>
      </c>
      <c r="K548" s="816"/>
      <c r="L548" s="816"/>
      <c r="M548" s="816">
        <f t="shared" si="130"/>
        <v>0</v>
      </c>
      <c r="N548" s="816">
        <f t="shared" si="131"/>
        <v>0</v>
      </c>
    </row>
    <row r="549" spans="1:14" outlineLevel="1">
      <c r="A549" s="420">
        <f t="shared" si="136"/>
        <v>25</v>
      </c>
      <c r="B549" s="99" t="str">
        <f t="shared" si="136"/>
        <v>&lt;Advanced ISDN EPABX system for Koyna Generating St ntercom Telephone Advanced ISDN EPABX system for Koyna Generating Station Complex&gt;</v>
      </c>
      <c r="C549" s="420" t="str">
        <f t="shared" si="136"/>
        <v>N.A.</v>
      </c>
      <c r="D549" s="814" t="str">
        <f t="shared" si="136"/>
        <v>-</v>
      </c>
      <c r="E549" s="817">
        <f t="shared" si="136"/>
        <v>0</v>
      </c>
      <c r="F549" s="816">
        <f t="shared" si="133"/>
        <v>2.9644799999999999E-2</v>
      </c>
      <c r="G549" s="816">
        <f t="shared" si="134"/>
        <v>2.9644799999999999E-2</v>
      </c>
      <c r="H549" s="816">
        <f t="shared" si="129"/>
        <v>0</v>
      </c>
      <c r="I549" s="155">
        <f>'F4.2  KGSC'!W143</f>
        <v>0</v>
      </c>
      <c r="J549" s="155">
        <f>'F4.2  KGSC'!AV143</f>
        <v>0</v>
      </c>
      <c r="K549" s="816"/>
      <c r="L549" s="816"/>
      <c r="M549" s="816">
        <f t="shared" si="130"/>
        <v>0</v>
      </c>
      <c r="N549" s="816">
        <f t="shared" si="131"/>
        <v>0</v>
      </c>
    </row>
    <row r="550" spans="1:14" outlineLevel="1">
      <c r="A550" s="420">
        <f t="shared" si="136"/>
        <v>26</v>
      </c>
      <c r="B550" s="99" t="str">
        <f t="shared" si="136"/>
        <v>&lt;TATA Sumo MH-14/9763 1 No&gt;</v>
      </c>
      <c r="C550" s="420" t="str">
        <f t="shared" si="136"/>
        <v>N.A.</v>
      </c>
      <c r="D550" s="814" t="str">
        <f t="shared" si="136"/>
        <v>-</v>
      </c>
      <c r="E550" s="817">
        <f t="shared" si="136"/>
        <v>0</v>
      </c>
      <c r="F550" s="816">
        <f t="shared" si="133"/>
        <v>4.1196799999999999E-2</v>
      </c>
      <c r="G550" s="816">
        <f t="shared" si="134"/>
        <v>4.1196799999999999E-2</v>
      </c>
      <c r="H550" s="816">
        <f t="shared" si="129"/>
        <v>0</v>
      </c>
      <c r="I550" s="155">
        <f>'F4.2  KGSC'!W144</f>
        <v>0</v>
      </c>
      <c r="J550" s="155">
        <f>'F4.2  KGSC'!AV144</f>
        <v>0</v>
      </c>
      <c r="K550" s="816"/>
      <c r="L550" s="816"/>
      <c r="M550" s="816">
        <f t="shared" si="130"/>
        <v>0</v>
      </c>
      <c r="N550" s="816">
        <f t="shared" si="131"/>
        <v>0</v>
      </c>
    </row>
    <row r="551" spans="1:14" outlineLevel="1">
      <c r="A551" s="420">
        <f t="shared" ref="A551:E560" si="137">A348</f>
        <v>27</v>
      </c>
      <c r="B551" s="99" t="str">
        <f t="shared" si="137"/>
        <v>&lt;Ambulance TATA make MH-31/4475 1 No&gt;</v>
      </c>
      <c r="C551" s="420" t="str">
        <f t="shared" si="137"/>
        <v>N.A.</v>
      </c>
      <c r="D551" s="814" t="str">
        <f t="shared" si="137"/>
        <v>-</v>
      </c>
      <c r="E551" s="817">
        <f t="shared" si="137"/>
        <v>0</v>
      </c>
      <c r="F551" s="816">
        <f t="shared" si="133"/>
        <v>3.6143000000000002E-2</v>
      </c>
      <c r="G551" s="816">
        <f t="shared" si="134"/>
        <v>3.6143000000000002E-2</v>
      </c>
      <c r="H551" s="816">
        <f t="shared" si="129"/>
        <v>0</v>
      </c>
      <c r="I551" s="155">
        <f>'F4.2  KGSC'!W145</f>
        <v>0</v>
      </c>
      <c r="J551" s="155">
        <f>'F4.2  KGSC'!AV145</f>
        <v>0</v>
      </c>
      <c r="K551" s="816"/>
      <c r="L551" s="816"/>
      <c r="M551" s="816">
        <f t="shared" si="130"/>
        <v>0</v>
      </c>
      <c r="N551" s="816">
        <f t="shared" si="131"/>
        <v>0</v>
      </c>
    </row>
    <row r="552" spans="1:14" outlineLevel="1">
      <c r="A552" s="420">
        <f t="shared" si="137"/>
        <v>28</v>
      </c>
      <c r="B552" s="99" t="str">
        <f t="shared" si="137"/>
        <v>&lt;Supply of 1 No of Ambulance Vane for Pophali&gt;</v>
      </c>
      <c r="C552" s="420" t="str">
        <f t="shared" si="137"/>
        <v>N.A.</v>
      </c>
      <c r="D552" s="814" t="str">
        <f t="shared" si="137"/>
        <v>-</v>
      </c>
      <c r="E552" s="817">
        <f t="shared" si="137"/>
        <v>0</v>
      </c>
      <c r="F552" s="816">
        <f t="shared" si="133"/>
        <v>0.14882899999999999</v>
      </c>
      <c r="G552" s="816">
        <f t="shared" si="134"/>
        <v>0.14882899999999999</v>
      </c>
      <c r="H552" s="816">
        <f t="shared" si="129"/>
        <v>0</v>
      </c>
      <c r="I552" s="155">
        <f>'F4.2  KGSC'!W146</f>
        <v>0</v>
      </c>
      <c r="J552" s="155">
        <f>'F4.2  KGSC'!AV146</f>
        <v>0</v>
      </c>
      <c r="K552" s="816"/>
      <c r="L552" s="816"/>
      <c r="M552" s="816">
        <f t="shared" si="130"/>
        <v>0</v>
      </c>
      <c r="N552" s="816">
        <f t="shared" si="131"/>
        <v>0</v>
      </c>
    </row>
    <row r="553" spans="1:14" outlineLevel="1">
      <c r="A553" s="420">
        <f t="shared" si="137"/>
        <v>29</v>
      </c>
      <c r="B553" s="99" t="str">
        <f t="shared" si="137"/>
        <v>&lt;Supply of 1 No of Ambulance Vane for Pophali&gt;</v>
      </c>
      <c r="C553" s="420" t="str">
        <f t="shared" si="137"/>
        <v>N.A.</v>
      </c>
      <c r="D553" s="814" t="str">
        <f t="shared" si="137"/>
        <v>-</v>
      </c>
      <c r="E553" s="817">
        <f t="shared" si="137"/>
        <v>0</v>
      </c>
      <c r="F553" s="816">
        <f t="shared" si="133"/>
        <v>0.14882899999999999</v>
      </c>
      <c r="G553" s="816">
        <f t="shared" si="134"/>
        <v>0.14882899999999999</v>
      </c>
      <c r="H553" s="816">
        <f t="shared" si="129"/>
        <v>0</v>
      </c>
      <c r="I553" s="155">
        <f>'F4.2  KGSC'!W147</f>
        <v>0</v>
      </c>
      <c r="J553" s="155">
        <f>'F4.2  KGSC'!AV147</f>
        <v>0</v>
      </c>
      <c r="K553" s="816"/>
      <c r="L553" s="816"/>
      <c r="M553" s="816">
        <f t="shared" si="130"/>
        <v>0</v>
      </c>
      <c r="N553" s="816">
        <f t="shared" si="131"/>
        <v>0</v>
      </c>
    </row>
    <row r="554" spans="1:14" outlineLevel="1">
      <c r="A554" s="420">
        <f t="shared" si="137"/>
        <v>30</v>
      </c>
      <c r="B554" s="99" t="str">
        <f t="shared" si="137"/>
        <v>&lt;HITACHI Make 2 TR non inverter split Air conditioner&gt;</v>
      </c>
      <c r="C554" s="420" t="str">
        <f t="shared" si="137"/>
        <v>N.A.</v>
      </c>
      <c r="D554" s="814" t="str">
        <f t="shared" si="137"/>
        <v>-</v>
      </c>
      <c r="E554" s="817">
        <f t="shared" si="137"/>
        <v>0</v>
      </c>
      <c r="F554" s="816">
        <f t="shared" si="133"/>
        <v>0.16739329999999999</v>
      </c>
      <c r="G554" s="816">
        <f t="shared" si="134"/>
        <v>0.16739329999999999</v>
      </c>
      <c r="H554" s="816">
        <f t="shared" si="129"/>
        <v>0</v>
      </c>
      <c r="I554" s="155">
        <f>'F4.2  KGSC'!W148</f>
        <v>0</v>
      </c>
      <c r="J554" s="155">
        <f>'F4.2  KGSC'!AV148</f>
        <v>0</v>
      </c>
      <c r="K554" s="816"/>
      <c r="L554" s="816"/>
      <c r="M554" s="816">
        <f t="shared" si="130"/>
        <v>0</v>
      </c>
      <c r="N554" s="816">
        <f t="shared" si="131"/>
        <v>0</v>
      </c>
    </row>
    <row r="555" spans="1:14" outlineLevel="1">
      <c r="A555" s="420">
        <f t="shared" si="137"/>
        <v>31</v>
      </c>
      <c r="B555" s="99" t="str">
        <f t="shared" si="137"/>
        <v>&lt;250 KVA D.G. Set Model KG1-250WS&gt;</v>
      </c>
      <c r="C555" s="420" t="str">
        <f t="shared" si="137"/>
        <v>N.A.</v>
      </c>
      <c r="D555" s="814" t="str">
        <f t="shared" si="137"/>
        <v>-</v>
      </c>
      <c r="E555" s="817">
        <f t="shared" si="137"/>
        <v>0</v>
      </c>
      <c r="F555" s="816">
        <f t="shared" ref="F555:F586" si="138">F352+I352</f>
        <v>0.192222</v>
      </c>
      <c r="G555" s="816">
        <f t="shared" ref="G555:G586" si="139">G352+M352</f>
        <v>0.192222</v>
      </c>
      <c r="H555" s="816">
        <f t="shared" si="129"/>
        <v>0</v>
      </c>
      <c r="I555" s="155">
        <f>'F4.2  KGSC'!W149</f>
        <v>0</v>
      </c>
      <c r="J555" s="155">
        <f>'F4.2  KGSC'!AV149</f>
        <v>0</v>
      </c>
      <c r="K555" s="816"/>
      <c r="L555" s="816"/>
      <c r="M555" s="816">
        <f t="shared" si="130"/>
        <v>0</v>
      </c>
      <c r="N555" s="816">
        <f t="shared" si="131"/>
        <v>0</v>
      </c>
    </row>
    <row r="556" spans="1:14" outlineLevel="1">
      <c r="A556" s="420">
        <f t="shared" si="137"/>
        <v>32</v>
      </c>
      <c r="B556" s="99" t="str">
        <f t="shared" si="137"/>
        <v>&lt;Dell laptops at KGSC Pophali&gt;</v>
      </c>
      <c r="C556" s="420" t="str">
        <f t="shared" si="137"/>
        <v>N.A.</v>
      </c>
      <c r="D556" s="814" t="str">
        <f t="shared" si="137"/>
        <v>-</v>
      </c>
      <c r="E556" s="817">
        <f t="shared" si="137"/>
        <v>0</v>
      </c>
      <c r="F556" s="816">
        <f t="shared" si="138"/>
        <v>1.5599999999999999E-2</v>
      </c>
      <c r="G556" s="816">
        <f t="shared" si="139"/>
        <v>1.5599999999999999E-2</v>
      </c>
      <c r="H556" s="816">
        <f t="shared" si="129"/>
        <v>0</v>
      </c>
      <c r="I556" s="155">
        <f>'F4.2  KGSC'!W150</f>
        <v>0</v>
      </c>
      <c r="J556" s="155">
        <f>'F4.2  KGSC'!AV150</f>
        <v>0</v>
      </c>
      <c r="K556" s="816"/>
      <c r="L556" s="816"/>
      <c r="M556" s="816">
        <f t="shared" si="130"/>
        <v>0</v>
      </c>
      <c r="N556" s="816">
        <f t="shared" si="131"/>
        <v>0</v>
      </c>
    </row>
    <row r="557" spans="1:14" outlineLevel="1">
      <c r="A557" s="420">
        <f t="shared" si="137"/>
        <v>33</v>
      </c>
      <c r="B557" s="99" t="str">
        <f t="shared" si="137"/>
        <v>&lt;A.C. Plant chiller 515 to 535 TRx2 at kgsc,Pophali&gt;</v>
      </c>
      <c r="C557" s="420" t="str">
        <f t="shared" si="137"/>
        <v>N.A.</v>
      </c>
      <c r="D557" s="814" t="str">
        <f t="shared" si="137"/>
        <v>-</v>
      </c>
      <c r="E557" s="817">
        <f t="shared" si="137"/>
        <v>0</v>
      </c>
      <c r="F557" s="816">
        <f t="shared" si="138"/>
        <v>2.1143972</v>
      </c>
      <c r="G557" s="816">
        <f t="shared" si="139"/>
        <v>2.1143972</v>
      </c>
      <c r="H557" s="816">
        <f t="shared" si="129"/>
        <v>0</v>
      </c>
      <c r="I557" s="155">
        <f>'F4.2  KGSC'!W151</f>
        <v>0</v>
      </c>
      <c r="J557" s="155">
        <f>'F4.2  KGSC'!AV151</f>
        <v>0</v>
      </c>
      <c r="K557" s="816"/>
      <c r="L557" s="816"/>
      <c r="M557" s="816">
        <f t="shared" si="130"/>
        <v>0</v>
      </c>
      <c r="N557" s="816">
        <f t="shared" si="131"/>
        <v>0</v>
      </c>
    </row>
    <row r="558" spans="1:14" outlineLevel="1">
      <c r="A558" s="420">
        <f t="shared" si="137"/>
        <v>34</v>
      </c>
      <c r="B558" s="99" t="str">
        <f t="shared" si="137"/>
        <v>&lt;Supply of RDP make Computers at KGSC&gt;</v>
      </c>
      <c r="C558" s="420" t="str">
        <f t="shared" si="137"/>
        <v>N.A.</v>
      </c>
      <c r="D558" s="814" t="str">
        <f t="shared" si="137"/>
        <v>-</v>
      </c>
      <c r="E558" s="817">
        <f t="shared" si="137"/>
        <v>0</v>
      </c>
      <c r="F558" s="816">
        <f t="shared" si="138"/>
        <v>0.43134899999999998</v>
      </c>
      <c r="G558" s="816">
        <f t="shared" si="139"/>
        <v>0.43134899999999998</v>
      </c>
      <c r="H558" s="816">
        <f t="shared" si="129"/>
        <v>0</v>
      </c>
      <c r="I558" s="155">
        <f>'F4.2  KGSC'!W152</f>
        <v>0</v>
      </c>
      <c r="J558" s="155">
        <f>'F4.2  KGSC'!AV152</f>
        <v>0</v>
      </c>
      <c r="K558" s="816"/>
      <c r="L558" s="816"/>
      <c r="M558" s="816">
        <f t="shared" si="130"/>
        <v>0</v>
      </c>
      <c r="N558" s="816">
        <f t="shared" si="131"/>
        <v>0</v>
      </c>
    </row>
    <row r="559" spans="1:14" outlineLevel="1">
      <c r="A559" s="420">
        <f t="shared" si="137"/>
        <v>35</v>
      </c>
      <c r="B559" s="99" t="str">
        <f t="shared" si="137"/>
        <v>&lt;Welding Machine for KDPH&gt;</v>
      </c>
      <c r="C559" s="420" t="str">
        <f t="shared" si="137"/>
        <v>N.A.</v>
      </c>
      <c r="D559" s="814" t="str">
        <f t="shared" si="137"/>
        <v>-</v>
      </c>
      <c r="E559" s="817">
        <f t="shared" si="137"/>
        <v>0</v>
      </c>
      <c r="F559" s="816">
        <f t="shared" si="138"/>
        <v>1.039E-3</v>
      </c>
      <c r="G559" s="816">
        <f t="shared" si="139"/>
        <v>1.039E-3</v>
      </c>
      <c r="H559" s="816">
        <f t="shared" si="129"/>
        <v>0</v>
      </c>
      <c r="I559" s="155">
        <f>'F4.2  KGSC'!W153</f>
        <v>0</v>
      </c>
      <c r="J559" s="155">
        <f>'F4.2  KGSC'!AV153</f>
        <v>0</v>
      </c>
      <c r="K559" s="816"/>
      <c r="L559" s="816"/>
      <c r="M559" s="816">
        <f t="shared" si="130"/>
        <v>0</v>
      </c>
      <c r="N559" s="816">
        <f t="shared" si="131"/>
        <v>0</v>
      </c>
    </row>
    <row r="560" spans="1:14" outlineLevel="1">
      <c r="A560" s="420">
        <f t="shared" si="137"/>
        <v>36</v>
      </c>
      <c r="B560" s="99" t="str">
        <f t="shared" si="137"/>
        <v>&lt;Material handling trolley for Majot store&gt;</v>
      </c>
      <c r="C560" s="420" t="str">
        <f t="shared" si="137"/>
        <v>N.A.</v>
      </c>
      <c r="D560" s="814" t="str">
        <f t="shared" si="137"/>
        <v>-</v>
      </c>
      <c r="E560" s="817">
        <f t="shared" si="137"/>
        <v>0</v>
      </c>
      <c r="F560" s="816">
        <f t="shared" si="138"/>
        <v>1.4197999999999999E-3</v>
      </c>
      <c r="G560" s="816">
        <f t="shared" si="139"/>
        <v>1.4197999999999999E-3</v>
      </c>
      <c r="H560" s="816">
        <f t="shared" si="129"/>
        <v>0</v>
      </c>
      <c r="I560" s="155">
        <f>'F4.2  KGSC'!W154</f>
        <v>0</v>
      </c>
      <c r="J560" s="155">
        <f>'F4.2  KGSC'!AV154</f>
        <v>0</v>
      </c>
      <c r="K560" s="816"/>
      <c r="L560" s="816"/>
      <c r="M560" s="816">
        <f t="shared" ref="M560:M613" si="140">SUM(J560:L560)</f>
        <v>0</v>
      </c>
      <c r="N560" s="816">
        <f t="shared" si="131"/>
        <v>0</v>
      </c>
    </row>
    <row r="561" spans="1:14" outlineLevel="1">
      <c r="A561" s="420">
        <f t="shared" ref="A561:E570" si="141">A358</f>
        <v>37</v>
      </c>
      <c r="B561" s="99" t="str">
        <f t="shared" si="141"/>
        <v>&lt;Canon  LiDe 300 IN Scanner&gt;</v>
      </c>
      <c r="C561" s="420" t="str">
        <f t="shared" si="141"/>
        <v>N.A.</v>
      </c>
      <c r="D561" s="814" t="str">
        <f t="shared" si="141"/>
        <v>-</v>
      </c>
      <c r="E561" s="817">
        <f t="shared" si="141"/>
        <v>0</v>
      </c>
      <c r="F561" s="816">
        <f t="shared" si="138"/>
        <v>4.8000000000000001E-4</v>
      </c>
      <c r="G561" s="816">
        <f t="shared" si="139"/>
        <v>4.8000000000000001E-4</v>
      </c>
      <c r="H561" s="816">
        <f t="shared" si="129"/>
        <v>0</v>
      </c>
      <c r="I561" s="155">
        <f>'F4.2  KGSC'!W155</f>
        <v>0</v>
      </c>
      <c r="J561" s="155">
        <f>'F4.2  KGSC'!AV155</f>
        <v>0</v>
      </c>
      <c r="K561" s="816"/>
      <c r="L561" s="816"/>
      <c r="M561" s="816">
        <f t="shared" si="140"/>
        <v>0</v>
      </c>
      <c r="N561" s="816">
        <f t="shared" si="131"/>
        <v>0</v>
      </c>
    </row>
    <row r="562" spans="1:14" outlineLevel="1">
      <c r="A562" s="420">
        <f t="shared" si="141"/>
        <v>38</v>
      </c>
      <c r="B562" s="99" t="str">
        <f t="shared" si="141"/>
        <v>&lt;Supply of Pedestal fan at KDPH&gt;</v>
      </c>
      <c r="C562" s="420" t="str">
        <f t="shared" si="141"/>
        <v>N.A.</v>
      </c>
      <c r="D562" s="814" t="str">
        <f t="shared" si="141"/>
        <v>-</v>
      </c>
      <c r="E562" s="817">
        <f t="shared" si="141"/>
        <v>0</v>
      </c>
      <c r="F562" s="816">
        <f t="shared" si="138"/>
        <v>1.50002E-2</v>
      </c>
      <c r="G562" s="816">
        <f t="shared" si="139"/>
        <v>1.50002E-2</v>
      </c>
      <c r="H562" s="816">
        <f t="shared" si="129"/>
        <v>0</v>
      </c>
      <c r="I562" s="155">
        <f>'F4.2  KGSC'!W156</f>
        <v>0</v>
      </c>
      <c r="J562" s="155">
        <f>'F4.2  KGSC'!AV156</f>
        <v>0</v>
      </c>
      <c r="K562" s="816"/>
      <c r="L562" s="816"/>
      <c r="M562" s="816">
        <f t="shared" si="140"/>
        <v>0</v>
      </c>
      <c r="N562" s="816">
        <f t="shared" si="131"/>
        <v>0</v>
      </c>
    </row>
    <row r="563" spans="1:14" outlineLevel="1">
      <c r="A563" s="420">
        <f t="shared" si="141"/>
        <v>39</v>
      </c>
      <c r="B563" s="99" t="str">
        <f t="shared" si="141"/>
        <v>&lt;Supply of Refrigerator 290 LTR double door capacity&gt;</v>
      </c>
      <c r="C563" s="420" t="str">
        <f t="shared" si="141"/>
        <v>N.A.</v>
      </c>
      <c r="D563" s="814" t="str">
        <f t="shared" si="141"/>
        <v>-</v>
      </c>
      <c r="E563" s="817">
        <f t="shared" si="141"/>
        <v>0</v>
      </c>
      <c r="F563" s="816">
        <f t="shared" si="138"/>
        <v>2.2000000000000001E-3</v>
      </c>
      <c r="G563" s="816">
        <f t="shared" si="139"/>
        <v>2.2000000000000001E-3</v>
      </c>
      <c r="H563" s="816">
        <f t="shared" si="129"/>
        <v>0</v>
      </c>
      <c r="I563" s="155">
        <f>'F4.2  KGSC'!W157</f>
        <v>0</v>
      </c>
      <c r="J563" s="155">
        <f>'F4.2  KGSC'!AV157</f>
        <v>0</v>
      </c>
      <c r="K563" s="816"/>
      <c r="L563" s="816"/>
      <c r="M563" s="816">
        <f t="shared" si="140"/>
        <v>0</v>
      </c>
      <c r="N563" s="816">
        <f t="shared" si="131"/>
        <v>0</v>
      </c>
    </row>
    <row r="564" spans="1:14" outlineLevel="1">
      <c r="A564" s="420">
        <f t="shared" si="141"/>
        <v>40</v>
      </c>
      <c r="B564" s="99" t="str">
        <f t="shared" si="141"/>
        <v>&lt;Supply of Refrigerator 290 LTR double door capacity&gt;</v>
      </c>
      <c r="C564" s="420" t="str">
        <f t="shared" si="141"/>
        <v>N.A.</v>
      </c>
      <c r="D564" s="814" t="str">
        <f t="shared" si="141"/>
        <v>-</v>
      </c>
      <c r="E564" s="817">
        <f t="shared" si="141"/>
        <v>0</v>
      </c>
      <c r="F564" s="816">
        <f t="shared" si="138"/>
        <v>2.2000000000000001E-3</v>
      </c>
      <c r="G564" s="816">
        <f t="shared" si="139"/>
        <v>2.2000000000000001E-3</v>
      </c>
      <c r="H564" s="816">
        <f t="shared" si="129"/>
        <v>0</v>
      </c>
      <c r="I564" s="155">
        <f>'F4.2  KGSC'!W158</f>
        <v>0</v>
      </c>
      <c r="J564" s="155">
        <f>'F4.2  KGSC'!AV158</f>
        <v>0</v>
      </c>
      <c r="K564" s="816"/>
      <c r="L564" s="816"/>
      <c r="M564" s="816">
        <f t="shared" si="140"/>
        <v>0</v>
      </c>
      <c r="N564" s="816">
        <f t="shared" si="131"/>
        <v>0</v>
      </c>
    </row>
    <row r="565" spans="1:14" outlineLevel="1">
      <c r="A565" s="420">
        <f t="shared" si="141"/>
        <v>41</v>
      </c>
      <c r="B565" s="99" t="str">
        <f t="shared" si="141"/>
        <v>&lt;HEAVY DUTY AIR PURIFIURE 230V,50HZ&gt;</v>
      </c>
      <c r="C565" s="420" t="str">
        <f t="shared" si="141"/>
        <v>N.A.</v>
      </c>
      <c r="D565" s="814" t="str">
        <f t="shared" si="141"/>
        <v>-</v>
      </c>
      <c r="E565" s="817">
        <f t="shared" si="141"/>
        <v>0</v>
      </c>
      <c r="F565" s="816">
        <f t="shared" si="138"/>
        <v>7.0000000000000001E-3</v>
      </c>
      <c r="G565" s="816">
        <f t="shared" si="139"/>
        <v>7.0000000000000001E-3</v>
      </c>
      <c r="H565" s="816">
        <f t="shared" si="129"/>
        <v>0</v>
      </c>
      <c r="I565" s="155">
        <f>'F4.2  KGSC'!W159</f>
        <v>0</v>
      </c>
      <c r="J565" s="155">
        <f>'F4.2  KGSC'!AV159</f>
        <v>0</v>
      </c>
      <c r="K565" s="816"/>
      <c r="L565" s="816"/>
      <c r="M565" s="816">
        <f t="shared" si="140"/>
        <v>0</v>
      </c>
      <c r="N565" s="816">
        <f t="shared" si="131"/>
        <v>0</v>
      </c>
    </row>
    <row r="566" spans="1:14" outlineLevel="1">
      <c r="A566" s="420">
        <f t="shared" si="141"/>
        <v>42</v>
      </c>
      <c r="B566" s="99" t="str">
        <f t="shared" si="141"/>
        <v>&lt;HEAVY DUTY AIR PURIFIURE 230V,50HZ&gt;</v>
      </c>
      <c r="C566" s="420" t="str">
        <f t="shared" si="141"/>
        <v>N.A.</v>
      </c>
      <c r="D566" s="814" t="str">
        <f t="shared" si="141"/>
        <v>-</v>
      </c>
      <c r="E566" s="817">
        <f t="shared" si="141"/>
        <v>0</v>
      </c>
      <c r="F566" s="816">
        <f t="shared" si="138"/>
        <v>3.5000000000000001E-3</v>
      </c>
      <c r="G566" s="816">
        <f t="shared" si="139"/>
        <v>3.5000000000000001E-3</v>
      </c>
      <c r="H566" s="816">
        <f t="shared" si="129"/>
        <v>0</v>
      </c>
      <c r="I566" s="155">
        <f>'F4.2  KGSC'!W160</f>
        <v>0</v>
      </c>
      <c r="J566" s="155">
        <f>'F4.2  KGSC'!AV160</f>
        <v>0</v>
      </c>
      <c r="K566" s="816"/>
      <c r="L566" s="816"/>
      <c r="M566" s="816">
        <f t="shared" si="140"/>
        <v>0</v>
      </c>
      <c r="N566" s="816">
        <f t="shared" si="131"/>
        <v>0</v>
      </c>
    </row>
    <row r="567" spans="1:14" outlineLevel="1">
      <c r="A567" s="420">
        <f t="shared" si="141"/>
        <v>43</v>
      </c>
      <c r="B567" s="99" t="str">
        <f t="shared" si="141"/>
        <v>&lt;HEAVY DUTY AIR PURIFIURE 230V,50HZ&gt;</v>
      </c>
      <c r="C567" s="420" t="str">
        <f t="shared" si="141"/>
        <v>N.A.</v>
      </c>
      <c r="D567" s="814" t="str">
        <f t="shared" si="141"/>
        <v>-</v>
      </c>
      <c r="E567" s="817">
        <f t="shared" si="141"/>
        <v>0</v>
      </c>
      <c r="F567" s="816">
        <f t="shared" si="138"/>
        <v>3.5000000000000001E-3</v>
      </c>
      <c r="G567" s="816">
        <f t="shared" si="139"/>
        <v>3.5000000000000001E-3</v>
      </c>
      <c r="H567" s="816">
        <f t="shared" si="129"/>
        <v>0</v>
      </c>
      <c r="I567" s="155">
        <f>'F4.2  KGSC'!W161</f>
        <v>0</v>
      </c>
      <c r="J567" s="155">
        <f>'F4.2  KGSC'!AV161</f>
        <v>0</v>
      </c>
      <c r="K567" s="816"/>
      <c r="L567" s="816"/>
      <c r="M567" s="816">
        <f t="shared" si="140"/>
        <v>0</v>
      </c>
      <c r="N567" s="816">
        <f t="shared" si="131"/>
        <v>0</v>
      </c>
    </row>
    <row r="568" spans="1:14" outlineLevel="1">
      <c r="A568" s="420">
        <f t="shared" si="141"/>
        <v>44</v>
      </c>
      <c r="B568" s="99" t="str">
        <f t="shared" si="141"/>
        <v>&lt;HEAVY DUTY AIR PURIFIURE 230V,50HZ&gt;</v>
      </c>
      <c r="C568" s="420" t="str">
        <f t="shared" si="141"/>
        <v>N.A.</v>
      </c>
      <c r="D568" s="814" t="str">
        <f t="shared" si="141"/>
        <v>-</v>
      </c>
      <c r="E568" s="817">
        <f t="shared" si="141"/>
        <v>0</v>
      </c>
      <c r="F568" s="816">
        <f t="shared" si="138"/>
        <v>3.5000000000000001E-3</v>
      </c>
      <c r="G568" s="816">
        <f t="shared" si="139"/>
        <v>3.5000000000000001E-3</v>
      </c>
      <c r="H568" s="816">
        <f t="shared" si="129"/>
        <v>0</v>
      </c>
      <c r="I568" s="155">
        <f>'F4.2  KGSC'!W162</f>
        <v>0</v>
      </c>
      <c r="J568" s="155">
        <f>'F4.2  KGSC'!AV162</f>
        <v>0</v>
      </c>
      <c r="K568" s="816"/>
      <c r="L568" s="816"/>
      <c r="M568" s="816">
        <f t="shared" si="140"/>
        <v>0</v>
      </c>
      <c r="N568" s="816">
        <f t="shared" si="131"/>
        <v>0</v>
      </c>
    </row>
    <row r="569" spans="1:14" outlineLevel="1">
      <c r="A569" s="420">
        <f t="shared" si="141"/>
        <v>45</v>
      </c>
      <c r="B569" s="99" t="str">
        <f t="shared" si="141"/>
        <v>&lt;Redmi 10 prime Mobile Black for Chief Engineer&gt;</v>
      </c>
      <c r="C569" s="420" t="str">
        <f t="shared" si="141"/>
        <v>N.A.</v>
      </c>
      <c r="D569" s="814" t="str">
        <f t="shared" si="141"/>
        <v>-</v>
      </c>
      <c r="E569" s="817">
        <f t="shared" si="141"/>
        <v>0</v>
      </c>
      <c r="F569" s="816">
        <f t="shared" si="138"/>
        <v>1.5E-3</v>
      </c>
      <c r="G569" s="816">
        <f t="shared" si="139"/>
        <v>1.5E-3</v>
      </c>
      <c r="H569" s="816">
        <f t="shared" si="129"/>
        <v>0</v>
      </c>
      <c r="I569" s="155">
        <f>'F4.2  KGSC'!W163</f>
        <v>0</v>
      </c>
      <c r="J569" s="155">
        <f>'F4.2  KGSC'!AV163</f>
        <v>0</v>
      </c>
      <c r="K569" s="816"/>
      <c r="L569" s="816"/>
      <c r="M569" s="816">
        <f t="shared" si="140"/>
        <v>0</v>
      </c>
      <c r="N569" s="816">
        <f t="shared" si="131"/>
        <v>0</v>
      </c>
    </row>
    <row r="570" spans="1:14" outlineLevel="1">
      <c r="A570" s="420">
        <f t="shared" si="141"/>
        <v>46</v>
      </c>
      <c r="B570" s="99" t="str">
        <f t="shared" si="141"/>
        <v>&lt;TATA Sumo MH-14/9763 1 No&gt;</v>
      </c>
      <c r="C570" s="420" t="str">
        <f t="shared" si="141"/>
        <v>N.A.</v>
      </c>
      <c r="D570" s="814" t="str">
        <f t="shared" si="141"/>
        <v>-</v>
      </c>
      <c r="E570" s="817">
        <f t="shared" si="141"/>
        <v>0</v>
      </c>
      <c r="F570" s="816">
        <f t="shared" si="138"/>
        <v>0</v>
      </c>
      <c r="G570" s="816">
        <f t="shared" si="139"/>
        <v>0</v>
      </c>
      <c r="H570" s="816">
        <f t="shared" si="129"/>
        <v>0</v>
      </c>
      <c r="I570" s="816">
        <f>'F4.2  KGSC'!W164</f>
        <v>0</v>
      </c>
      <c r="J570" s="816">
        <f>'F4.2  KGSC'!AV164</f>
        <v>0</v>
      </c>
      <c r="K570" s="816"/>
      <c r="L570" s="816"/>
      <c r="M570" s="816">
        <f t="shared" si="140"/>
        <v>0</v>
      </c>
      <c r="N570" s="816">
        <f t="shared" si="131"/>
        <v>0</v>
      </c>
    </row>
    <row r="571" spans="1:14" outlineLevel="1">
      <c r="A571" s="420">
        <f t="shared" ref="A571:E580" si="142">A368</f>
        <v>47</v>
      </c>
      <c r="B571" s="99" t="str">
        <f t="shared" si="142"/>
        <v>&lt;Ambulance TATA make MH-31/4475 1 No&gt;</v>
      </c>
      <c r="C571" s="420" t="str">
        <f t="shared" si="142"/>
        <v>N.A.</v>
      </c>
      <c r="D571" s="814" t="str">
        <f t="shared" si="142"/>
        <v>-</v>
      </c>
      <c r="E571" s="817">
        <f t="shared" si="142"/>
        <v>0</v>
      </c>
      <c r="F571" s="816">
        <f t="shared" si="138"/>
        <v>0</v>
      </c>
      <c r="G571" s="816">
        <f t="shared" si="139"/>
        <v>0</v>
      </c>
      <c r="H571" s="816">
        <f t="shared" si="129"/>
        <v>0</v>
      </c>
      <c r="I571" s="816">
        <f>'F4.2  KGSC'!W165</f>
        <v>0</v>
      </c>
      <c r="J571" s="816">
        <f>'F4.2  KGSC'!AV165</f>
        <v>0</v>
      </c>
      <c r="K571" s="816"/>
      <c r="L571" s="816"/>
      <c r="M571" s="816">
        <f t="shared" si="140"/>
        <v>0</v>
      </c>
      <c r="N571" s="816">
        <f t="shared" si="131"/>
        <v>0</v>
      </c>
    </row>
    <row r="572" spans="1:14" outlineLevel="1">
      <c r="A572" s="87">
        <f t="shared" si="142"/>
        <v>48</v>
      </c>
      <c r="B572" s="90" t="str">
        <f t="shared" si="142"/>
        <v xml:space="preserve">     &lt;Supply of Two Post Lift (4 Ton) for Vehicle Maint.&gt;</v>
      </c>
      <c r="C572" s="87" t="str">
        <f t="shared" si="142"/>
        <v>N.A.</v>
      </c>
      <c r="D572" s="141" t="str">
        <f t="shared" si="142"/>
        <v>-</v>
      </c>
      <c r="E572" s="159">
        <f t="shared" si="142"/>
        <v>0</v>
      </c>
      <c r="F572" s="156">
        <f t="shared" si="138"/>
        <v>1.4396000000000001E-2</v>
      </c>
      <c r="G572" s="156">
        <f t="shared" si="139"/>
        <v>1.4396000000000001E-2</v>
      </c>
      <c r="H572" s="156">
        <f t="shared" si="129"/>
        <v>0</v>
      </c>
      <c r="I572" s="156">
        <f>'F4.2  KGSC'!W166</f>
        <v>0</v>
      </c>
      <c r="J572" s="156">
        <f>'F4.2  KGSC'!AV166</f>
        <v>0</v>
      </c>
      <c r="K572" s="156"/>
      <c r="L572" s="156"/>
      <c r="M572" s="156">
        <f t="shared" si="140"/>
        <v>0</v>
      </c>
      <c r="N572" s="156">
        <f t="shared" si="131"/>
        <v>0</v>
      </c>
    </row>
    <row r="573" spans="1:14" outlineLevel="1">
      <c r="A573" s="87">
        <f t="shared" si="142"/>
        <v>49</v>
      </c>
      <c r="B573" s="90" t="str">
        <f t="shared" si="142"/>
        <v>Supply,Installation, commissioning and testing of 415V, 3 Phase diesel 
generating setof 125 KVA capacity for Admin building emergency power 
supply backup at KGSC,Pophali.</v>
      </c>
      <c r="C573" s="87" t="str">
        <f t="shared" si="142"/>
        <v>N.A.</v>
      </c>
      <c r="D573" s="141" t="str">
        <f t="shared" si="142"/>
        <v>-</v>
      </c>
      <c r="E573" s="159">
        <f t="shared" si="142"/>
        <v>0</v>
      </c>
      <c r="F573" s="156">
        <f t="shared" si="138"/>
        <v>9.9499900000000002E-2</v>
      </c>
      <c r="G573" s="156">
        <f t="shared" si="139"/>
        <v>9.9499900000000002E-2</v>
      </c>
      <c r="H573" s="156">
        <f t="shared" si="129"/>
        <v>0</v>
      </c>
      <c r="I573" s="156">
        <f>'F4.2  KGSC'!W167</f>
        <v>0</v>
      </c>
      <c r="J573" s="156">
        <f>'F4.2  KGSC'!AV167</f>
        <v>0</v>
      </c>
      <c r="K573" s="156"/>
      <c r="L573" s="156"/>
      <c r="M573" s="156">
        <f t="shared" si="140"/>
        <v>0</v>
      </c>
      <c r="N573" s="156">
        <f t="shared" si="131"/>
        <v>0</v>
      </c>
    </row>
    <row r="574" spans="1:14" outlineLevel="1">
      <c r="A574" s="87">
        <f t="shared" si="142"/>
        <v>50</v>
      </c>
      <c r="B574" s="90" t="str">
        <f t="shared" si="142"/>
        <v>Design,Manufacturing, supply erriction and commissioning of 60 MT surface mounted (pit type/ platform type) weighbridge at major stores 'c' pophali</v>
      </c>
      <c r="C574" s="87" t="str">
        <f t="shared" si="142"/>
        <v>N.A.</v>
      </c>
      <c r="D574" s="141" t="str">
        <f t="shared" si="142"/>
        <v>-</v>
      </c>
      <c r="E574" s="159">
        <f t="shared" si="142"/>
        <v>0</v>
      </c>
      <c r="F574" s="156">
        <f t="shared" si="138"/>
        <v>0.21577479999999999</v>
      </c>
      <c r="G574" s="156">
        <f t="shared" si="139"/>
        <v>0.21577479999999999</v>
      </c>
      <c r="H574" s="156">
        <f t="shared" si="129"/>
        <v>0</v>
      </c>
      <c r="I574" s="156">
        <f>'F4.2  KGSC'!W168</f>
        <v>0</v>
      </c>
      <c r="J574" s="156">
        <f>'F4.2  KGSC'!AV168</f>
        <v>0</v>
      </c>
      <c r="K574" s="156"/>
      <c r="L574" s="156"/>
      <c r="M574" s="156">
        <f t="shared" si="140"/>
        <v>0</v>
      </c>
      <c r="N574" s="156">
        <f t="shared" si="131"/>
        <v>0</v>
      </c>
    </row>
    <row r="575" spans="1:14" outlineLevel="1">
      <c r="A575" s="87">
        <f t="shared" si="142"/>
        <v>51</v>
      </c>
      <c r="B575" s="90" t="str">
        <f t="shared" si="142"/>
        <v>Supply of Hydraulically operated manual stacker for Material Handling at Major Store "C", KGSC, Pophali</v>
      </c>
      <c r="C575" s="87" t="str">
        <f t="shared" si="142"/>
        <v>N.A.</v>
      </c>
      <c r="D575" s="141" t="str">
        <f t="shared" si="142"/>
        <v>-</v>
      </c>
      <c r="E575" s="159">
        <f t="shared" si="142"/>
        <v>0</v>
      </c>
      <c r="F575" s="156">
        <f t="shared" si="138"/>
        <v>5.2399999999999999E-3</v>
      </c>
      <c r="G575" s="156">
        <f t="shared" si="139"/>
        <v>5.2399999999999999E-3</v>
      </c>
      <c r="H575" s="156">
        <f t="shared" si="129"/>
        <v>0</v>
      </c>
      <c r="I575" s="156">
        <f>'F4.2  KGSC'!W169</f>
        <v>0</v>
      </c>
      <c r="J575" s="156">
        <f>'F4.2  KGSC'!AV169</f>
        <v>0</v>
      </c>
      <c r="K575" s="156"/>
      <c r="L575" s="156"/>
      <c r="M575" s="156">
        <f t="shared" si="140"/>
        <v>0</v>
      </c>
      <c r="N575" s="156">
        <f t="shared" si="131"/>
        <v>0</v>
      </c>
    </row>
    <row r="576" spans="1:14" outlineLevel="1">
      <c r="A576" s="87">
        <f t="shared" si="142"/>
        <v>52</v>
      </c>
      <c r="B576" s="90" t="str">
        <f t="shared" si="142"/>
        <v>Supply of Indef makes Chain Pulley Blocks</v>
      </c>
      <c r="C576" s="87" t="str">
        <f t="shared" si="142"/>
        <v>N.A.</v>
      </c>
      <c r="D576" s="141" t="str">
        <f t="shared" si="142"/>
        <v>-</v>
      </c>
      <c r="E576" s="159">
        <f t="shared" si="142"/>
        <v>0</v>
      </c>
      <c r="F576" s="156">
        <f t="shared" si="138"/>
        <v>1.1505E-2</v>
      </c>
      <c r="G576" s="156">
        <f t="shared" si="139"/>
        <v>1.1505E-2</v>
      </c>
      <c r="H576" s="156">
        <f t="shared" si="129"/>
        <v>0</v>
      </c>
      <c r="I576" s="156">
        <f>'F4.2  KGSC'!W170</f>
        <v>0</v>
      </c>
      <c r="J576" s="156">
        <f>'F4.2  KGSC'!AV170</f>
        <v>0</v>
      </c>
      <c r="K576" s="156"/>
      <c r="L576" s="156"/>
      <c r="M576" s="156">
        <f t="shared" si="140"/>
        <v>0</v>
      </c>
      <c r="N576" s="156">
        <f t="shared" si="131"/>
        <v>0</v>
      </c>
    </row>
    <row r="577" spans="1:14" outlineLevel="1">
      <c r="A577" s="87">
        <f t="shared" si="142"/>
        <v>53</v>
      </c>
      <c r="B577" s="90" t="str">
        <f t="shared" si="142"/>
        <v>Supply of  Motwane Make ‘Digital Multimeter and AC Multimeter</v>
      </c>
      <c r="C577" s="87" t="str">
        <f t="shared" si="142"/>
        <v>N.A.</v>
      </c>
      <c r="D577" s="141" t="str">
        <f t="shared" si="142"/>
        <v>-</v>
      </c>
      <c r="E577" s="159">
        <f t="shared" si="142"/>
        <v>0</v>
      </c>
      <c r="F577" s="156">
        <f t="shared" si="138"/>
        <v>1.8457500000000002E-2</v>
      </c>
      <c r="G577" s="156">
        <f t="shared" si="139"/>
        <v>1.8457500000000002E-2</v>
      </c>
      <c r="H577" s="156">
        <f t="shared" si="129"/>
        <v>0</v>
      </c>
      <c r="I577" s="156">
        <f>'F4.2  KGSC'!W171</f>
        <v>0</v>
      </c>
      <c r="J577" s="156">
        <f>'F4.2  KGSC'!AV171</f>
        <v>0</v>
      </c>
      <c r="K577" s="156"/>
      <c r="L577" s="156"/>
      <c r="M577" s="156">
        <f t="shared" si="140"/>
        <v>0</v>
      </c>
      <c r="N577" s="156">
        <f t="shared" si="131"/>
        <v>0</v>
      </c>
    </row>
    <row r="578" spans="1:14" outlineLevel="1">
      <c r="A578" s="87">
        <f t="shared" si="142"/>
        <v>54</v>
      </c>
      <c r="B578" s="90" t="str">
        <f t="shared" si="142"/>
        <v>Supply 1 Ton split AC Daiken make for control room cabin Operation Stage III</v>
      </c>
      <c r="C578" s="87" t="str">
        <f t="shared" si="142"/>
        <v>N.A.</v>
      </c>
      <c r="D578" s="141" t="str">
        <f t="shared" si="142"/>
        <v>-</v>
      </c>
      <c r="E578" s="159">
        <f t="shared" si="142"/>
        <v>0</v>
      </c>
      <c r="F578" s="156">
        <f t="shared" si="138"/>
        <v>3.96E-3</v>
      </c>
      <c r="G578" s="156">
        <f t="shared" si="139"/>
        <v>3.96E-3</v>
      </c>
      <c r="H578" s="156">
        <f t="shared" ref="H578:H613" si="143">F578-G578</f>
        <v>0</v>
      </c>
      <c r="I578" s="156">
        <f>'F4.2  KGSC'!W172</f>
        <v>0</v>
      </c>
      <c r="J578" s="156">
        <f>'F4.2  KGSC'!AV172</f>
        <v>0</v>
      </c>
      <c r="K578" s="156"/>
      <c r="L578" s="156"/>
      <c r="M578" s="156">
        <f t="shared" si="140"/>
        <v>0</v>
      </c>
      <c r="N578" s="156">
        <f t="shared" ref="N578:N613" si="144">H578+I578-M578</f>
        <v>0</v>
      </c>
    </row>
    <row r="579" spans="1:14" outlineLevel="1">
      <c r="A579" s="87">
        <f t="shared" si="142"/>
        <v>55</v>
      </c>
      <c r="B579" s="90" t="str">
        <f t="shared" si="142"/>
        <v>Emer Rescue cum Multipurpose Fire Tender</v>
      </c>
      <c r="C579" s="87" t="str">
        <f t="shared" si="142"/>
        <v>N.A.</v>
      </c>
      <c r="D579" s="141" t="str">
        <f t="shared" si="142"/>
        <v>-</v>
      </c>
      <c r="E579" s="159">
        <f t="shared" si="142"/>
        <v>0</v>
      </c>
      <c r="F579" s="156">
        <f t="shared" si="138"/>
        <v>2.0038809999999998</v>
      </c>
      <c r="G579" s="156">
        <f t="shared" si="139"/>
        <v>2.0038809999999998</v>
      </c>
      <c r="H579" s="156">
        <f t="shared" si="143"/>
        <v>0</v>
      </c>
      <c r="I579" s="156">
        <f>'F4.2  KGSC'!W173</f>
        <v>0</v>
      </c>
      <c r="J579" s="156">
        <f>'F4.2  KGSC'!AV173</f>
        <v>0</v>
      </c>
      <c r="K579" s="156"/>
      <c r="L579" s="156"/>
      <c r="M579" s="156">
        <f t="shared" si="140"/>
        <v>0</v>
      </c>
      <c r="N579" s="156">
        <f t="shared" si="144"/>
        <v>0</v>
      </c>
    </row>
    <row r="580" spans="1:14" outlineLevel="1">
      <c r="A580" s="87">
        <f t="shared" si="142"/>
        <v>56</v>
      </c>
      <c r="B580" s="90" t="str">
        <f t="shared" si="142"/>
        <v>Procurement of portable chairs for training sub centre</v>
      </c>
      <c r="C580" s="87" t="str">
        <f t="shared" si="142"/>
        <v>N.A.</v>
      </c>
      <c r="D580" s="141" t="str">
        <f t="shared" si="142"/>
        <v>-</v>
      </c>
      <c r="E580" s="159">
        <f t="shared" si="142"/>
        <v>0</v>
      </c>
      <c r="F580" s="156">
        <f t="shared" si="138"/>
        <v>1.308E-2</v>
      </c>
      <c r="G580" s="156">
        <f t="shared" si="139"/>
        <v>1.308E-2</v>
      </c>
      <c r="H580" s="156">
        <f t="shared" si="143"/>
        <v>0</v>
      </c>
      <c r="I580" s="156">
        <f>'F4.2  KGSC'!W174</f>
        <v>0</v>
      </c>
      <c r="J580" s="156">
        <f>'F4.2  KGSC'!AV174</f>
        <v>0</v>
      </c>
      <c r="K580" s="156"/>
      <c r="L580" s="156"/>
      <c r="M580" s="156">
        <f t="shared" si="140"/>
        <v>0</v>
      </c>
      <c r="N580" s="156">
        <f t="shared" si="144"/>
        <v>0</v>
      </c>
    </row>
    <row r="581" spans="1:14" outlineLevel="1">
      <c r="A581" s="87">
        <f t="shared" ref="A581:E590" si="145">A378</f>
        <v>57</v>
      </c>
      <c r="B581" s="90" t="str">
        <f t="shared" si="145"/>
        <v>Procurement of portable computer tables</v>
      </c>
      <c r="C581" s="87" t="str">
        <f t="shared" si="145"/>
        <v>N.A.</v>
      </c>
      <c r="D581" s="141" t="str">
        <f t="shared" si="145"/>
        <v>-</v>
      </c>
      <c r="E581" s="159">
        <f t="shared" si="145"/>
        <v>0</v>
      </c>
      <c r="F581" s="156">
        <f t="shared" si="138"/>
        <v>3.3449E-3</v>
      </c>
      <c r="G581" s="156">
        <f t="shared" si="139"/>
        <v>3.3449E-3</v>
      </c>
      <c r="H581" s="156">
        <f t="shared" si="143"/>
        <v>0</v>
      </c>
      <c r="I581" s="156">
        <f>'F4.2  KGSC'!W175</f>
        <v>0</v>
      </c>
      <c r="J581" s="156">
        <f>'F4.2  KGSC'!AV175</f>
        <v>0</v>
      </c>
      <c r="K581" s="156"/>
      <c r="L581" s="156"/>
      <c r="M581" s="156">
        <f t="shared" si="140"/>
        <v>0</v>
      </c>
      <c r="N581" s="156">
        <f t="shared" si="144"/>
        <v>0</v>
      </c>
    </row>
    <row r="582" spans="1:14" outlineLevel="1">
      <c r="A582" s="87">
        <f t="shared" si="145"/>
        <v>58</v>
      </c>
      <c r="B582" s="90" t="str">
        <f t="shared" si="145"/>
        <v>Purchase of High back chair (3 Nos.) in conferenc hall</v>
      </c>
      <c r="C582" s="87" t="str">
        <f t="shared" si="145"/>
        <v>N.A.</v>
      </c>
      <c r="D582" s="141" t="str">
        <f t="shared" si="145"/>
        <v>-</v>
      </c>
      <c r="E582" s="159">
        <f t="shared" si="145"/>
        <v>0</v>
      </c>
      <c r="F582" s="156">
        <f t="shared" si="138"/>
        <v>4.4013999999999998E-3</v>
      </c>
      <c r="G582" s="156">
        <f t="shared" si="139"/>
        <v>4.4013999999999998E-3</v>
      </c>
      <c r="H582" s="156">
        <f t="shared" si="143"/>
        <v>0</v>
      </c>
      <c r="I582" s="156">
        <f>'F4.2  KGSC'!W176</f>
        <v>0</v>
      </c>
      <c r="J582" s="156">
        <f>'F4.2  KGSC'!AV176</f>
        <v>0</v>
      </c>
      <c r="K582" s="156"/>
      <c r="L582" s="156"/>
      <c r="M582" s="156">
        <f t="shared" si="140"/>
        <v>0</v>
      </c>
      <c r="N582" s="156">
        <f t="shared" si="144"/>
        <v>0</v>
      </c>
    </row>
    <row r="583" spans="1:14" outlineLevel="1">
      <c r="A583" s="87">
        <f t="shared" si="145"/>
        <v>59</v>
      </c>
      <c r="B583" s="90" t="str">
        <f t="shared" si="145"/>
        <v>Supply of Water Purifier at MSPGCL KGSC Pophali.</v>
      </c>
      <c r="C583" s="87" t="str">
        <f t="shared" si="145"/>
        <v>N.A.</v>
      </c>
      <c r="D583" s="141" t="str">
        <f t="shared" si="145"/>
        <v>-</v>
      </c>
      <c r="E583" s="159">
        <f t="shared" si="145"/>
        <v>0</v>
      </c>
      <c r="F583" s="156">
        <f t="shared" si="138"/>
        <v>5.0000000000000001E-3</v>
      </c>
      <c r="G583" s="156">
        <f t="shared" si="139"/>
        <v>5.0000000000000001E-3</v>
      </c>
      <c r="H583" s="156">
        <f t="shared" si="143"/>
        <v>0</v>
      </c>
      <c r="I583" s="156">
        <f>'F4.2  KGSC'!W177</f>
        <v>0</v>
      </c>
      <c r="J583" s="156">
        <f>'F4.2  KGSC'!AV177</f>
        <v>0</v>
      </c>
      <c r="K583" s="156"/>
      <c r="L583" s="156"/>
      <c r="M583" s="156">
        <f t="shared" si="140"/>
        <v>0</v>
      </c>
      <c r="N583" s="156">
        <f t="shared" si="144"/>
        <v>0</v>
      </c>
    </row>
    <row r="584" spans="1:14" outlineLevel="1">
      <c r="A584" s="87">
        <f t="shared" si="145"/>
        <v>60</v>
      </c>
      <c r="B584" s="90" t="str">
        <f t="shared" si="145"/>
        <v>Interactive Digital LV SCREEN  6.56 FT X 3.28 FT</v>
      </c>
      <c r="C584" s="87" t="str">
        <f t="shared" si="145"/>
        <v>N.A.</v>
      </c>
      <c r="D584" s="141" t="str">
        <f t="shared" si="145"/>
        <v>-</v>
      </c>
      <c r="E584" s="159">
        <f t="shared" si="145"/>
        <v>0</v>
      </c>
      <c r="F584" s="156">
        <f t="shared" si="138"/>
        <v>1.295E-2</v>
      </c>
      <c r="G584" s="156">
        <f t="shared" si="139"/>
        <v>1.295E-2</v>
      </c>
      <c r="H584" s="156">
        <f t="shared" si="143"/>
        <v>0</v>
      </c>
      <c r="I584" s="156">
        <f>'F4.2  KGSC'!W178</f>
        <v>0</v>
      </c>
      <c r="J584" s="156">
        <f>'F4.2  KGSC'!AV178</f>
        <v>0</v>
      </c>
      <c r="K584" s="156"/>
      <c r="L584" s="156"/>
      <c r="M584" s="156">
        <f t="shared" si="140"/>
        <v>0</v>
      </c>
      <c r="N584" s="156">
        <f t="shared" si="144"/>
        <v>0</v>
      </c>
    </row>
    <row r="585" spans="1:14" outlineLevel="1">
      <c r="A585" s="87">
        <f t="shared" si="145"/>
        <v>61</v>
      </c>
      <c r="B585" s="90" t="str">
        <f t="shared" si="145"/>
        <v>Network Attached Storage Server at KGSC, Pophali.</v>
      </c>
      <c r="C585" s="87" t="str">
        <f t="shared" si="145"/>
        <v>N.A.</v>
      </c>
      <c r="D585" s="141" t="str">
        <f t="shared" si="145"/>
        <v>-</v>
      </c>
      <c r="E585" s="159">
        <f t="shared" si="145"/>
        <v>0</v>
      </c>
      <c r="F585" s="156">
        <f t="shared" si="138"/>
        <v>2.3333199999999998E-2</v>
      </c>
      <c r="G585" s="156">
        <f t="shared" si="139"/>
        <v>2.3333199999999998E-2</v>
      </c>
      <c r="H585" s="156">
        <f t="shared" si="143"/>
        <v>0</v>
      </c>
      <c r="I585" s="156">
        <f>'F4.2  KGSC'!W179</f>
        <v>0</v>
      </c>
      <c r="J585" s="156">
        <f>'F4.2  KGSC'!AV179</f>
        <v>0</v>
      </c>
      <c r="K585" s="156"/>
      <c r="L585" s="156"/>
      <c r="M585" s="156">
        <f t="shared" si="140"/>
        <v>0</v>
      </c>
      <c r="N585" s="156">
        <f t="shared" si="144"/>
        <v>0</v>
      </c>
    </row>
    <row r="586" spans="1:14" outlineLevel="1">
      <c r="A586" s="87">
        <f t="shared" si="145"/>
        <v>62</v>
      </c>
      <c r="B586" s="90" t="str">
        <f t="shared" si="145"/>
        <v>Supply of A4 Printer at KGSC, Pophali.</v>
      </c>
      <c r="C586" s="87" t="str">
        <f t="shared" si="145"/>
        <v>N.A.</v>
      </c>
      <c r="D586" s="141" t="str">
        <f t="shared" si="145"/>
        <v>-</v>
      </c>
      <c r="E586" s="159">
        <f t="shared" si="145"/>
        <v>0</v>
      </c>
      <c r="F586" s="156">
        <f t="shared" si="138"/>
        <v>9.9994999999999997E-3</v>
      </c>
      <c r="G586" s="156">
        <f t="shared" si="139"/>
        <v>9.9994999999999997E-3</v>
      </c>
      <c r="H586" s="156">
        <f t="shared" si="143"/>
        <v>0</v>
      </c>
      <c r="I586" s="156">
        <f>'F4.2  KGSC'!W180</f>
        <v>0</v>
      </c>
      <c r="J586" s="156">
        <f>'F4.2  KGSC'!AV180</f>
        <v>0</v>
      </c>
      <c r="K586" s="156"/>
      <c r="L586" s="156"/>
      <c r="M586" s="156">
        <f t="shared" si="140"/>
        <v>0</v>
      </c>
      <c r="N586" s="156">
        <f t="shared" si="144"/>
        <v>0</v>
      </c>
    </row>
    <row r="587" spans="1:14" outlineLevel="1">
      <c r="A587" s="87">
        <f t="shared" si="145"/>
        <v>63</v>
      </c>
      <c r="B587" s="90" t="str">
        <f t="shared" si="145"/>
        <v>Supply of A4 Scanner, A3 &amp; MF Printer at KGSC, Pop</v>
      </c>
      <c r="C587" s="87" t="str">
        <f t="shared" si="145"/>
        <v>N.A.</v>
      </c>
      <c r="D587" s="141" t="str">
        <f t="shared" si="145"/>
        <v>-</v>
      </c>
      <c r="E587" s="159">
        <f t="shared" si="145"/>
        <v>0</v>
      </c>
      <c r="F587" s="156">
        <f t="shared" ref="F587:F613" si="146">F384+I384</f>
        <v>5.8599999999999999E-2</v>
      </c>
      <c r="G587" s="156">
        <f t="shared" ref="G587:G613" si="147">G384+M384</f>
        <v>5.8599999999999999E-2</v>
      </c>
      <c r="H587" s="156">
        <f t="shared" si="143"/>
        <v>0</v>
      </c>
      <c r="I587" s="156">
        <f>'F4.2  KGSC'!W181</f>
        <v>0</v>
      </c>
      <c r="J587" s="156">
        <f>'F4.2  KGSC'!AV181</f>
        <v>0</v>
      </c>
      <c r="K587" s="156"/>
      <c r="L587" s="156"/>
      <c r="M587" s="156">
        <f t="shared" si="140"/>
        <v>0</v>
      </c>
      <c r="N587" s="156">
        <f t="shared" si="144"/>
        <v>0</v>
      </c>
    </row>
    <row r="588" spans="1:14" outlineLevel="1">
      <c r="A588" s="87">
        <f t="shared" si="145"/>
        <v>64</v>
      </c>
      <c r="B588" s="90" t="str">
        <f t="shared" si="145"/>
        <v>Supply of Various Hard Disks for Network Attached</v>
      </c>
      <c r="C588" s="87" t="str">
        <f t="shared" si="145"/>
        <v>N.A.</v>
      </c>
      <c r="D588" s="141" t="str">
        <f t="shared" si="145"/>
        <v>-</v>
      </c>
      <c r="E588" s="159">
        <f t="shared" si="145"/>
        <v>0</v>
      </c>
      <c r="F588" s="156">
        <f t="shared" si="146"/>
        <v>2.18064E-2</v>
      </c>
      <c r="G588" s="156">
        <f t="shared" si="147"/>
        <v>2.18064E-2</v>
      </c>
      <c r="H588" s="156">
        <f t="shared" si="143"/>
        <v>0</v>
      </c>
      <c r="I588" s="156">
        <f>'F4.2  KGSC'!W182</f>
        <v>0</v>
      </c>
      <c r="J588" s="156">
        <f>'F4.2  KGSC'!AV182</f>
        <v>0</v>
      </c>
      <c r="K588" s="156"/>
      <c r="L588" s="156"/>
      <c r="M588" s="156">
        <f t="shared" si="140"/>
        <v>0</v>
      </c>
      <c r="N588" s="156">
        <f t="shared" si="144"/>
        <v>0</v>
      </c>
    </row>
    <row r="589" spans="1:14" outlineLevel="1">
      <c r="A589" s="87">
        <f t="shared" si="145"/>
        <v>65</v>
      </c>
      <c r="B589" s="90" t="str">
        <f t="shared" si="145"/>
        <v>Supply of Video conference Microphone at KGSC,</v>
      </c>
      <c r="C589" s="87" t="str">
        <f t="shared" si="145"/>
        <v>N.A.</v>
      </c>
      <c r="D589" s="141" t="str">
        <f t="shared" si="145"/>
        <v>-</v>
      </c>
      <c r="E589" s="159">
        <f t="shared" si="145"/>
        <v>0</v>
      </c>
      <c r="F589" s="156">
        <f t="shared" si="146"/>
        <v>2.1511999999999998E-3</v>
      </c>
      <c r="G589" s="156">
        <f t="shared" si="147"/>
        <v>2.1511999999999998E-3</v>
      </c>
      <c r="H589" s="156">
        <f t="shared" si="143"/>
        <v>0</v>
      </c>
      <c r="I589" s="156">
        <f>'F4.2  KGSC'!W183</f>
        <v>0</v>
      </c>
      <c r="J589" s="156">
        <f>'F4.2  KGSC'!AV183</f>
        <v>0</v>
      </c>
      <c r="K589" s="156"/>
      <c r="L589" s="156"/>
      <c r="M589" s="156">
        <f t="shared" si="140"/>
        <v>0</v>
      </c>
      <c r="N589" s="156">
        <f t="shared" si="144"/>
        <v>0</v>
      </c>
    </row>
    <row r="590" spans="1:14" outlineLevel="1">
      <c r="A590" s="87">
        <f t="shared" si="145"/>
        <v>66</v>
      </c>
      <c r="B590" s="90" t="str">
        <f t="shared" si="145"/>
        <v>Supply of Video Conference Screen at KGSC Pophali</v>
      </c>
      <c r="C590" s="87" t="str">
        <f t="shared" si="145"/>
        <v>N.A.</v>
      </c>
      <c r="D590" s="141" t="str">
        <f t="shared" si="145"/>
        <v>-</v>
      </c>
      <c r="E590" s="159">
        <f t="shared" si="145"/>
        <v>0</v>
      </c>
      <c r="F590" s="156">
        <f t="shared" si="146"/>
        <v>0.02</v>
      </c>
      <c r="G590" s="156">
        <f t="shared" si="147"/>
        <v>0.02</v>
      </c>
      <c r="H590" s="156">
        <f t="shared" si="143"/>
        <v>0</v>
      </c>
      <c r="I590" s="156">
        <f>'F4.2  KGSC'!W184</f>
        <v>0</v>
      </c>
      <c r="J590" s="156">
        <f>'F4.2  KGSC'!AV184</f>
        <v>0</v>
      </c>
      <c r="K590" s="156"/>
      <c r="L590" s="156"/>
      <c r="M590" s="156">
        <f t="shared" si="140"/>
        <v>0</v>
      </c>
      <c r="N590" s="156">
        <f t="shared" si="144"/>
        <v>0</v>
      </c>
    </row>
    <row r="591" spans="1:14" outlineLevel="1">
      <c r="A591" s="87">
        <f t="shared" ref="A591:E600" si="148">A388</f>
        <v>67</v>
      </c>
      <c r="B591" s="90" t="str">
        <f t="shared" si="148"/>
        <v>Supply of Video conference Screen at KGSC, Pophali</v>
      </c>
      <c r="C591" s="87" t="str">
        <f t="shared" si="148"/>
        <v>N.A.</v>
      </c>
      <c r="D591" s="141" t="str">
        <f t="shared" si="148"/>
        <v>-</v>
      </c>
      <c r="E591" s="159">
        <f t="shared" si="148"/>
        <v>0</v>
      </c>
      <c r="F591" s="156">
        <f t="shared" si="146"/>
        <v>1.09E-2</v>
      </c>
      <c r="G591" s="156">
        <f t="shared" si="147"/>
        <v>1.09E-2</v>
      </c>
      <c r="H591" s="156">
        <f t="shared" si="143"/>
        <v>0</v>
      </c>
      <c r="I591" s="156">
        <f>'F4.2  KGSC'!W185</f>
        <v>0</v>
      </c>
      <c r="J591" s="156">
        <f>'F4.2  KGSC'!AV185</f>
        <v>0</v>
      </c>
      <c r="K591" s="156"/>
      <c r="L591" s="156"/>
      <c r="M591" s="156">
        <f t="shared" si="140"/>
        <v>0</v>
      </c>
      <c r="N591" s="156">
        <f t="shared" si="144"/>
        <v>0</v>
      </c>
    </row>
    <row r="592" spans="1:14" outlineLevel="1">
      <c r="A592" s="87">
        <f t="shared" si="148"/>
        <v>68</v>
      </c>
      <c r="B592" s="90" t="str">
        <f t="shared" si="148"/>
        <v>Supply of Kelvinator / Godrej / Croma Make Refrigerator</v>
      </c>
      <c r="C592" s="87" t="str">
        <f t="shared" si="148"/>
        <v>N.A.</v>
      </c>
      <c r="D592" s="141" t="str">
        <f t="shared" si="148"/>
        <v>-</v>
      </c>
      <c r="E592" s="159">
        <f t="shared" si="148"/>
        <v>0</v>
      </c>
      <c r="F592" s="156">
        <f t="shared" si="146"/>
        <v>1.09322E-2</v>
      </c>
      <c r="G592" s="156">
        <f t="shared" si="147"/>
        <v>1.09322E-2</v>
      </c>
      <c r="H592" s="156">
        <f t="shared" si="143"/>
        <v>0</v>
      </c>
      <c r="I592" s="156">
        <f>'F4.2  KGSC'!W186</f>
        <v>0</v>
      </c>
      <c r="J592" s="156">
        <f>'F4.2  KGSC'!AV186</f>
        <v>0</v>
      </c>
      <c r="K592" s="156"/>
      <c r="L592" s="156"/>
      <c r="M592" s="156">
        <f t="shared" si="140"/>
        <v>0</v>
      </c>
      <c r="N592" s="156">
        <f t="shared" si="144"/>
        <v>0</v>
      </c>
    </row>
    <row r="593" spans="1:14" outlineLevel="1">
      <c r="A593" s="87">
        <f t="shared" si="148"/>
        <v>69</v>
      </c>
      <c r="B593" s="90" t="str">
        <f t="shared" si="148"/>
        <v>supply of Bosch make High Pressure Washer at Mecha</v>
      </c>
      <c r="C593" s="87" t="str">
        <f t="shared" si="148"/>
        <v>N.A.</v>
      </c>
      <c r="D593" s="141" t="str">
        <f t="shared" si="148"/>
        <v>-</v>
      </c>
      <c r="E593" s="159">
        <f t="shared" si="148"/>
        <v>0</v>
      </c>
      <c r="F593" s="156">
        <f t="shared" si="146"/>
        <v>2.0649000000000002E-3</v>
      </c>
      <c r="G593" s="156">
        <f t="shared" si="147"/>
        <v>2.0649000000000002E-3</v>
      </c>
      <c r="H593" s="156">
        <f t="shared" si="143"/>
        <v>0</v>
      </c>
      <c r="I593" s="156">
        <f>'F4.2  KGSC'!W187</f>
        <v>0</v>
      </c>
      <c r="J593" s="156">
        <f>'F4.2  KGSC'!AV187</f>
        <v>0</v>
      </c>
      <c r="K593" s="156"/>
      <c r="L593" s="156"/>
      <c r="M593" s="156">
        <f t="shared" si="140"/>
        <v>0</v>
      </c>
      <c r="N593" s="156">
        <f t="shared" si="144"/>
        <v>0</v>
      </c>
    </row>
    <row r="594" spans="1:14" outlineLevel="1">
      <c r="A594" s="87">
        <f t="shared" si="148"/>
        <v>70</v>
      </c>
      <c r="B594" s="90" t="str">
        <f t="shared" si="148"/>
        <v>Supply of Pneumatic Tools for Mechanical Maintenan</v>
      </c>
      <c r="C594" s="87" t="str">
        <f t="shared" si="148"/>
        <v>N.A.</v>
      </c>
      <c r="D594" s="141" t="str">
        <f t="shared" si="148"/>
        <v>-</v>
      </c>
      <c r="E594" s="159">
        <f t="shared" si="148"/>
        <v>0</v>
      </c>
      <c r="F594" s="156">
        <f t="shared" si="146"/>
        <v>3.5258699999999997E-2</v>
      </c>
      <c r="G594" s="156">
        <f t="shared" si="147"/>
        <v>3.5258699999999997E-2</v>
      </c>
      <c r="H594" s="156">
        <f t="shared" si="143"/>
        <v>0</v>
      </c>
      <c r="I594" s="156">
        <f>'F4.2  KGSC'!W188</f>
        <v>0</v>
      </c>
      <c r="J594" s="156">
        <f>'F4.2  KGSC'!AV188</f>
        <v>0</v>
      </c>
      <c r="K594" s="156"/>
      <c r="L594" s="156"/>
      <c r="M594" s="156">
        <f t="shared" si="140"/>
        <v>0</v>
      </c>
      <c r="N594" s="156">
        <f t="shared" si="144"/>
        <v>0</v>
      </c>
    </row>
    <row r="595" spans="1:14" outlineLevel="1">
      <c r="A595" s="87">
        <f t="shared" si="148"/>
        <v>72</v>
      </c>
      <c r="B595" s="90" t="str">
        <f t="shared" si="148"/>
        <v>Low BACK Revolving Chairs 45 No &amp; Desk Chair 2 No</v>
      </c>
      <c r="C595" s="87" t="str">
        <f t="shared" si="148"/>
        <v>N.A.</v>
      </c>
      <c r="D595" s="141" t="str">
        <f t="shared" si="148"/>
        <v>-</v>
      </c>
      <c r="E595" s="159">
        <f t="shared" si="148"/>
        <v>0</v>
      </c>
      <c r="F595" s="156">
        <f t="shared" si="146"/>
        <v>2.09453E-2</v>
      </c>
      <c r="G595" s="156">
        <f t="shared" si="147"/>
        <v>2.09453E-2</v>
      </c>
      <c r="H595" s="156">
        <f t="shared" si="143"/>
        <v>0</v>
      </c>
      <c r="I595" s="156">
        <f>'F4.2  KGSC'!W189</f>
        <v>0</v>
      </c>
      <c r="J595" s="156">
        <f>'F4.2  KGSC'!AV189</f>
        <v>0</v>
      </c>
      <c r="K595" s="156"/>
      <c r="L595" s="156"/>
      <c r="M595" s="156">
        <f t="shared" si="140"/>
        <v>0</v>
      </c>
      <c r="N595" s="156">
        <f t="shared" si="144"/>
        <v>0</v>
      </c>
    </row>
    <row r="596" spans="1:14" outlineLevel="1">
      <c r="A596" s="87">
        <f t="shared" si="148"/>
        <v>73</v>
      </c>
      <c r="B596" s="90" t="str">
        <f t="shared" si="148"/>
        <v>Supply of Tables at KGSC</v>
      </c>
      <c r="C596" s="87" t="str">
        <f t="shared" si="148"/>
        <v>N.A.</v>
      </c>
      <c r="D596" s="141" t="str">
        <f t="shared" si="148"/>
        <v>-</v>
      </c>
      <c r="E596" s="159">
        <f t="shared" si="148"/>
        <v>0</v>
      </c>
      <c r="F596" s="156">
        <f t="shared" si="146"/>
        <v>3.7339400000000002E-2</v>
      </c>
      <c r="G596" s="156">
        <f t="shared" si="147"/>
        <v>3.7339400000000002E-2</v>
      </c>
      <c r="H596" s="156">
        <f t="shared" si="143"/>
        <v>0</v>
      </c>
      <c r="I596" s="156">
        <f>'F4.2  KGSC'!W190</f>
        <v>0</v>
      </c>
      <c r="J596" s="156">
        <f>'F4.2  KGSC'!AV190</f>
        <v>0</v>
      </c>
      <c r="K596" s="156"/>
      <c r="L596" s="156"/>
      <c r="M596" s="156">
        <f t="shared" si="140"/>
        <v>0</v>
      </c>
      <c r="N596" s="156">
        <f t="shared" si="144"/>
        <v>0</v>
      </c>
    </row>
    <row r="597" spans="1:14" outlineLevel="1">
      <c r="A597" s="87">
        <f t="shared" si="148"/>
        <v>74</v>
      </c>
      <c r="B597" s="90" t="str">
        <f t="shared" si="148"/>
        <v>Supply of Visitor Chairs &amp; Office chairs at KGSC,</v>
      </c>
      <c r="C597" s="87" t="str">
        <f t="shared" si="148"/>
        <v>N.A.</v>
      </c>
      <c r="D597" s="141" t="str">
        <f t="shared" si="148"/>
        <v>-</v>
      </c>
      <c r="E597" s="159">
        <f t="shared" si="148"/>
        <v>0</v>
      </c>
      <c r="F597" s="156">
        <f t="shared" si="146"/>
        <v>3.3201000000000001E-2</v>
      </c>
      <c r="G597" s="156">
        <f t="shared" si="147"/>
        <v>3.3201000000000001E-2</v>
      </c>
      <c r="H597" s="156">
        <f t="shared" si="143"/>
        <v>0</v>
      </c>
      <c r="I597" s="156">
        <f>'F4.2  KGSC'!W191</f>
        <v>0</v>
      </c>
      <c r="J597" s="156">
        <f>'F4.2  KGSC'!AV191</f>
        <v>0</v>
      </c>
      <c r="K597" s="156"/>
      <c r="L597" s="156"/>
      <c r="M597" s="156">
        <f t="shared" si="140"/>
        <v>0</v>
      </c>
      <c r="N597" s="156">
        <f t="shared" si="144"/>
        <v>0</v>
      </c>
    </row>
    <row r="598" spans="1:14" outlineLevel="1">
      <c r="A598" s="87">
        <f t="shared" si="148"/>
        <v>75</v>
      </c>
      <c r="B598" s="90" t="str">
        <f t="shared" si="148"/>
        <v>water purifier for colony electrical maintenance</v>
      </c>
      <c r="C598" s="87" t="str">
        <f t="shared" si="148"/>
        <v>N.A.</v>
      </c>
      <c r="D598" s="141" t="str">
        <f t="shared" si="148"/>
        <v>-</v>
      </c>
      <c r="E598" s="159">
        <f t="shared" si="148"/>
        <v>0</v>
      </c>
      <c r="F598" s="156">
        <f t="shared" si="146"/>
        <v>1.74E-3</v>
      </c>
      <c r="G598" s="156">
        <f t="shared" si="147"/>
        <v>1.74E-3</v>
      </c>
      <c r="H598" s="156">
        <f t="shared" si="143"/>
        <v>0</v>
      </c>
      <c r="I598" s="156">
        <f>'F4.2  KGSC'!W192</f>
        <v>0</v>
      </c>
      <c r="J598" s="156">
        <f>'F4.2  KGSC'!AV192</f>
        <v>0</v>
      </c>
      <c r="K598" s="156"/>
      <c r="L598" s="156"/>
      <c r="M598" s="156">
        <f t="shared" si="140"/>
        <v>0</v>
      </c>
      <c r="N598" s="156">
        <f t="shared" si="144"/>
        <v>0</v>
      </c>
    </row>
    <row r="599" spans="1:14" outlineLevel="1">
      <c r="A599" s="87">
        <f t="shared" si="148"/>
        <v>76</v>
      </c>
      <c r="B599" s="90" t="str">
        <f t="shared" si="148"/>
        <v>Projectors and Motorized Projector Screens (2+2)</v>
      </c>
      <c r="C599" s="87" t="str">
        <f t="shared" si="148"/>
        <v>N.A.</v>
      </c>
      <c r="D599" s="141" t="str">
        <f t="shared" si="148"/>
        <v>-</v>
      </c>
      <c r="E599" s="159">
        <f t="shared" si="148"/>
        <v>0</v>
      </c>
      <c r="F599" s="156">
        <f t="shared" si="146"/>
        <v>3.4810000000000001E-2</v>
      </c>
      <c r="G599" s="156">
        <f t="shared" si="147"/>
        <v>3.4810000000000001E-2</v>
      </c>
      <c r="H599" s="156">
        <f t="shared" si="143"/>
        <v>0</v>
      </c>
      <c r="I599" s="156">
        <f>'F4.2  KGSC'!W193</f>
        <v>0</v>
      </c>
      <c r="J599" s="156">
        <f>'F4.2  KGSC'!AV193</f>
        <v>0</v>
      </c>
      <c r="K599" s="156"/>
      <c r="L599" s="156"/>
      <c r="M599" s="156">
        <f t="shared" si="140"/>
        <v>0</v>
      </c>
      <c r="N599" s="156">
        <f t="shared" si="144"/>
        <v>0</v>
      </c>
    </row>
    <row r="600" spans="1:14" outlineLevel="1">
      <c r="A600" s="87">
        <f t="shared" si="148"/>
        <v>77</v>
      </c>
      <c r="B600" s="90" t="str">
        <f t="shared" si="148"/>
        <v>Acer make Computers at KGSC Pophali.21 No.</v>
      </c>
      <c r="C600" s="87" t="str">
        <f t="shared" si="148"/>
        <v>N.A.</v>
      </c>
      <c r="D600" s="141" t="str">
        <f t="shared" si="148"/>
        <v>-</v>
      </c>
      <c r="E600" s="159">
        <f t="shared" si="148"/>
        <v>0</v>
      </c>
      <c r="F600" s="156">
        <f t="shared" si="146"/>
        <v>0.1189986</v>
      </c>
      <c r="G600" s="156">
        <f t="shared" si="147"/>
        <v>0.1189986</v>
      </c>
      <c r="H600" s="156">
        <f t="shared" si="143"/>
        <v>0</v>
      </c>
      <c r="I600" s="156">
        <f>'F4.2  KGSC'!W194</f>
        <v>0</v>
      </c>
      <c r="J600" s="156">
        <f>'F4.2  KGSC'!AV194</f>
        <v>0</v>
      </c>
      <c r="K600" s="156"/>
      <c r="L600" s="156"/>
      <c r="M600" s="156">
        <f t="shared" si="140"/>
        <v>0</v>
      </c>
      <c r="N600" s="156">
        <f t="shared" si="144"/>
        <v>0</v>
      </c>
    </row>
    <row r="601" spans="1:14" outlineLevel="1">
      <c r="A601" s="87">
        <f t="shared" ref="A601:E610" si="149">A398</f>
        <v>78</v>
      </c>
      <c r="B601" s="90" t="str">
        <f t="shared" si="149"/>
        <v>Acer make Laptops at KGSC Pophali.</v>
      </c>
      <c r="C601" s="87" t="str">
        <f t="shared" si="149"/>
        <v>N.A.</v>
      </c>
      <c r="D601" s="141" t="str">
        <f t="shared" si="149"/>
        <v>-</v>
      </c>
      <c r="E601" s="159">
        <f t="shared" si="149"/>
        <v>0</v>
      </c>
      <c r="F601" s="156">
        <f t="shared" si="146"/>
        <v>3.0088E-2</v>
      </c>
      <c r="G601" s="156">
        <f t="shared" si="147"/>
        <v>3.0088E-2</v>
      </c>
      <c r="H601" s="156">
        <f t="shared" si="143"/>
        <v>0</v>
      </c>
      <c r="I601" s="156">
        <f>'F4.2  KGSC'!W195</f>
        <v>0</v>
      </c>
      <c r="J601" s="156">
        <f>'F4.2  KGSC'!AV195</f>
        <v>0</v>
      </c>
      <c r="K601" s="156"/>
      <c r="L601" s="156"/>
      <c r="M601" s="156">
        <f t="shared" si="140"/>
        <v>0</v>
      </c>
      <c r="N601" s="156">
        <f t="shared" si="144"/>
        <v>0</v>
      </c>
    </row>
    <row r="602" spans="1:14" outlineLevel="1">
      <c r="A602" s="87">
        <f t="shared" si="149"/>
        <v>79</v>
      </c>
      <c r="B602" s="90" t="str">
        <f t="shared" si="149"/>
        <v>APS Smart UPS Xl 2200 VA RM 3U 230</v>
      </c>
      <c r="C602" s="87" t="str">
        <f t="shared" si="149"/>
        <v>N.A.</v>
      </c>
      <c r="D602" s="141" t="str">
        <f t="shared" si="149"/>
        <v>-</v>
      </c>
      <c r="E602" s="159">
        <f t="shared" si="149"/>
        <v>0</v>
      </c>
      <c r="F602" s="156">
        <f t="shared" si="146"/>
        <v>1.5983000000000001E-2</v>
      </c>
      <c r="G602" s="156">
        <f t="shared" si="147"/>
        <v>1.5983000000000001E-2</v>
      </c>
      <c r="H602" s="156">
        <f t="shared" si="143"/>
        <v>0</v>
      </c>
      <c r="I602" s="156">
        <f>'F4.2  KGSC'!W196</f>
        <v>0</v>
      </c>
      <c r="J602" s="156">
        <f>'F4.2  KGSC'!AV196</f>
        <v>0</v>
      </c>
      <c r="K602" s="156"/>
      <c r="L602" s="156"/>
      <c r="M602" s="156">
        <f t="shared" si="140"/>
        <v>0</v>
      </c>
      <c r="N602" s="156">
        <f t="shared" si="144"/>
        <v>0</v>
      </c>
    </row>
    <row r="603" spans="1:14" outlineLevel="1">
      <c r="A603" s="87">
        <f t="shared" si="149"/>
        <v>80</v>
      </c>
      <c r="B603" s="90" t="str">
        <f t="shared" si="149"/>
        <v>BATRY 12V 75 AH BATTREY 11 PLATE</v>
      </c>
      <c r="C603" s="87" t="str">
        <f t="shared" si="149"/>
        <v>N.A.</v>
      </c>
      <c r="D603" s="141" t="str">
        <f t="shared" si="149"/>
        <v>-</v>
      </c>
      <c r="E603" s="159">
        <f t="shared" si="149"/>
        <v>0</v>
      </c>
      <c r="F603" s="156">
        <f t="shared" si="146"/>
        <v>1.76288E-2</v>
      </c>
      <c r="G603" s="156">
        <f t="shared" si="147"/>
        <v>1.76288E-2</v>
      </c>
      <c r="H603" s="156">
        <f t="shared" si="143"/>
        <v>0</v>
      </c>
      <c r="I603" s="156">
        <f>'F4.2  KGSC'!W197</f>
        <v>0</v>
      </c>
      <c r="J603" s="156">
        <f>'F4.2  KGSC'!AV197</f>
        <v>0</v>
      </c>
      <c r="K603" s="156"/>
      <c r="L603" s="156"/>
      <c r="M603" s="156">
        <f t="shared" si="140"/>
        <v>0</v>
      </c>
      <c r="N603" s="156">
        <f t="shared" si="144"/>
        <v>0</v>
      </c>
    </row>
    <row r="604" spans="1:14" outlineLevel="1">
      <c r="A604" s="87">
        <f t="shared" si="149"/>
        <v>81</v>
      </c>
      <c r="B604" s="90" t="str">
        <f t="shared" si="149"/>
        <v>Supply &amp; installation of IP Camera System and network spare</v>
      </c>
      <c r="C604" s="87" t="str">
        <f t="shared" si="149"/>
        <v>N.A.</v>
      </c>
      <c r="D604" s="141" t="str">
        <f t="shared" si="149"/>
        <v>-</v>
      </c>
      <c r="E604" s="159">
        <f t="shared" si="149"/>
        <v>0</v>
      </c>
      <c r="F604" s="156">
        <f t="shared" si="146"/>
        <v>2.5806599999999999E-2</v>
      </c>
      <c r="G604" s="156">
        <f t="shared" si="147"/>
        <v>2.5806599999999999E-2</v>
      </c>
      <c r="H604" s="156">
        <f t="shared" si="143"/>
        <v>0</v>
      </c>
      <c r="I604" s="156">
        <f>'F4.2  KGSC'!W198</f>
        <v>0</v>
      </c>
      <c r="J604" s="156">
        <f>'F4.2  KGSC'!AV198</f>
        <v>0</v>
      </c>
      <c r="K604" s="156"/>
      <c r="L604" s="156"/>
      <c r="M604" s="156">
        <f t="shared" si="140"/>
        <v>0</v>
      </c>
      <c r="N604" s="156">
        <f t="shared" si="144"/>
        <v>0</v>
      </c>
    </row>
    <row r="605" spans="1:14" outlineLevel="1">
      <c r="A605" s="87">
        <f t="shared" si="149"/>
        <v>82</v>
      </c>
      <c r="B605" s="90" t="str">
        <f t="shared" si="149"/>
        <v>Gym Equipments at MSPGCL Recreation club , 33 Item</v>
      </c>
      <c r="C605" s="87" t="str">
        <f t="shared" si="149"/>
        <v>N.A.</v>
      </c>
      <c r="D605" s="141" t="str">
        <f t="shared" si="149"/>
        <v>-</v>
      </c>
      <c r="E605" s="159">
        <f t="shared" si="149"/>
        <v>0</v>
      </c>
      <c r="F605" s="156">
        <f t="shared" si="146"/>
        <v>4.7833599999999997E-2</v>
      </c>
      <c r="G605" s="156">
        <f t="shared" si="147"/>
        <v>4.7833599999999997E-2</v>
      </c>
      <c r="H605" s="156">
        <f t="shared" si="143"/>
        <v>0</v>
      </c>
      <c r="I605" s="156">
        <f>'F4.2  KGSC'!W199</f>
        <v>0</v>
      </c>
      <c r="J605" s="156">
        <f>'F4.2  KGSC'!AV199</f>
        <v>0</v>
      </c>
      <c r="K605" s="156"/>
      <c r="L605" s="156"/>
      <c r="M605" s="156">
        <f t="shared" si="140"/>
        <v>0</v>
      </c>
      <c r="N605" s="156">
        <f t="shared" si="144"/>
        <v>0</v>
      </c>
    </row>
    <row r="606" spans="1:14" outlineLevel="1">
      <c r="A606" s="87">
        <f t="shared" si="149"/>
        <v>0</v>
      </c>
      <c r="B606" s="90" t="str">
        <f t="shared" si="149"/>
        <v>Non-DPR schemes (3 Nos) for FY 2024-25 at KGSC Pophali</v>
      </c>
      <c r="C606" s="87" t="str">
        <f t="shared" si="149"/>
        <v>Board Resolution No-MSPGCL/BM-219/Item 219.7 dtd.24.07.2023</v>
      </c>
      <c r="D606" s="141" t="str">
        <f t="shared" si="149"/>
        <v>-</v>
      </c>
      <c r="E606" s="159">
        <f t="shared" si="149"/>
        <v>0</v>
      </c>
      <c r="F606" s="156">
        <f t="shared" si="146"/>
        <v>0</v>
      </c>
      <c r="G606" s="156">
        <f t="shared" si="147"/>
        <v>0</v>
      </c>
      <c r="H606" s="156">
        <f t="shared" si="143"/>
        <v>0</v>
      </c>
      <c r="I606" s="156">
        <f>'F4.2  KGSC'!W200</f>
        <v>0</v>
      </c>
      <c r="J606" s="156">
        <f>'F4.2  KGSC'!AV200</f>
        <v>0</v>
      </c>
      <c r="K606" s="156"/>
      <c r="L606" s="156"/>
      <c r="M606" s="156">
        <f t="shared" si="140"/>
        <v>0</v>
      </c>
      <c r="N606" s="156">
        <f t="shared" si="144"/>
        <v>0</v>
      </c>
    </row>
    <row r="607" spans="1:14" outlineLevel="1">
      <c r="A607" s="87">
        <f t="shared" si="149"/>
        <v>83</v>
      </c>
      <c r="B607" s="90" t="str">
        <f t="shared" si="149"/>
        <v xml:space="preserve">Up-gradation of thyristor based 48V Battery Chargers (4 nos)  by SMPS Microprocessor based dual float cum boost Battery Chargers at Stage-III, Stage-I&amp;II and KDPH at KGSC, Pophali </v>
      </c>
      <c r="C607" s="87">
        <f t="shared" si="149"/>
        <v>0</v>
      </c>
      <c r="D607" s="141" t="str">
        <f t="shared" si="149"/>
        <v>-</v>
      </c>
      <c r="E607" s="159">
        <f t="shared" si="149"/>
        <v>0</v>
      </c>
      <c r="F607" s="156">
        <f t="shared" si="146"/>
        <v>0</v>
      </c>
      <c r="G607" s="156">
        <f t="shared" si="147"/>
        <v>0</v>
      </c>
      <c r="H607" s="156">
        <f t="shared" si="143"/>
        <v>0</v>
      </c>
      <c r="I607" s="156">
        <f>'F4.2  KGSC'!W201</f>
        <v>1.57</v>
      </c>
      <c r="J607" s="156">
        <f>'F4.2  KGSC'!AV201</f>
        <v>1.57</v>
      </c>
      <c r="K607" s="156"/>
      <c r="L607" s="156"/>
      <c r="M607" s="156">
        <f t="shared" si="140"/>
        <v>1.57</v>
      </c>
      <c r="N607" s="156">
        <f t="shared" si="144"/>
        <v>0</v>
      </c>
    </row>
    <row r="608" spans="1:14" outlineLevel="1">
      <c r="A608" s="87">
        <f t="shared" si="149"/>
        <v>84</v>
      </c>
      <c r="B608" s="90" t="str">
        <f t="shared" si="149"/>
        <v xml:space="preserve">Up-gradation of thyristor based 220V Battery Chargers (4 nos)  by SMPS Microprocessor based dual float cum boost Battery Chargers at Stage-III and Stage-I&amp;II at KGSC, Pophali </v>
      </c>
      <c r="C608" s="87">
        <f t="shared" si="149"/>
        <v>0</v>
      </c>
      <c r="D608" s="141" t="str">
        <f t="shared" si="149"/>
        <v>-</v>
      </c>
      <c r="E608" s="159">
        <f t="shared" si="149"/>
        <v>0</v>
      </c>
      <c r="F608" s="156">
        <f t="shared" si="146"/>
        <v>0</v>
      </c>
      <c r="G608" s="156">
        <f t="shared" si="147"/>
        <v>0</v>
      </c>
      <c r="H608" s="156">
        <f t="shared" si="143"/>
        <v>0</v>
      </c>
      <c r="I608" s="156">
        <f>'F4.2  KGSC'!W202</f>
        <v>3.79</v>
      </c>
      <c r="J608" s="156">
        <f>'F4.2  KGSC'!AV202</f>
        <v>3.79</v>
      </c>
      <c r="K608" s="156"/>
      <c r="L608" s="156"/>
      <c r="M608" s="156">
        <f t="shared" si="140"/>
        <v>3.79</v>
      </c>
      <c r="N608" s="156">
        <f t="shared" si="144"/>
        <v>0</v>
      </c>
    </row>
    <row r="609" spans="1:16" outlineLevel="1">
      <c r="A609" s="87">
        <f t="shared" si="149"/>
        <v>85</v>
      </c>
      <c r="B609" s="90" t="str">
        <f t="shared" si="149"/>
        <v>Retrofitting of Generator and Gen. Transformer protection relay by Numerical protection system at KGSC stage III, Alore</v>
      </c>
      <c r="C609" s="87">
        <f t="shared" si="149"/>
        <v>0</v>
      </c>
      <c r="D609" s="141" t="str">
        <f t="shared" si="149"/>
        <v>-</v>
      </c>
      <c r="E609" s="159">
        <f t="shared" si="149"/>
        <v>0</v>
      </c>
      <c r="F609" s="156">
        <f t="shared" si="146"/>
        <v>0</v>
      </c>
      <c r="G609" s="156">
        <f t="shared" si="147"/>
        <v>0</v>
      </c>
      <c r="H609" s="156">
        <f t="shared" si="143"/>
        <v>0</v>
      </c>
      <c r="I609" s="156">
        <f>'F4.2  KGSC'!W203</f>
        <v>4.78</v>
      </c>
      <c r="J609" s="156">
        <f>'F4.2  KGSC'!AV203</f>
        <v>4.78</v>
      </c>
      <c r="K609" s="156"/>
      <c r="L609" s="156"/>
      <c r="M609" s="156">
        <f t="shared" si="140"/>
        <v>4.78</v>
      </c>
      <c r="N609" s="156">
        <f t="shared" si="144"/>
        <v>0</v>
      </c>
    </row>
    <row r="610" spans="1:16" outlineLevel="1">
      <c r="A610" s="87">
        <f t="shared" si="149"/>
        <v>0</v>
      </c>
      <c r="B610" s="90" t="str">
        <f t="shared" si="149"/>
        <v>IDC</v>
      </c>
      <c r="C610" s="87">
        <f t="shared" si="149"/>
        <v>0</v>
      </c>
      <c r="D610" s="141" t="str">
        <f t="shared" si="149"/>
        <v>-</v>
      </c>
      <c r="E610" s="159">
        <f t="shared" si="149"/>
        <v>0</v>
      </c>
      <c r="F610" s="156">
        <f t="shared" si="146"/>
        <v>0</v>
      </c>
      <c r="G610" s="156">
        <f t="shared" si="147"/>
        <v>0</v>
      </c>
      <c r="H610" s="156">
        <f t="shared" si="143"/>
        <v>0</v>
      </c>
      <c r="I610" s="156">
        <f>'F4.2  KGSC'!W204</f>
        <v>0</v>
      </c>
      <c r="J610" s="156">
        <f>'F4.2  KGSC'!AV204</f>
        <v>0</v>
      </c>
      <c r="K610" s="156"/>
      <c r="L610" s="156"/>
      <c r="M610" s="156">
        <f t="shared" si="140"/>
        <v>0</v>
      </c>
      <c r="N610" s="156">
        <f t="shared" si="144"/>
        <v>0</v>
      </c>
    </row>
    <row r="611" spans="1:16" outlineLevel="1">
      <c r="A611" s="87">
        <f t="shared" ref="A611:E613" si="150">A408</f>
        <v>0</v>
      </c>
      <c r="B611" s="90" t="str">
        <f t="shared" si="150"/>
        <v>Non-DPR schemes (2 Nos) for FY 2025-26 at KGSC Pophali</v>
      </c>
      <c r="C611" s="87" t="str">
        <f t="shared" si="150"/>
        <v>Yet Not Submitted</v>
      </c>
      <c r="D611" s="141" t="str">
        <f t="shared" si="150"/>
        <v>-</v>
      </c>
      <c r="E611" s="159">
        <f t="shared" si="150"/>
        <v>0</v>
      </c>
      <c r="F611" s="156">
        <f t="shared" si="146"/>
        <v>0</v>
      </c>
      <c r="G611" s="156">
        <f t="shared" si="147"/>
        <v>0</v>
      </c>
      <c r="H611" s="156">
        <f t="shared" si="143"/>
        <v>0</v>
      </c>
      <c r="I611" s="156">
        <f>'F4.2  KGSC'!W205</f>
        <v>0</v>
      </c>
      <c r="J611" s="156">
        <f>'F4.2  KGSC'!AV205</f>
        <v>0</v>
      </c>
      <c r="K611" s="156"/>
      <c r="L611" s="156"/>
      <c r="M611" s="156">
        <f t="shared" si="140"/>
        <v>0</v>
      </c>
      <c r="N611" s="156">
        <f t="shared" si="144"/>
        <v>0</v>
      </c>
    </row>
    <row r="612" spans="1:16" outlineLevel="1">
      <c r="A612" s="87">
        <f t="shared" si="150"/>
        <v>86</v>
      </c>
      <c r="B612" s="90" t="str">
        <f t="shared" si="150"/>
        <v>Supply, Erection, Commissioning &amp; Retrofitting of 220 VDC Ni-cadmium type Battery set    (4 Nos) having different ampere hour capacity at Stage-I&amp;II and Stage-IV</v>
      </c>
      <c r="C612" s="87">
        <f t="shared" si="150"/>
        <v>0</v>
      </c>
      <c r="D612" s="141" t="str">
        <f t="shared" si="150"/>
        <v>-</v>
      </c>
      <c r="E612" s="159">
        <f t="shared" si="150"/>
        <v>0</v>
      </c>
      <c r="F612" s="156">
        <f t="shared" si="146"/>
        <v>0</v>
      </c>
      <c r="G612" s="156">
        <f t="shared" si="147"/>
        <v>0</v>
      </c>
      <c r="H612" s="156">
        <f t="shared" si="143"/>
        <v>0</v>
      </c>
      <c r="I612" s="157">
        <f>'F4.2  KGSC'!W206</f>
        <v>0</v>
      </c>
      <c r="J612" s="157">
        <f>'F4.2  KGSC'!AV206</f>
        <v>0</v>
      </c>
      <c r="K612" s="156"/>
      <c r="L612" s="156"/>
      <c r="M612" s="156">
        <f t="shared" si="140"/>
        <v>0</v>
      </c>
      <c r="N612" s="156">
        <f t="shared" si="144"/>
        <v>0</v>
      </c>
    </row>
    <row r="613" spans="1:16" outlineLevel="1">
      <c r="A613" s="87">
        <f t="shared" si="150"/>
        <v>87</v>
      </c>
      <c r="B613" s="90" t="str">
        <f t="shared" si="150"/>
        <v>Supply, Erection, Commissioning &amp; Retrofitting of 48VDC, 300AH Ni-cadmium type Battery set at Stage-I&amp;II switchyard</v>
      </c>
      <c r="C613" s="87">
        <f t="shared" si="150"/>
        <v>0</v>
      </c>
      <c r="D613" s="141" t="str">
        <f t="shared" si="150"/>
        <v>-</v>
      </c>
      <c r="E613" s="159">
        <f t="shared" si="150"/>
        <v>0</v>
      </c>
      <c r="F613" s="156">
        <f t="shared" si="146"/>
        <v>0</v>
      </c>
      <c r="G613" s="156">
        <f t="shared" si="147"/>
        <v>0</v>
      </c>
      <c r="H613" s="156">
        <f t="shared" si="143"/>
        <v>0</v>
      </c>
      <c r="I613" s="157">
        <f>'F4.2  KGSC'!W207</f>
        <v>0</v>
      </c>
      <c r="J613" s="157">
        <f>'F4.2  KGSC'!AV207</f>
        <v>0</v>
      </c>
      <c r="K613" s="156"/>
      <c r="L613" s="156"/>
      <c r="M613" s="156">
        <f t="shared" si="140"/>
        <v>0</v>
      </c>
      <c r="N613" s="156">
        <f t="shared" si="144"/>
        <v>0</v>
      </c>
    </row>
    <row r="614" spans="1:16" ht="15.75" thickBot="1">
      <c r="A614" s="171"/>
      <c r="B614" s="172" t="str">
        <f>B411</f>
        <v>Total</v>
      </c>
      <c r="C614" s="173"/>
      <c r="D614" s="174"/>
      <c r="E614" s="175"/>
      <c r="F614" s="176">
        <f>SUM(F416:F613)</f>
        <v>98.464946999999995</v>
      </c>
      <c r="G614" s="176">
        <f t="shared" ref="G614:N614" si="151">SUM(G416:G613)</f>
        <v>70.772647199999994</v>
      </c>
      <c r="H614" s="176">
        <f t="shared" si="151"/>
        <v>27.692299799999997</v>
      </c>
      <c r="I614" s="176">
        <f t="shared" si="151"/>
        <v>39.090000000000003</v>
      </c>
      <c r="J614" s="176">
        <f t="shared" si="151"/>
        <v>58.86</v>
      </c>
      <c r="K614" s="176">
        <f t="shared" si="151"/>
        <v>0</v>
      </c>
      <c r="L614" s="176">
        <f t="shared" si="151"/>
        <v>0</v>
      </c>
      <c r="M614" s="176">
        <f t="shared" si="151"/>
        <v>58.86</v>
      </c>
      <c r="N614" s="176">
        <f t="shared" si="151"/>
        <v>7.9222997999999976</v>
      </c>
    </row>
    <row r="615" spans="1:16">
      <c r="F615" s="158"/>
      <c r="G615" s="158"/>
      <c r="H615" s="158"/>
      <c r="I615" s="158"/>
      <c r="J615" s="158"/>
      <c r="K615" s="158"/>
      <c r="L615" s="158"/>
      <c r="M615" s="158"/>
      <c r="N615" s="158"/>
    </row>
    <row r="616" spans="1:16">
      <c r="A616" s="40"/>
      <c r="B616" s="41" t="s">
        <v>505</v>
      </c>
      <c r="C616" s="42"/>
      <c r="D616" s="43"/>
      <c r="E616" s="44"/>
      <c r="F616" s="95"/>
      <c r="G616" s="95"/>
      <c r="H616" s="95"/>
      <c r="I616" s="95"/>
      <c r="J616" s="95"/>
      <c r="K616" s="95"/>
      <c r="L616" s="95"/>
      <c r="M616" s="95"/>
      <c r="N616" s="95"/>
    </row>
    <row r="617" spans="1:16" outlineLevel="1">
      <c r="A617" s="40"/>
      <c r="B617" s="45" t="str">
        <f t="shared" ref="B617:B648" si="152">B414</f>
        <v>a) DPR Schemes</v>
      </c>
      <c r="C617" s="42"/>
      <c r="D617" s="43"/>
      <c r="E617" s="44"/>
      <c r="F617" s="44"/>
      <c r="G617" s="44"/>
      <c r="H617" s="44"/>
      <c r="I617" s="44"/>
      <c r="J617" s="44"/>
      <c r="K617" s="44"/>
      <c r="L617" s="44"/>
      <c r="M617" s="44"/>
      <c r="N617" s="44"/>
    </row>
    <row r="618" spans="1:16" outlineLevel="1">
      <c r="A618" s="46"/>
      <c r="B618" s="46" t="str">
        <f t="shared" si="152"/>
        <v>(i) Submitted to MERC</v>
      </c>
      <c r="C618" s="47"/>
      <c r="D618" s="48"/>
      <c r="E618" s="44"/>
      <c r="F618" s="44"/>
      <c r="G618" s="44"/>
      <c r="H618" s="44"/>
      <c r="I618" s="44"/>
      <c r="J618" s="44"/>
      <c r="K618" s="44"/>
      <c r="L618" s="44"/>
      <c r="M618" s="44"/>
      <c r="N618" s="44"/>
    </row>
    <row r="619" spans="1:16" ht="30" outlineLevel="1">
      <c r="A619" s="416">
        <f t="shared" ref="A619:A650" si="153">A416</f>
        <v>1</v>
      </c>
      <c r="B619" s="417" t="str">
        <f t="shared" si="152"/>
        <v>Various improvement schemes at Pophali Hydro Power Station</v>
      </c>
      <c r="C619" s="416" t="str">
        <f t="shared" ref="C619:E638" si="154">C416</f>
        <v>MERC/TECH 1/CAPEX/20142015/00086</v>
      </c>
      <c r="D619" s="811">
        <f t="shared" si="154"/>
        <v>41739</v>
      </c>
      <c r="E619" s="57">
        <f t="shared" si="154"/>
        <v>11.900051899999999</v>
      </c>
      <c r="F619" s="155">
        <f t="shared" ref="F619:F650" si="155">F416+I416</f>
        <v>0</v>
      </c>
      <c r="G619" s="155">
        <f t="shared" ref="G619:G650" si="156">G416+M416</f>
        <v>0</v>
      </c>
      <c r="H619" s="155">
        <f>F619-G619</f>
        <v>0</v>
      </c>
      <c r="I619" s="155">
        <f>'F4.2  KGSC'!X10</f>
        <v>0</v>
      </c>
      <c r="J619" s="155">
        <f>'F4.2  KGSC'!AW10</f>
        <v>0</v>
      </c>
      <c r="K619" s="155"/>
      <c r="L619" s="155"/>
      <c r="M619" s="155">
        <f>SUM(J619:L619)</f>
        <v>0</v>
      </c>
      <c r="N619" s="155">
        <f>H619+I619-M619</f>
        <v>0</v>
      </c>
      <c r="O619" s="209">
        <f t="shared" ref="O619:O681" si="157">MAX(0,IF(M619=0,0,IF(G619+M619&lt;E619,M619,E619-G619)))</f>
        <v>0</v>
      </c>
      <c r="P619" s="210">
        <f t="shared" ref="P619:P681" si="158">M619-O619</f>
        <v>0</v>
      </c>
    </row>
    <row r="620" spans="1:16" ht="30" outlineLevel="1">
      <c r="A620" s="183">
        <f t="shared" si="153"/>
        <v>1.1000000000000001</v>
      </c>
      <c r="B620" s="184" t="str">
        <f t="shared" si="152"/>
        <v>ALSPA HMI Series 6  Centralog System</v>
      </c>
      <c r="C620" s="183" t="str">
        <f t="shared" si="154"/>
        <v>MERC/TECH 1/CAPEX/20142015/00086</v>
      </c>
      <c r="D620" s="814">
        <f t="shared" si="154"/>
        <v>41739</v>
      </c>
      <c r="E620" s="815">
        <f t="shared" si="154"/>
        <v>6.8555000000000001</v>
      </c>
      <c r="F620" s="155">
        <f t="shared" si="155"/>
        <v>7.8385819000000003</v>
      </c>
      <c r="G620" s="155">
        <f t="shared" si="156"/>
        <v>7.8385819000000003</v>
      </c>
      <c r="H620" s="816">
        <f t="shared" ref="H620:H683" si="159">F620-G620</f>
        <v>0</v>
      </c>
      <c r="I620" s="155">
        <f>'F4.2  KGSC'!X11</f>
        <v>0</v>
      </c>
      <c r="J620" s="155">
        <f>'F4.2  KGSC'!AW11</f>
        <v>0</v>
      </c>
      <c r="K620" s="816"/>
      <c r="L620" s="816"/>
      <c r="M620" s="816">
        <f t="shared" ref="M620:M659" si="160">SUM(J620:L620)</f>
        <v>0</v>
      </c>
      <c r="N620" s="816">
        <f t="shared" ref="N620:N683" si="161">H620+I620-M620</f>
        <v>0</v>
      </c>
      <c r="O620" s="209">
        <f t="shared" si="157"/>
        <v>0</v>
      </c>
      <c r="P620" s="210">
        <f t="shared" si="158"/>
        <v>0</v>
      </c>
    </row>
    <row r="621" spans="1:16" ht="30" outlineLevel="1">
      <c r="A621" s="183">
        <f t="shared" si="153"/>
        <v>1.2</v>
      </c>
      <c r="B621" s="184" t="str">
        <f t="shared" si="152"/>
        <v>1 X 525 Tr chiller unit</v>
      </c>
      <c r="C621" s="183" t="str">
        <f t="shared" si="154"/>
        <v>MERC/TECH 1/CAPEX/20142015/00086</v>
      </c>
      <c r="D621" s="814">
        <f t="shared" si="154"/>
        <v>41739</v>
      </c>
      <c r="E621" s="815">
        <f t="shared" si="154"/>
        <v>1.23</v>
      </c>
      <c r="F621" s="155">
        <f t="shared" si="155"/>
        <v>1.1499999999999999</v>
      </c>
      <c r="G621" s="155">
        <f t="shared" si="156"/>
        <v>1.1499999999999999</v>
      </c>
      <c r="H621" s="816">
        <f t="shared" si="159"/>
        <v>0</v>
      </c>
      <c r="I621" s="155">
        <f>'F4.2  KGSC'!X12</f>
        <v>0</v>
      </c>
      <c r="J621" s="155">
        <f>'F4.2  KGSC'!AW12</f>
        <v>0</v>
      </c>
      <c r="K621" s="816"/>
      <c r="L621" s="816"/>
      <c r="M621" s="816">
        <f t="shared" si="160"/>
        <v>0</v>
      </c>
      <c r="N621" s="816">
        <f t="shared" si="161"/>
        <v>0</v>
      </c>
      <c r="O621" s="209">
        <f t="shared" si="157"/>
        <v>0</v>
      </c>
      <c r="P621" s="210">
        <f t="shared" si="158"/>
        <v>0</v>
      </c>
    </row>
    <row r="622" spans="1:16" ht="30" outlineLevel="1">
      <c r="A622" s="183">
        <f t="shared" si="153"/>
        <v>1.3</v>
      </c>
      <c r="B622" s="184" t="str">
        <f t="shared" si="152"/>
        <v>Micom P343 Numerical generator protection relay with 24 DI &amp; 24 DO with CLIO input. (5 Nos)</v>
      </c>
      <c r="C622" s="183" t="str">
        <f t="shared" si="154"/>
        <v>MERC/TECH 1/CAPEX/20142015/00086</v>
      </c>
      <c r="D622" s="814">
        <f t="shared" si="154"/>
        <v>41739</v>
      </c>
      <c r="E622" s="815">
        <f t="shared" si="154"/>
        <v>1.4675</v>
      </c>
      <c r="F622" s="155">
        <f t="shared" si="155"/>
        <v>1.474</v>
      </c>
      <c r="G622" s="155">
        <f t="shared" si="156"/>
        <v>1.474</v>
      </c>
      <c r="H622" s="816">
        <f t="shared" si="159"/>
        <v>0</v>
      </c>
      <c r="I622" s="155">
        <f>'F4.2  KGSC'!X13</f>
        <v>0</v>
      </c>
      <c r="J622" s="155">
        <f>'F4.2  KGSC'!AW13</f>
        <v>0</v>
      </c>
      <c r="K622" s="816"/>
      <c r="L622" s="816"/>
      <c r="M622" s="816">
        <f t="shared" si="160"/>
        <v>0</v>
      </c>
      <c r="N622" s="816">
        <f t="shared" si="161"/>
        <v>0</v>
      </c>
      <c r="O622" s="209">
        <f t="shared" si="157"/>
        <v>0</v>
      </c>
      <c r="P622" s="210">
        <f t="shared" si="158"/>
        <v>0</v>
      </c>
    </row>
    <row r="623" spans="1:16" ht="30" outlineLevel="1">
      <c r="A623" s="183">
        <f t="shared" si="153"/>
        <v>1.4</v>
      </c>
      <c r="B623" s="184" t="str">
        <f t="shared" si="152"/>
        <v>Security Building at Stage-IV</v>
      </c>
      <c r="C623" s="183" t="str">
        <f t="shared" si="154"/>
        <v>MERC/TECH 1/CAPEX/20142015/00086</v>
      </c>
      <c r="D623" s="814">
        <f t="shared" si="154"/>
        <v>41739</v>
      </c>
      <c r="E623" s="815">
        <f t="shared" si="154"/>
        <v>0.1644613</v>
      </c>
      <c r="F623" s="155">
        <f t="shared" si="155"/>
        <v>0.1837684</v>
      </c>
      <c r="G623" s="155">
        <f t="shared" si="156"/>
        <v>0.1837684</v>
      </c>
      <c r="H623" s="816">
        <f t="shared" si="159"/>
        <v>0</v>
      </c>
      <c r="I623" s="155">
        <f>'F4.2  KGSC'!X14</f>
        <v>0</v>
      </c>
      <c r="J623" s="155">
        <f>'F4.2  KGSC'!AW14</f>
        <v>0</v>
      </c>
      <c r="K623" s="816"/>
      <c r="L623" s="816"/>
      <c r="M623" s="816">
        <f t="shared" si="160"/>
        <v>0</v>
      </c>
      <c r="N623" s="816">
        <f t="shared" si="161"/>
        <v>0</v>
      </c>
      <c r="O623" s="209">
        <f t="shared" si="157"/>
        <v>0</v>
      </c>
      <c r="P623" s="210">
        <f t="shared" si="158"/>
        <v>0</v>
      </c>
    </row>
    <row r="624" spans="1:16" ht="30" outlineLevel="1">
      <c r="A624" s="183">
        <f t="shared" si="153"/>
        <v>1.5</v>
      </c>
      <c r="B624" s="184" t="str">
        <f t="shared" si="152"/>
        <v>Construction of recreation club building</v>
      </c>
      <c r="C624" s="183" t="str">
        <f t="shared" si="154"/>
        <v>MERC/TECH 1/CAPEX/20142015/00086</v>
      </c>
      <c r="D624" s="814">
        <f t="shared" si="154"/>
        <v>41739</v>
      </c>
      <c r="E624" s="815">
        <f t="shared" si="154"/>
        <v>1.8204346</v>
      </c>
      <c r="F624" s="155">
        <f t="shared" si="155"/>
        <v>2.1946485999999998</v>
      </c>
      <c r="G624" s="155">
        <f t="shared" si="156"/>
        <v>2.1946485999999998</v>
      </c>
      <c r="H624" s="816">
        <f t="shared" si="159"/>
        <v>0</v>
      </c>
      <c r="I624" s="155">
        <f>'F4.2  KGSC'!X15</f>
        <v>0</v>
      </c>
      <c r="J624" s="155">
        <f>'F4.2  KGSC'!AW15</f>
        <v>0</v>
      </c>
      <c r="K624" s="816"/>
      <c r="L624" s="816"/>
      <c r="M624" s="816">
        <f t="shared" si="160"/>
        <v>0</v>
      </c>
      <c r="N624" s="816">
        <f t="shared" si="161"/>
        <v>0</v>
      </c>
      <c r="O624" s="209">
        <f t="shared" si="157"/>
        <v>0</v>
      </c>
      <c r="P624" s="210">
        <f t="shared" si="158"/>
        <v>0</v>
      </c>
    </row>
    <row r="625" spans="1:16" ht="30" outlineLevel="1">
      <c r="A625" s="183">
        <f t="shared" si="153"/>
        <v>1.6</v>
      </c>
      <c r="B625" s="184" t="str">
        <f t="shared" si="152"/>
        <v>Security Building for Stage-IV at EVT</v>
      </c>
      <c r="C625" s="183" t="str">
        <f t="shared" si="154"/>
        <v>MERC/TECH 1/CAPEX/20142015/00086</v>
      </c>
      <c r="D625" s="814">
        <f t="shared" si="154"/>
        <v>41739</v>
      </c>
      <c r="E625" s="815">
        <f t="shared" si="154"/>
        <v>0.22775599999999999</v>
      </c>
      <c r="F625" s="155">
        <f t="shared" si="155"/>
        <v>0.2596135</v>
      </c>
      <c r="G625" s="155">
        <f t="shared" si="156"/>
        <v>0.2596135</v>
      </c>
      <c r="H625" s="816">
        <f t="shared" si="159"/>
        <v>0</v>
      </c>
      <c r="I625" s="155">
        <f>'F4.2  KGSC'!X16</f>
        <v>0</v>
      </c>
      <c r="J625" s="155">
        <f>'F4.2  KGSC'!AW16</f>
        <v>0</v>
      </c>
      <c r="K625" s="816"/>
      <c r="L625" s="816"/>
      <c r="M625" s="816">
        <f t="shared" si="160"/>
        <v>0</v>
      </c>
      <c r="N625" s="816">
        <f t="shared" si="161"/>
        <v>0</v>
      </c>
      <c r="O625" s="209">
        <f t="shared" si="157"/>
        <v>0</v>
      </c>
      <c r="P625" s="210">
        <f t="shared" si="158"/>
        <v>0</v>
      </c>
    </row>
    <row r="626" spans="1:16" ht="30" outlineLevel="1">
      <c r="A626" s="183">
        <f t="shared" si="153"/>
        <v>0</v>
      </c>
      <c r="B626" s="184" t="str">
        <f t="shared" si="152"/>
        <v>IDC</v>
      </c>
      <c r="C626" s="183" t="str">
        <f t="shared" si="154"/>
        <v>MERC/TECH 1/CAPEX/20142015/00086</v>
      </c>
      <c r="D626" s="814">
        <f t="shared" si="154"/>
        <v>41739</v>
      </c>
      <c r="E626" s="815">
        <f t="shared" si="154"/>
        <v>0.13439999999999999</v>
      </c>
      <c r="F626" s="155">
        <f t="shared" si="155"/>
        <v>0</v>
      </c>
      <c r="G626" s="155">
        <f t="shared" si="156"/>
        <v>0</v>
      </c>
      <c r="H626" s="816">
        <f t="shared" si="159"/>
        <v>0</v>
      </c>
      <c r="I626" s="155">
        <f>'F4.2  KGSC'!X17</f>
        <v>0</v>
      </c>
      <c r="J626" s="155">
        <f>'F4.2  KGSC'!AW17</f>
        <v>0</v>
      </c>
      <c r="K626" s="816"/>
      <c r="L626" s="816"/>
      <c r="M626" s="816">
        <f t="shared" si="160"/>
        <v>0</v>
      </c>
      <c r="N626" s="816">
        <f t="shared" si="161"/>
        <v>0</v>
      </c>
      <c r="O626" s="209">
        <f t="shared" si="157"/>
        <v>0</v>
      </c>
      <c r="P626" s="210">
        <f t="shared" si="158"/>
        <v>0</v>
      </c>
    </row>
    <row r="627" spans="1:16" outlineLevel="1">
      <c r="A627" s="161">
        <f t="shared" si="153"/>
        <v>3</v>
      </c>
      <c r="B627" s="54" t="str">
        <f t="shared" si="152"/>
        <v>Various DPR Schemes for Civil Section, KGSC Pophali</v>
      </c>
      <c r="C627" s="53" t="str">
        <f t="shared" si="154"/>
        <v>MERC/CAPEX/20152016/00907</v>
      </c>
      <c r="D627" s="55">
        <f t="shared" si="154"/>
        <v>42313</v>
      </c>
      <c r="E627" s="56">
        <f t="shared" si="154"/>
        <v>21.201000000000001</v>
      </c>
      <c r="F627" s="155">
        <f t="shared" si="155"/>
        <v>0</v>
      </c>
      <c r="G627" s="155">
        <f t="shared" si="156"/>
        <v>0</v>
      </c>
      <c r="H627" s="156">
        <f t="shared" si="159"/>
        <v>0</v>
      </c>
      <c r="I627" s="157">
        <f>'F4.2  KGSC'!X18</f>
        <v>0</v>
      </c>
      <c r="J627" s="157">
        <f>'F4.2  KGSC'!AW18</f>
        <v>0</v>
      </c>
      <c r="K627" s="156"/>
      <c r="L627" s="156"/>
      <c r="M627" s="156">
        <f t="shared" si="160"/>
        <v>0</v>
      </c>
      <c r="N627" s="156">
        <f t="shared" si="161"/>
        <v>0</v>
      </c>
      <c r="O627" s="209">
        <f t="shared" si="157"/>
        <v>0</v>
      </c>
      <c r="P627" s="210">
        <f t="shared" si="158"/>
        <v>0</v>
      </c>
    </row>
    <row r="628" spans="1:16" outlineLevel="1">
      <c r="A628" s="195">
        <f t="shared" si="153"/>
        <v>3.1</v>
      </c>
      <c r="B628" s="747" t="str">
        <f t="shared" si="152"/>
        <v>Providing Road Network at KGSC, Pophali</v>
      </c>
      <c r="C628" s="58" t="str">
        <f t="shared" si="154"/>
        <v>MERC/CAPEX/20152016/00907</v>
      </c>
      <c r="D628" s="141">
        <f t="shared" si="154"/>
        <v>42313</v>
      </c>
      <c r="E628" s="59">
        <f t="shared" si="154"/>
        <v>7.7759999999999998</v>
      </c>
      <c r="F628" s="155">
        <f t="shared" si="155"/>
        <v>7.0181969999999998</v>
      </c>
      <c r="G628" s="155">
        <f t="shared" si="156"/>
        <v>7.0181969999999998</v>
      </c>
      <c r="H628" s="156">
        <f t="shared" si="159"/>
        <v>0</v>
      </c>
      <c r="I628" s="157">
        <f>'F4.2  KGSC'!X19</f>
        <v>0</v>
      </c>
      <c r="J628" s="157">
        <f>'F4.2  KGSC'!AW19</f>
        <v>0</v>
      </c>
      <c r="K628" s="156"/>
      <c r="L628" s="156"/>
      <c r="M628" s="156">
        <f t="shared" si="160"/>
        <v>0</v>
      </c>
      <c r="N628" s="156">
        <f t="shared" si="161"/>
        <v>0</v>
      </c>
      <c r="O628" s="209">
        <f t="shared" si="157"/>
        <v>0</v>
      </c>
      <c r="P628" s="210">
        <f t="shared" si="158"/>
        <v>0</v>
      </c>
    </row>
    <row r="629" spans="1:16" outlineLevel="1">
      <c r="A629" s="195">
        <f t="shared" si="153"/>
        <v>3.2</v>
      </c>
      <c r="B629" s="747" t="str">
        <f t="shared" si="152"/>
        <v>Modernisation &amp; Refurbishing of Residential Complex</v>
      </c>
      <c r="C629" s="58" t="str">
        <f t="shared" si="154"/>
        <v>MERC/CAPEX/20152016/00907</v>
      </c>
      <c r="D629" s="141">
        <f t="shared" si="154"/>
        <v>42313</v>
      </c>
      <c r="E629" s="59">
        <f t="shared" si="154"/>
        <v>8.9849999999999994</v>
      </c>
      <c r="F629" s="155">
        <f t="shared" si="155"/>
        <v>8.9364673999999997</v>
      </c>
      <c r="G629" s="155">
        <f t="shared" si="156"/>
        <v>8.9364673999999997</v>
      </c>
      <c r="H629" s="156">
        <f t="shared" si="159"/>
        <v>0</v>
      </c>
      <c r="I629" s="157">
        <f>'F4.2  KGSC'!X20</f>
        <v>0</v>
      </c>
      <c r="J629" s="157">
        <f>'F4.2  KGSC'!AW20</f>
        <v>0</v>
      </c>
      <c r="K629" s="156"/>
      <c r="L629" s="156"/>
      <c r="M629" s="156">
        <f t="shared" si="160"/>
        <v>0</v>
      </c>
      <c r="N629" s="156">
        <f t="shared" si="161"/>
        <v>0</v>
      </c>
      <c r="O629" s="209">
        <f t="shared" si="157"/>
        <v>0</v>
      </c>
      <c r="P629" s="210">
        <f t="shared" si="158"/>
        <v>0</v>
      </c>
    </row>
    <row r="630" spans="1:16" outlineLevel="1">
      <c r="A630" s="749">
        <f t="shared" si="153"/>
        <v>3.3</v>
      </c>
      <c r="B630" s="750" t="str">
        <f t="shared" si="152"/>
        <v>Water Supply &amp; Sanitory Works</v>
      </c>
      <c r="C630" s="58" t="str">
        <f t="shared" si="154"/>
        <v>MERC/CAPEX/20152016/00907</v>
      </c>
      <c r="D630" s="141">
        <f t="shared" si="154"/>
        <v>42313</v>
      </c>
      <c r="E630" s="59">
        <f t="shared" si="154"/>
        <v>4.4400000000000004</v>
      </c>
      <c r="F630" s="155">
        <f t="shared" si="155"/>
        <v>5.9018379999999997</v>
      </c>
      <c r="G630" s="155">
        <f t="shared" si="156"/>
        <v>4.1021511999999998</v>
      </c>
      <c r="H630" s="156">
        <f t="shared" si="159"/>
        <v>1.7996867999999999</v>
      </c>
      <c r="I630" s="157">
        <f>'F4.2  KGSC'!X21</f>
        <v>0</v>
      </c>
      <c r="J630" s="157">
        <f>'F4.2  KGSC'!AW21</f>
        <v>0</v>
      </c>
      <c r="K630" s="156"/>
      <c r="L630" s="156"/>
      <c r="M630" s="156">
        <f t="shared" si="160"/>
        <v>0</v>
      </c>
      <c r="N630" s="156">
        <f t="shared" si="161"/>
        <v>1.7996867999999999</v>
      </c>
      <c r="O630" s="209">
        <f t="shared" si="157"/>
        <v>0</v>
      </c>
      <c r="P630" s="210">
        <f t="shared" si="158"/>
        <v>0</v>
      </c>
    </row>
    <row r="631" spans="1:16" ht="30" outlineLevel="1">
      <c r="A631" s="416">
        <f t="shared" si="153"/>
        <v>4</v>
      </c>
      <c r="B631" s="417" t="str">
        <f t="shared" si="152"/>
        <v>Various Performance Improvement related schemes at KGSC, Pophali</v>
      </c>
      <c r="C631" s="416" t="str">
        <f t="shared" si="154"/>
        <v>MERC/CAPEX/20162017/01018</v>
      </c>
      <c r="D631" s="811">
        <f t="shared" si="154"/>
        <v>42691</v>
      </c>
      <c r="E631" s="57">
        <f t="shared" si="154"/>
        <v>12.976504</v>
      </c>
      <c r="F631" s="155">
        <f t="shared" si="155"/>
        <v>0</v>
      </c>
      <c r="G631" s="155">
        <f t="shared" si="156"/>
        <v>0</v>
      </c>
      <c r="H631" s="816">
        <f t="shared" si="159"/>
        <v>0</v>
      </c>
      <c r="I631" s="155">
        <f>'F4.2  KGSC'!X22</f>
        <v>0</v>
      </c>
      <c r="J631" s="155">
        <f>'F4.2  KGSC'!AW22</f>
        <v>0</v>
      </c>
      <c r="K631" s="816"/>
      <c r="L631" s="816"/>
      <c r="M631" s="816">
        <f t="shared" si="160"/>
        <v>0</v>
      </c>
      <c r="N631" s="816">
        <f t="shared" si="161"/>
        <v>0</v>
      </c>
      <c r="O631" s="209">
        <f t="shared" si="157"/>
        <v>0</v>
      </c>
      <c r="P631" s="210">
        <f t="shared" si="158"/>
        <v>0</v>
      </c>
    </row>
    <row r="632" spans="1:16" outlineLevel="1">
      <c r="A632" s="183">
        <f t="shared" si="153"/>
        <v>4.0999999999999996</v>
      </c>
      <c r="B632" s="184" t="str">
        <f t="shared" si="152"/>
        <v>Up gradation of 245 kV CTs at Stage-I&amp;II SY</v>
      </c>
      <c r="C632" s="183" t="str">
        <f t="shared" si="154"/>
        <v>MERC/CAPEX/20162017/01018</v>
      </c>
      <c r="D632" s="814">
        <f t="shared" si="154"/>
        <v>42691</v>
      </c>
      <c r="E632" s="815">
        <f t="shared" si="154"/>
        <v>1.962432</v>
      </c>
      <c r="F632" s="155">
        <f t="shared" si="155"/>
        <v>2.0900159999999999</v>
      </c>
      <c r="G632" s="155">
        <f t="shared" si="156"/>
        <v>2.0900159999999999</v>
      </c>
      <c r="H632" s="816">
        <f t="shared" si="159"/>
        <v>0</v>
      </c>
      <c r="I632" s="155">
        <f>'F4.2  KGSC'!X23</f>
        <v>0</v>
      </c>
      <c r="J632" s="155">
        <f>'F4.2  KGSC'!AW23</f>
        <v>0</v>
      </c>
      <c r="K632" s="816"/>
      <c r="L632" s="816"/>
      <c r="M632" s="816">
        <f t="shared" si="160"/>
        <v>0</v>
      </c>
      <c r="N632" s="816">
        <f t="shared" si="161"/>
        <v>0</v>
      </c>
      <c r="O632" s="209">
        <f t="shared" si="157"/>
        <v>0</v>
      </c>
      <c r="P632" s="210">
        <f t="shared" si="158"/>
        <v>0</v>
      </c>
    </row>
    <row r="633" spans="1:16" outlineLevel="1">
      <c r="A633" s="183">
        <f t="shared" si="153"/>
        <v>4.2</v>
      </c>
      <c r="B633" s="184" t="str">
        <f t="shared" si="152"/>
        <v>Up gradation of 245 kV PTs at Stage-I&amp;II SY</v>
      </c>
      <c r="C633" s="183" t="str">
        <f t="shared" si="154"/>
        <v>MERC/CAPEX/20162017/01018</v>
      </c>
      <c r="D633" s="814">
        <f t="shared" si="154"/>
        <v>42691</v>
      </c>
      <c r="E633" s="815">
        <f t="shared" si="154"/>
        <v>0.40508549999999999</v>
      </c>
      <c r="F633" s="155">
        <f t="shared" si="155"/>
        <v>0.3417</v>
      </c>
      <c r="G633" s="155">
        <f t="shared" si="156"/>
        <v>0.3417</v>
      </c>
      <c r="H633" s="816">
        <f t="shared" si="159"/>
        <v>0</v>
      </c>
      <c r="I633" s="155">
        <f>'F4.2  KGSC'!X24</f>
        <v>0</v>
      </c>
      <c r="J633" s="155">
        <f>'F4.2  KGSC'!AW24</f>
        <v>0</v>
      </c>
      <c r="K633" s="816"/>
      <c r="L633" s="816"/>
      <c r="M633" s="816">
        <f t="shared" si="160"/>
        <v>0</v>
      </c>
      <c r="N633" s="816">
        <f t="shared" si="161"/>
        <v>0</v>
      </c>
      <c r="O633" s="209">
        <f t="shared" si="157"/>
        <v>0</v>
      </c>
      <c r="P633" s="210">
        <f t="shared" si="158"/>
        <v>0</v>
      </c>
    </row>
    <row r="634" spans="1:16" outlineLevel="1">
      <c r="A634" s="183">
        <f t="shared" si="153"/>
        <v>4.3</v>
      </c>
      <c r="B634" s="184" t="str">
        <f t="shared" si="152"/>
        <v>Up gradation of CW system of Stage-I&amp;II Units</v>
      </c>
      <c r="C634" s="183" t="str">
        <f t="shared" si="154"/>
        <v>MERC/CAPEX/20162017/01018</v>
      </c>
      <c r="D634" s="814">
        <f t="shared" si="154"/>
        <v>42691</v>
      </c>
      <c r="E634" s="815">
        <f t="shared" si="154"/>
        <v>1.7099491</v>
      </c>
      <c r="F634" s="155">
        <f t="shared" si="155"/>
        <v>1.4730966999999999</v>
      </c>
      <c r="G634" s="155">
        <f t="shared" si="156"/>
        <v>1.4730966999999999</v>
      </c>
      <c r="H634" s="816">
        <f t="shared" si="159"/>
        <v>0</v>
      </c>
      <c r="I634" s="155">
        <f>'F4.2  KGSC'!X25</f>
        <v>0</v>
      </c>
      <c r="J634" s="155">
        <f>'F4.2  KGSC'!AW25</f>
        <v>0</v>
      </c>
      <c r="K634" s="816"/>
      <c r="L634" s="816"/>
      <c r="M634" s="816">
        <f t="shared" si="160"/>
        <v>0</v>
      </c>
      <c r="N634" s="816">
        <f t="shared" si="161"/>
        <v>0</v>
      </c>
      <c r="O634" s="209">
        <f t="shared" si="157"/>
        <v>0</v>
      </c>
      <c r="P634" s="210">
        <f t="shared" si="158"/>
        <v>0</v>
      </c>
    </row>
    <row r="635" spans="1:16" ht="30" outlineLevel="1">
      <c r="A635" s="183">
        <f t="shared" si="153"/>
        <v>4.4000000000000004</v>
      </c>
      <c r="B635" s="184" t="str">
        <f t="shared" si="152"/>
        <v>Up gradation of Intercom Exchange System between Stage-I&amp;II PH &amp; Admin. Bldg &amp; Staff Colony.</v>
      </c>
      <c r="C635" s="183" t="str">
        <f t="shared" si="154"/>
        <v>MERC/CAPEX/20162017/01018</v>
      </c>
      <c r="D635" s="814">
        <f t="shared" si="154"/>
        <v>42691</v>
      </c>
      <c r="E635" s="815">
        <f t="shared" si="154"/>
        <v>0.43826300000000001</v>
      </c>
      <c r="F635" s="155">
        <f t="shared" si="155"/>
        <v>0.35899999999999999</v>
      </c>
      <c r="G635" s="155">
        <f t="shared" si="156"/>
        <v>0.35899999999999999</v>
      </c>
      <c r="H635" s="816">
        <f t="shared" si="159"/>
        <v>0</v>
      </c>
      <c r="I635" s="155">
        <f>'F4.2  KGSC'!X26</f>
        <v>0</v>
      </c>
      <c r="J635" s="155">
        <f>'F4.2  KGSC'!AW26</f>
        <v>0</v>
      </c>
      <c r="K635" s="816"/>
      <c r="L635" s="816"/>
      <c r="M635" s="816">
        <f t="shared" si="160"/>
        <v>0</v>
      </c>
      <c r="N635" s="816">
        <f t="shared" si="161"/>
        <v>0</v>
      </c>
      <c r="O635" s="209">
        <f t="shared" si="157"/>
        <v>0</v>
      </c>
      <c r="P635" s="210">
        <f t="shared" si="158"/>
        <v>0</v>
      </c>
    </row>
    <row r="636" spans="1:16" outlineLevel="1">
      <c r="A636" s="183">
        <f t="shared" si="153"/>
        <v>4.5</v>
      </c>
      <c r="B636" s="184" t="str">
        <f t="shared" si="152"/>
        <v>Up gradation of 220 kV Breakers at KDPH SY</v>
      </c>
      <c r="C636" s="183" t="str">
        <f t="shared" si="154"/>
        <v>MERC/CAPEX/20162017/01018</v>
      </c>
      <c r="D636" s="814">
        <f t="shared" si="154"/>
        <v>42691</v>
      </c>
      <c r="E636" s="815">
        <f t="shared" si="154"/>
        <v>1.2890455999999999</v>
      </c>
      <c r="F636" s="155">
        <f t="shared" si="155"/>
        <v>0.97899999999999998</v>
      </c>
      <c r="G636" s="155">
        <f t="shared" si="156"/>
        <v>0.97899999999999998</v>
      </c>
      <c r="H636" s="816">
        <f t="shared" si="159"/>
        <v>0</v>
      </c>
      <c r="I636" s="155">
        <f>'F4.2  KGSC'!X27</f>
        <v>0</v>
      </c>
      <c r="J636" s="155">
        <f>'F4.2  KGSC'!AW27</f>
        <v>0</v>
      </c>
      <c r="K636" s="816"/>
      <c r="L636" s="816"/>
      <c r="M636" s="816">
        <f t="shared" si="160"/>
        <v>0</v>
      </c>
      <c r="N636" s="816">
        <f t="shared" si="161"/>
        <v>0</v>
      </c>
      <c r="O636" s="209">
        <f t="shared" si="157"/>
        <v>0</v>
      </c>
      <c r="P636" s="210">
        <f t="shared" si="158"/>
        <v>0</v>
      </c>
    </row>
    <row r="637" spans="1:16" outlineLevel="1">
      <c r="A637" s="183">
        <f t="shared" si="153"/>
        <v>4.5999999999999996</v>
      </c>
      <c r="B637" s="184" t="str">
        <f t="shared" si="152"/>
        <v>Procurement of Governing Oil Pumps for Stage-III Units.</v>
      </c>
      <c r="C637" s="183" t="str">
        <f t="shared" si="154"/>
        <v>MERC/CAPEX/20162017/01018</v>
      </c>
      <c r="D637" s="814">
        <f t="shared" si="154"/>
        <v>42691</v>
      </c>
      <c r="E637" s="815">
        <f t="shared" si="154"/>
        <v>1.2316254</v>
      </c>
      <c r="F637" s="155">
        <f t="shared" si="155"/>
        <v>0.70174179999999997</v>
      </c>
      <c r="G637" s="155">
        <f t="shared" si="156"/>
        <v>0.70174179999999997</v>
      </c>
      <c r="H637" s="816">
        <f t="shared" si="159"/>
        <v>0</v>
      </c>
      <c r="I637" s="155">
        <f>'F4.2  KGSC'!X28</f>
        <v>0</v>
      </c>
      <c r="J637" s="155">
        <f>'F4.2  KGSC'!AW28</f>
        <v>0</v>
      </c>
      <c r="K637" s="816"/>
      <c r="L637" s="816"/>
      <c r="M637" s="816">
        <f t="shared" si="160"/>
        <v>0</v>
      </c>
      <c r="N637" s="816">
        <f t="shared" si="161"/>
        <v>0</v>
      </c>
      <c r="O637" s="209">
        <f t="shared" si="157"/>
        <v>0</v>
      </c>
      <c r="P637" s="210">
        <f t="shared" si="158"/>
        <v>0</v>
      </c>
    </row>
    <row r="638" spans="1:16" outlineLevel="1">
      <c r="A638" s="768">
        <f t="shared" si="153"/>
        <v>4.7</v>
      </c>
      <c r="B638" s="769" t="str">
        <f t="shared" si="152"/>
        <v>Up gradation of TG Governing system of Stage-IV Units.</v>
      </c>
      <c r="C638" s="58" t="str">
        <f t="shared" si="154"/>
        <v>MERC/CAPEX/20162017/01018</v>
      </c>
      <c r="D638" s="141">
        <f t="shared" si="154"/>
        <v>42691</v>
      </c>
      <c r="E638" s="59">
        <f t="shared" si="154"/>
        <v>2.2151633999999998</v>
      </c>
      <c r="F638" s="155">
        <f t="shared" si="155"/>
        <v>2.7472045999999999</v>
      </c>
      <c r="G638" s="155">
        <f t="shared" si="156"/>
        <v>2.7472045999999999</v>
      </c>
      <c r="H638" s="156">
        <f t="shared" si="159"/>
        <v>0</v>
      </c>
      <c r="I638" s="157">
        <f>'F4.2  KGSC'!X29</f>
        <v>0</v>
      </c>
      <c r="J638" s="157">
        <f>'F4.2  KGSC'!AW29</f>
        <v>0</v>
      </c>
      <c r="K638" s="156"/>
      <c r="L638" s="156"/>
      <c r="M638" s="156">
        <f t="shared" si="160"/>
        <v>0</v>
      </c>
      <c r="N638" s="156">
        <f t="shared" si="161"/>
        <v>0</v>
      </c>
      <c r="O638" s="209">
        <f t="shared" si="157"/>
        <v>0</v>
      </c>
      <c r="P638" s="210">
        <f t="shared" si="158"/>
        <v>0</v>
      </c>
    </row>
    <row r="639" spans="1:16" outlineLevel="1">
      <c r="A639" s="183">
        <f t="shared" si="153"/>
        <v>4.8</v>
      </c>
      <c r="B639" s="184" t="str">
        <f t="shared" si="152"/>
        <v>Up gradation of Numerical Protection system of Stage-IV Units.</v>
      </c>
      <c r="C639" s="183" t="str">
        <f t="shared" ref="C639:E658" si="162">C436</f>
        <v>MERC/CAPEX/20162017/01018</v>
      </c>
      <c r="D639" s="814">
        <f t="shared" si="162"/>
        <v>42691</v>
      </c>
      <c r="E639" s="815">
        <f t="shared" si="162"/>
        <v>2.8249399999999998</v>
      </c>
      <c r="F639" s="155">
        <f t="shared" si="155"/>
        <v>2.8673999999999999</v>
      </c>
      <c r="G639" s="155">
        <f t="shared" si="156"/>
        <v>2.8673999999999999</v>
      </c>
      <c r="H639" s="816">
        <f t="shared" si="159"/>
        <v>0</v>
      </c>
      <c r="I639" s="155">
        <f>'F4.2  KGSC'!X30</f>
        <v>0</v>
      </c>
      <c r="J639" s="155">
        <f>'F4.2  KGSC'!AW30</f>
        <v>0</v>
      </c>
      <c r="K639" s="816"/>
      <c r="L639" s="816"/>
      <c r="M639" s="816">
        <f t="shared" si="160"/>
        <v>0</v>
      </c>
      <c r="N639" s="816">
        <f t="shared" si="161"/>
        <v>0</v>
      </c>
      <c r="O639" s="209">
        <f t="shared" si="157"/>
        <v>0</v>
      </c>
      <c r="P639" s="210">
        <f t="shared" si="158"/>
        <v>0</v>
      </c>
    </row>
    <row r="640" spans="1:16" outlineLevel="1">
      <c r="A640" s="183">
        <f t="shared" si="153"/>
        <v>0</v>
      </c>
      <c r="B640" s="184" t="str">
        <f t="shared" si="152"/>
        <v>IDC</v>
      </c>
      <c r="C640" s="183" t="str">
        <f t="shared" si="162"/>
        <v>MERC/CAPEX/20162017/01018</v>
      </c>
      <c r="D640" s="814">
        <f t="shared" si="162"/>
        <v>42691</v>
      </c>
      <c r="E640" s="815">
        <f t="shared" si="162"/>
        <v>0.9</v>
      </c>
      <c r="F640" s="155">
        <f t="shared" si="155"/>
        <v>0</v>
      </c>
      <c r="G640" s="155">
        <f t="shared" si="156"/>
        <v>0</v>
      </c>
      <c r="H640" s="816">
        <f t="shared" si="159"/>
        <v>0</v>
      </c>
      <c r="I640" s="155">
        <f>'F4.2  KGSC'!X31</f>
        <v>0</v>
      </c>
      <c r="J640" s="155">
        <f>'F4.2  KGSC'!AW31</f>
        <v>0</v>
      </c>
      <c r="K640" s="816"/>
      <c r="L640" s="816"/>
      <c r="M640" s="816">
        <f t="shared" si="160"/>
        <v>0</v>
      </c>
      <c r="N640" s="816">
        <f t="shared" si="161"/>
        <v>0</v>
      </c>
      <c r="O640" s="209">
        <f t="shared" si="157"/>
        <v>0</v>
      </c>
      <c r="P640" s="210">
        <f t="shared" si="158"/>
        <v>0</v>
      </c>
    </row>
    <row r="641" spans="1:16" ht="30" outlineLevel="1">
      <c r="A641" s="416">
        <f t="shared" si="153"/>
        <v>7</v>
      </c>
      <c r="B641" s="417" t="str">
        <f t="shared" si="152"/>
        <v>Replacement of Generator Stator of unit No. 11 (80 MW), Stage III, KGSC Pophali</v>
      </c>
      <c r="C641" s="416" t="str">
        <f t="shared" si="162"/>
        <v>MERC/CAPEX/20172018/04592</v>
      </c>
      <c r="D641" s="811">
        <f t="shared" si="162"/>
        <v>43046</v>
      </c>
      <c r="E641" s="57">
        <f t="shared" si="162"/>
        <v>22.54</v>
      </c>
      <c r="F641" s="155">
        <f t="shared" si="155"/>
        <v>0</v>
      </c>
      <c r="G641" s="155">
        <f t="shared" si="156"/>
        <v>0</v>
      </c>
      <c r="H641" s="816">
        <f t="shared" si="159"/>
        <v>0</v>
      </c>
      <c r="I641" s="155">
        <f>'F4.2  KGSC'!X32</f>
        <v>0</v>
      </c>
      <c r="J641" s="155">
        <f>'F4.2  KGSC'!AW32</f>
        <v>0</v>
      </c>
      <c r="K641" s="816"/>
      <c r="L641" s="816"/>
      <c r="M641" s="816">
        <f t="shared" si="160"/>
        <v>0</v>
      </c>
      <c r="N641" s="816">
        <f t="shared" si="161"/>
        <v>0</v>
      </c>
      <c r="O641" s="209">
        <f t="shared" si="157"/>
        <v>0</v>
      </c>
      <c r="P641" s="210">
        <f t="shared" si="158"/>
        <v>0</v>
      </c>
    </row>
    <row r="642" spans="1:16" ht="30" outlineLevel="1">
      <c r="A642" s="58">
        <f t="shared" si="153"/>
        <v>7.1</v>
      </c>
      <c r="B642" s="104" t="str">
        <f t="shared" si="152"/>
        <v>Replacement of Generator Stator of unit No. 11 (80 MW), Stage III, KGSC Pophali</v>
      </c>
      <c r="C642" s="58" t="str">
        <f t="shared" si="162"/>
        <v>MERC/CAPEX/20172018/04592</v>
      </c>
      <c r="D642" s="141">
        <f t="shared" si="162"/>
        <v>43046</v>
      </c>
      <c r="E642" s="59">
        <f t="shared" si="162"/>
        <v>22.54</v>
      </c>
      <c r="F642" s="155">
        <f t="shared" si="155"/>
        <v>19.408999999999999</v>
      </c>
      <c r="G642" s="155">
        <f t="shared" si="156"/>
        <v>19.41</v>
      </c>
      <c r="H642" s="156">
        <f t="shared" si="159"/>
        <v>-1.0000000000012221E-3</v>
      </c>
      <c r="I642" s="157">
        <f>'F4.2  KGSC'!X33</f>
        <v>0</v>
      </c>
      <c r="J642" s="157">
        <f>'F4.2  KGSC'!AW33</f>
        <v>0</v>
      </c>
      <c r="K642" s="156"/>
      <c r="L642" s="156"/>
      <c r="M642" s="156">
        <f t="shared" si="160"/>
        <v>0</v>
      </c>
      <c r="N642" s="156">
        <f t="shared" si="161"/>
        <v>-1.0000000000012221E-3</v>
      </c>
      <c r="O642" s="209">
        <f t="shared" si="157"/>
        <v>0</v>
      </c>
      <c r="P642" s="210">
        <f t="shared" si="158"/>
        <v>0</v>
      </c>
    </row>
    <row r="643" spans="1:16" ht="30" outlineLevel="1">
      <c r="A643" s="416">
        <f t="shared" si="153"/>
        <v>8</v>
      </c>
      <c r="B643" s="417" t="str">
        <f t="shared" si="152"/>
        <v>Procurement of new pelton wheel runners (2 Nos.) for Stage II at KGSC, Pophali</v>
      </c>
      <c r="C643" s="416" t="str">
        <f t="shared" si="162"/>
        <v>MERC/CAPEX/20172018/04421</v>
      </c>
      <c r="D643" s="811">
        <f t="shared" si="162"/>
        <v>43032</v>
      </c>
      <c r="E643" s="57">
        <f t="shared" si="162"/>
        <v>13.07</v>
      </c>
      <c r="F643" s="155">
        <f t="shared" si="155"/>
        <v>0</v>
      </c>
      <c r="G643" s="155">
        <f t="shared" si="156"/>
        <v>0</v>
      </c>
      <c r="H643" s="816">
        <f t="shared" si="159"/>
        <v>0</v>
      </c>
      <c r="I643" s="155">
        <f>'F4.2  KGSC'!X34</f>
        <v>0</v>
      </c>
      <c r="J643" s="155">
        <f>'F4.2  KGSC'!AW34</f>
        <v>0</v>
      </c>
      <c r="K643" s="816"/>
      <c r="L643" s="816"/>
      <c r="M643" s="816">
        <f t="shared" si="160"/>
        <v>0</v>
      </c>
      <c r="N643" s="816">
        <f t="shared" si="161"/>
        <v>0</v>
      </c>
      <c r="O643" s="209">
        <f t="shared" si="157"/>
        <v>0</v>
      </c>
      <c r="P643" s="210">
        <f t="shared" si="158"/>
        <v>0</v>
      </c>
    </row>
    <row r="644" spans="1:16" ht="30" outlineLevel="1">
      <c r="A644" s="58">
        <f t="shared" si="153"/>
        <v>8.1</v>
      </c>
      <c r="B644" s="104" t="str">
        <f t="shared" si="152"/>
        <v>Procurement of new pelton wheel runners (2 Nos.) for Stage II at KGSC, Pophali</v>
      </c>
      <c r="C644" s="58" t="str">
        <f t="shared" si="162"/>
        <v>MERC/CAPEX/20172018/04421</v>
      </c>
      <c r="D644" s="141">
        <f t="shared" si="162"/>
        <v>43032</v>
      </c>
      <c r="E644" s="59">
        <f t="shared" si="162"/>
        <v>13.07</v>
      </c>
      <c r="F644" s="155">
        <f t="shared" si="155"/>
        <v>5.19</v>
      </c>
      <c r="G644" s="155">
        <f t="shared" si="156"/>
        <v>0</v>
      </c>
      <c r="H644" s="156">
        <f t="shared" si="159"/>
        <v>5.19</v>
      </c>
      <c r="I644" s="157">
        <f>'F4.2  KGSC'!X35</f>
        <v>5.19</v>
      </c>
      <c r="J644" s="157">
        <f>'F4.2  KGSC'!AW35</f>
        <v>10.38</v>
      </c>
      <c r="K644" s="156"/>
      <c r="L644" s="156"/>
      <c r="M644" s="156">
        <f t="shared" si="160"/>
        <v>10.38</v>
      </c>
      <c r="N644" s="156">
        <f t="shared" si="161"/>
        <v>0</v>
      </c>
      <c r="O644" s="209">
        <f t="shared" si="157"/>
        <v>10.38</v>
      </c>
      <c r="P644" s="210">
        <f t="shared" si="158"/>
        <v>0</v>
      </c>
    </row>
    <row r="645" spans="1:16" outlineLevel="1">
      <c r="A645" s="160">
        <f t="shared" si="153"/>
        <v>11</v>
      </c>
      <c r="B645" s="54" t="str">
        <f t="shared" si="152"/>
        <v>Implementation of 12 Nos. of various schemes at KGSC, Pophali.</v>
      </c>
      <c r="C645" s="53" t="str">
        <f t="shared" si="162"/>
        <v>MERC/CAPEX/2019-2020/01</v>
      </c>
      <c r="D645" s="55">
        <f t="shared" si="162"/>
        <v>43609</v>
      </c>
      <c r="E645" s="56">
        <f t="shared" si="162"/>
        <v>26.891000000000002</v>
      </c>
      <c r="F645" s="155">
        <f t="shared" si="155"/>
        <v>0</v>
      </c>
      <c r="G645" s="155">
        <f t="shared" si="156"/>
        <v>0</v>
      </c>
      <c r="H645" s="156">
        <f t="shared" si="159"/>
        <v>0</v>
      </c>
      <c r="I645" s="157">
        <f>'F4.2  KGSC'!X36</f>
        <v>0</v>
      </c>
      <c r="J645" s="157">
        <f>'F4.2  KGSC'!AW36</f>
        <v>0</v>
      </c>
      <c r="K645" s="156"/>
      <c r="L645" s="156"/>
      <c r="M645" s="156">
        <f t="shared" si="160"/>
        <v>0</v>
      </c>
      <c r="N645" s="156">
        <f t="shared" si="161"/>
        <v>0</v>
      </c>
      <c r="O645" s="209">
        <f t="shared" si="157"/>
        <v>0</v>
      </c>
      <c r="P645" s="210">
        <f t="shared" si="158"/>
        <v>0</v>
      </c>
    </row>
    <row r="646" spans="1:16" ht="30" outlineLevel="1">
      <c r="A646" s="58">
        <f t="shared" si="153"/>
        <v>11.1</v>
      </c>
      <c r="B646" s="164" t="str">
        <f t="shared" si="152"/>
        <v>Replacement of  UGB (8 Nos), LGB (8 Nos) &amp; Generator air coolers (8 Nos) for Stage-I</v>
      </c>
      <c r="C646" s="58" t="str">
        <f t="shared" si="162"/>
        <v>MERC/CAPEX/2019-2020/01</v>
      </c>
      <c r="D646" s="141">
        <f t="shared" si="162"/>
        <v>43609</v>
      </c>
      <c r="E646" s="59">
        <f t="shared" si="162"/>
        <v>1.3440000000000001</v>
      </c>
      <c r="F646" s="155">
        <f t="shared" si="155"/>
        <v>0.85</v>
      </c>
      <c r="G646" s="155">
        <f t="shared" si="156"/>
        <v>0.85</v>
      </c>
      <c r="H646" s="156">
        <f t="shared" si="159"/>
        <v>0</v>
      </c>
      <c r="I646" s="157">
        <f>'F4.2  KGSC'!X37</f>
        <v>0</v>
      </c>
      <c r="J646" s="157">
        <f>'F4.2  KGSC'!AW37</f>
        <v>0</v>
      </c>
      <c r="K646" s="156"/>
      <c r="L646" s="156"/>
      <c r="M646" s="156">
        <f t="shared" si="160"/>
        <v>0</v>
      </c>
      <c r="N646" s="156">
        <f t="shared" si="161"/>
        <v>0</v>
      </c>
      <c r="O646" s="209">
        <f t="shared" si="157"/>
        <v>0</v>
      </c>
      <c r="P646" s="210">
        <f t="shared" si="158"/>
        <v>0</v>
      </c>
    </row>
    <row r="647" spans="1:16" ht="45" outlineLevel="1">
      <c r="A647" s="58">
        <f t="shared" si="153"/>
        <v>11.2</v>
      </c>
      <c r="B647" s="164" t="str">
        <f t="shared" si="152"/>
        <v>Retrofitting of Generator &amp; Gen-Transformer relays by new numerical protection system at Koyna Dam Power House (KDPH) Koynanagar</v>
      </c>
      <c r="C647" s="58" t="str">
        <f t="shared" si="162"/>
        <v>MERC/CAPEX/2019-2020/01</v>
      </c>
      <c r="D647" s="141">
        <f t="shared" si="162"/>
        <v>43609</v>
      </c>
      <c r="E647" s="59">
        <f t="shared" si="162"/>
        <v>1.097</v>
      </c>
      <c r="F647" s="155">
        <f t="shared" si="155"/>
        <v>1.08</v>
      </c>
      <c r="G647" s="155">
        <f t="shared" si="156"/>
        <v>1.08</v>
      </c>
      <c r="H647" s="156">
        <f t="shared" si="159"/>
        <v>0</v>
      </c>
      <c r="I647" s="157">
        <f>'F4.2  KGSC'!X38</f>
        <v>0</v>
      </c>
      <c r="J647" s="157">
        <f>'F4.2  KGSC'!AW38</f>
        <v>0</v>
      </c>
      <c r="K647" s="156"/>
      <c r="L647" s="156"/>
      <c r="M647" s="156">
        <f t="shared" si="160"/>
        <v>0</v>
      </c>
      <c r="N647" s="156">
        <f t="shared" si="161"/>
        <v>0</v>
      </c>
      <c r="O647" s="209">
        <f t="shared" si="157"/>
        <v>0</v>
      </c>
      <c r="P647" s="210">
        <f t="shared" si="158"/>
        <v>0</v>
      </c>
    </row>
    <row r="648" spans="1:16" ht="45" outlineLevel="1">
      <c r="A648" s="183">
        <f t="shared" si="153"/>
        <v>11.3</v>
      </c>
      <c r="B648" s="184" t="str">
        <f t="shared" si="152"/>
        <v>Replacement of two 220V Battery chargers with 220V dual float cum boost (60A) battery Charger including DCDB at KDPH, Koynanagar</v>
      </c>
      <c r="C648" s="183" t="str">
        <f t="shared" si="162"/>
        <v>MERC/CAPEX/2019-2020/01</v>
      </c>
      <c r="D648" s="814">
        <f t="shared" si="162"/>
        <v>43609</v>
      </c>
      <c r="E648" s="815">
        <f t="shared" si="162"/>
        <v>0.20200000000000001</v>
      </c>
      <c r="F648" s="155">
        <f t="shared" si="155"/>
        <v>0.137824</v>
      </c>
      <c r="G648" s="155">
        <f t="shared" si="156"/>
        <v>0.137824</v>
      </c>
      <c r="H648" s="816">
        <f t="shared" si="159"/>
        <v>0</v>
      </c>
      <c r="I648" s="155">
        <f>'F4.2  KGSC'!X39</f>
        <v>0</v>
      </c>
      <c r="J648" s="155">
        <f>'F4.2  KGSC'!AW39</f>
        <v>0</v>
      </c>
      <c r="K648" s="816"/>
      <c r="L648" s="816"/>
      <c r="M648" s="816">
        <f t="shared" si="160"/>
        <v>0</v>
      </c>
      <c r="N648" s="816">
        <f t="shared" si="161"/>
        <v>0</v>
      </c>
      <c r="O648" s="209">
        <f t="shared" si="157"/>
        <v>0</v>
      </c>
      <c r="P648" s="210">
        <f t="shared" si="158"/>
        <v>0</v>
      </c>
    </row>
    <row r="649" spans="1:16" ht="45" outlineLevel="1">
      <c r="A649" s="58">
        <f t="shared" si="153"/>
        <v>11.4</v>
      </c>
      <c r="B649" s="104" t="str">
        <f t="shared" ref="B649:B680" si="163">B446</f>
        <v>Replacement of 220KV current transformer (54 Nos), Potential transformer (13 Nos),110KV Current Transformer (14 Nos)&amp; Potential Transformer (4 Nos),Stage-III.</v>
      </c>
      <c r="C649" s="58" t="str">
        <f t="shared" si="162"/>
        <v>MERC/CAPEX/2019-2020/01</v>
      </c>
      <c r="D649" s="141">
        <f t="shared" si="162"/>
        <v>43609</v>
      </c>
      <c r="E649" s="59">
        <f t="shared" si="162"/>
        <v>5.2809999999999997</v>
      </c>
      <c r="F649" s="155">
        <f t="shared" si="155"/>
        <v>0</v>
      </c>
      <c r="G649" s="155">
        <f t="shared" si="156"/>
        <v>0</v>
      </c>
      <c r="H649" s="156">
        <f t="shared" si="159"/>
        <v>0</v>
      </c>
      <c r="I649" s="157">
        <f>'F4.2  KGSC'!X40</f>
        <v>5.28</v>
      </c>
      <c r="J649" s="157">
        <f>'F4.2  KGSC'!AW40</f>
        <v>5.28</v>
      </c>
      <c r="K649" s="156"/>
      <c r="L649" s="156"/>
      <c r="M649" s="156">
        <f t="shared" si="160"/>
        <v>5.28</v>
      </c>
      <c r="N649" s="156">
        <f t="shared" si="161"/>
        <v>0</v>
      </c>
      <c r="O649" s="209">
        <f t="shared" si="157"/>
        <v>5.28</v>
      </c>
      <c r="P649" s="210">
        <f t="shared" si="158"/>
        <v>0</v>
      </c>
    </row>
    <row r="650" spans="1:16" outlineLevel="1">
      <c r="A650" s="58">
        <f t="shared" si="153"/>
        <v>11.5</v>
      </c>
      <c r="B650" s="104" t="str">
        <f t="shared" si="163"/>
        <v>Replacement of Generator Air Cooler (32 Nos), St-III</v>
      </c>
      <c r="C650" s="58" t="str">
        <f t="shared" si="162"/>
        <v>MERC/CAPEX/2019-2020/01</v>
      </c>
      <c r="D650" s="141">
        <f t="shared" si="162"/>
        <v>43609</v>
      </c>
      <c r="E650" s="59">
        <f t="shared" si="162"/>
        <v>2.4129999999999998</v>
      </c>
      <c r="F650" s="155">
        <f t="shared" si="155"/>
        <v>2.0541399999999999</v>
      </c>
      <c r="G650" s="155">
        <f t="shared" si="156"/>
        <v>2.054144</v>
      </c>
      <c r="H650" s="156">
        <f t="shared" si="159"/>
        <v>-4.0000000001150227E-6</v>
      </c>
      <c r="I650" s="157">
        <f>'F4.2  KGSC'!X41</f>
        <v>0</v>
      </c>
      <c r="J650" s="157">
        <f>'F4.2  KGSC'!AW41</f>
        <v>0</v>
      </c>
      <c r="K650" s="156"/>
      <c r="L650" s="156"/>
      <c r="M650" s="156">
        <f t="shared" si="160"/>
        <v>0</v>
      </c>
      <c r="N650" s="156">
        <f t="shared" si="161"/>
        <v>-4.0000000001150227E-6</v>
      </c>
      <c r="O650" s="209">
        <f t="shared" si="157"/>
        <v>0</v>
      </c>
      <c r="P650" s="210">
        <f t="shared" si="158"/>
        <v>0</v>
      </c>
    </row>
    <row r="651" spans="1:16" ht="30" outlineLevel="1">
      <c r="A651" s="183">
        <f t="shared" ref="A651:A682" si="164">A448</f>
        <v>11.6</v>
      </c>
      <c r="B651" s="184" t="str">
        <f t="shared" si="163"/>
        <v>Replacement of 48 Volt, 1000 AH tubular battery set with 48 Volt, 750AH Plante type battery set at KGSC, Stage-III</v>
      </c>
      <c r="C651" s="183" t="str">
        <f t="shared" si="162"/>
        <v>MERC/CAPEX/2019-2020/01</v>
      </c>
      <c r="D651" s="814">
        <f t="shared" si="162"/>
        <v>43609</v>
      </c>
      <c r="E651" s="815">
        <f t="shared" si="162"/>
        <v>0.318</v>
      </c>
      <c r="F651" s="155">
        <f t="shared" ref="F651:F682" si="165">F448+I448</f>
        <v>0.30941800000000003</v>
      </c>
      <c r="G651" s="155">
        <f t="shared" ref="G651:G682" si="166">G448+M448</f>
        <v>0.30941800000000003</v>
      </c>
      <c r="H651" s="816">
        <f t="shared" si="159"/>
        <v>0</v>
      </c>
      <c r="I651" s="155">
        <f>'F4.2  KGSC'!X42</f>
        <v>0</v>
      </c>
      <c r="J651" s="155">
        <f>'F4.2  KGSC'!AW42</f>
        <v>0</v>
      </c>
      <c r="K651" s="816"/>
      <c r="L651" s="816"/>
      <c r="M651" s="816">
        <f t="shared" si="160"/>
        <v>0</v>
      </c>
      <c r="N651" s="816">
        <f t="shared" si="161"/>
        <v>0</v>
      </c>
      <c r="O651" s="209">
        <f t="shared" si="157"/>
        <v>0</v>
      </c>
      <c r="P651" s="210">
        <f t="shared" si="158"/>
        <v>0</v>
      </c>
    </row>
    <row r="652" spans="1:16" ht="30" outlineLevel="1">
      <c r="A652" s="183">
        <f t="shared" si="164"/>
        <v>11.7</v>
      </c>
      <c r="B652" s="184" t="str">
        <f t="shared" si="163"/>
        <v>Replacement of 220V-150AH Battery set with Ni-Cad type, along with standard accessories for UPS scheme at Stage-IV</v>
      </c>
      <c r="C652" s="183" t="str">
        <f t="shared" si="162"/>
        <v>MERC/CAPEX/2019-2020/01</v>
      </c>
      <c r="D652" s="814">
        <f t="shared" si="162"/>
        <v>43609</v>
      </c>
      <c r="E652" s="815">
        <f t="shared" si="162"/>
        <v>0.27200000000000002</v>
      </c>
      <c r="F652" s="155">
        <f t="shared" si="165"/>
        <v>0.25759480000000001</v>
      </c>
      <c r="G652" s="155">
        <f t="shared" si="166"/>
        <v>0.25759480000000001</v>
      </c>
      <c r="H652" s="816">
        <f t="shared" si="159"/>
        <v>0</v>
      </c>
      <c r="I652" s="155">
        <f>'F4.2  KGSC'!X43</f>
        <v>0</v>
      </c>
      <c r="J652" s="155">
        <f>'F4.2  KGSC'!AW43</f>
        <v>0</v>
      </c>
      <c r="K652" s="816"/>
      <c r="L652" s="816"/>
      <c r="M652" s="816">
        <f t="shared" si="160"/>
        <v>0</v>
      </c>
      <c r="N652" s="816">
        <f t="shared" si="161"/>
        <v>0</v>
      </c>
      <c r="O652" s="209">
        <f t="shared" si="157"/>
        <v>0</v>
      </c>
      <c r="P652" s="210">
        <f t="shared" si="158"/>
        <v>0</v>
      </c>
    </row>
    <row r="653" spans="1:16" outlineLevel="1">
      <c r="A653" s="183">
        <f t="shared" si="164"/>
        <v>11.8</v>
      </c>
      <c r="B653" s="184" t="str">
        <f t="shared" si="163"/>
        <v>Reliability enhancement of Gas Insulated Switchyard Stage-IV.</v>
      </c>
      <c r="C653" s="183" t="str">
        <f t="shared" si="162"/>
        <v>MERC/CAPEX/2019-2020/01</v>
      </c>
      <c r="D653" s="814">
        <f t="shared" si="162"/>
        <v>43609</v>
      </c>
      <c r="E653" s="815">
        <f t="shared" si="162"/>
        <v>10.472</v>
      </c>
      <c r="F653" s="155">
        <f t="shared" si="165"/>
        <v>0</v>
      </c>
      <c r="G653" s="155">
        <f t="shared" si="166"/>
        <v>0</v>
      </c>
      <c r="H653" s="816">
        <f t="shared" si="159"/>
        <v>0</v>
      </c>
      <c r="I653" s="155">
        <f>'F4.2  KGSC'!X44</f>
        <v>0</v>
      </c>
      <c r="J653" s="155">
        <f>'F4.2  KGSC'!AW44</f>
        <v>0</v>
      </c>
      <c r="K653" s="816"/>
      <c r="L653" s="816"/>
      <c r="M653" s="816">
        <f t="shared" si="160"/>
        <v>0</v>
      </c>
      <c r="N653" s="816">
        <f t="shared" si="161"/>
        <v>0</v>
      </c>
      <c r="O653" s="209">
        <f t="shared" si="157"/>
        <v>0</v>
      </c>
      <c r="P653" s="210">
        <f t="shared" si="158"/>
        <v>0</v>
      </c>
    </row>
    <row r="654" spans="1:16" ht="30" outlineLevel="1">
      <c r="A654" s="58">
        <f t="shared" si="164"/>
        <v>11.9</v>
      </c>
      <c r="B654" s="164" t="str">
        <f t="shared" si="163"/>
        <v>Up-gradation of Vibration system at all units of Stage-IV:Stage-IV, KGSC, Pophali</v>
      </c>
      <c r="C654" s="58" t="str">
        <f t="shared" si="162"/>
        <v>MERC/CAPEX/2019-2020/01</v>
      </c>
      <c r="D654" s="141">
        <f t="shared" si="162"/>
        <v>43609</v>
      </c>
      <c r="E654" s="59">
        <f t="shared" si="162"/>
        <v>1.4430000000000001</v>
      </c>
      <c r="F654" s="155">
        <f t="shared" si="165"/>
        <v>1.5040594999999999</v>
      </c>
      <c r="G654" s="155">
        <f t="shared" si="166"/>
        <v>1.5040595000000001</v>
      </c>
      <c r="H654" s="156">
        <f t="shared" si="159"/>
        <v>0</v>
      </c>
      <c r="I654" s="157">
        <f>'F4.2  KGSC'!X45</f>
        <v>0</v>
      </c>
      <c r="J654" s="157">
        <f>'F4.2  KGSC'!AW45</f>
        <v>0</v>
      </c>
      <c r="K654" s="156"/>
      <c r="L654" s="156"/>
      <c r="M654" s="156">
        <f t="shared" si="160"/>
        <v>0</v>
      </c>
      <c r="N654" s="156">
        <f t="shared" si="161"/>
        <v>0</v>
      </c>
      <c r="O654" s="209">
        <f t="shared" si="157"/>
        <v>0</v>
      </c>
      <c r="P654" s="210">
        <f t="shared" si="158"/>
        <v>0</v>
      </c>
    </row>
    <row r="655" spans="1:16" ht="30" outlineLevel="1">
      <c r="A655" s="792" t="str">
        <f t="shared" si="164"/>
        <v>11.10</v>
      </c>
      <c r="B655" s="184" t="str">
        <f t="shared" si="163"/>
        <v>Replacement of station battery set of 220V, 2000Ah capacity at Stage-IV.</v>
      </c>
      <c r="C655" s="183" t="str">
        <f t="shared" si="162"/>
        <v>MERC/CAPEX/2019-2020/01</v>
      </c>
      <c r="D655" s="814">
        <f t="shared" si="162"/>
        <v>43609</v>
      </c>
      <c r="E655" s="815">
        <f t="shared" si="162"/>
        <v>2.3849999999999998</v>
      </c>
      <c r="F655" s="155">
        <f t="shared" si="165"/>
        <v>2.3648853999999999</v>
      </c>
      <c r="G655" s="155">
        <f t="shared" si="166"/>
        <v>2.3648853999999999</v>
      </c>
      <c r="H655" s="816">
        <f t="shared" si="159"/>
        <v>0</v>
      </c>
      <c r="I655" s="155">
        <f>'F4.2  KGSC'!X46</f>
        <v>0</v>
      </c>
      <c r="J655" s="155">
        <f>'F4.2  KGSC'!AW46</f>
        <v>0</v>
      </c>
      <c r="K655" s="816"/>
      <c r="L655" s="816"/>
      <c r="M655" s="816">
        <f t="shared" si="160"/>
        <v>0</v>
      </c>
      <c r="N655" s="816">
        <f t="shared" si="161"/>
        <v>0</v>
      </c>
      <c r="O655" s="209">
        <f t="shared" si="157"/>
        <v>0</v>
      </c>
      <c r="P655" s="210">
        <f t="shared" si="158"/>
        <v>0</v>
      </c>
    </row>
    <row r="656" spans="1:16" ht="30" outlineLevel="1">
      <c r="A656" s="58">
        <f t="shared" si="164"/>
        <v>11.11</v>
      </c>
      <c r="B656" s="164" t="str">
        <f t="shared" si="163"/>
        <v>Renovations and modernization of 1500kg capacity passenger cum goods lifts (2 Nos) for KGSC, Stage-IV</v>
      </c>
      <c r="C656" s="58" t="str">
        <f t="shared" si="162"/>
        <v>MERC/CAPEX/2019-2020/01</v>
      </c>
      <c r="D656" s="141">
        <f t="shared" si="162"/>
        <v>43609</v>
      </c>
      <c r="E656" s="59">
        <f t="shared" si="162"/>
        <v>0.96799999999999997</v>
      </c>
      <c r="F656" s="155">
        <f t="shared" si="165"/>
        <v>0.852078</v>
      </c>
      <c r="G656" s="155">
        <f t="shared" si="166"/>
        <v>0.852078</v>
      </c>
      <c r="H656" s="156">
        <f t="shared" si="159"/>
        <v>0</v>
      </c>
      <c r="I656" s="157">
        <f>'F4.2  KGSC'!X47</f>
        <v>0</v>
      </c>
      <c r="J656" s="157">
        <f>'F4.2  KGSC'!AW47</f>
        <v>0</v>
      </c>
      <c r="K656" s="156"/>
      <c r="L656" s="156"/>
      <c r="M656" s="156">
        <f t="shared" si="160"/>
        <v>0</v>
      </c>
      <c r="N656" s="156">
        <f t="shared" si="161"/>
        <v>0</v>
      </c>
      <c r="O656" s="209">
        <f t="shared" si="157"/>
        <v>0</v>
      </c>
      <c r="P656" s="210">
        <f t="shared" si="158"/>
        <v>0</v>
      </c>
    </row>
    <row r="657" spans="1:16" ht="45" outlineLevel="1">
      <c r="A657" s="183">
        <f t="shared" si="164"/>
        <v>11.12</v>
      </c>
      <c r="B657" s="184" t="str">
        <f t="shared" si="163"/>
        <v>Replacement of existing 3x7.5 TR Air conditioning package units at Stage-I&amp;II control room by new 3x11 TR Air conditioning package units</v>
      </c>
      <c r="C657" s="183" t="str">
        <f t="shared" si="162"/>
        <v>MERC/CAPEX/2019-2020/01</v>
      </c>
      <c r="D657" s="814">
        <f t="shared" si="162"/>
        <v>43609</v>
      </c>
      <c r="E657" s="815">
        <f t="shared" si="162"/>
        <v>0.34499999999999997</v>
      </c>
      <c r="F657" s="155">
        <f t="shared" si="165"/>
        <v>0.16909379999999999</v>
      </c>
      <c r="G657" s="155">
        <f t="shared" si="166"/>
        <v>0.16909379999999999</v>
      </c>
      <c r="H657" s="816">
        <f t="shared" si="159"/>
        <v>0</v>
      </c>
      <c r="I657" s="155">
        <f>'F4.2  KGSC'!X48</f>
        <v>0</v>
      </c>
      <c r="J657" s="155">
        <f>'F4.2  KGSC'!AW48</f>
        <v>0</v>
      </c>
      <c r="K657" s="816"/>
      <c r="L657" s="816"/>
      <c r="M657" s="816">
        <f t="shared" si="160"/>
        <v>0</v>
      </c>
      <c r="N657" s="816">
        <f t="shared" si="161"/>
        <v>0</v>
      </c>
      <c r="O657" s="209">
        <f t="shared" si="157"/>
        <v>0</v>
      </c>
      <c r="P657" s="210">
        <f t="shared" si="158"/>
        <v>0</v>
      </c>
    </row>
    <row r="658" spans="1:16" outlineLevel="1">
      <c r="A658" s="183">
        <f t="shared" si="164"/>
        <v>0</v>
      </c>
      <c r="B658" s="184" t="str">
        <f t="shared" si="163"/>
        <v>IDC</v>
      </c>
      <c r="C658" s="183" t="str">
        <f t="shared" si="162"/>
        <v>MERC/CAPEX/2019-2020/01</v>
      </c>
      <c r="D658" s="814">
        <f t="shared" si="162"/>
        <v>43609</v>
      </c>
      <c r="E658" s="815">
        <f t="shared" si="162"/>
        <v>0.35099999999999998</v>
      </c>
      <c r="F658" s="155">
        <f t="shared" si="165"/>
        <v>0</v>
      </c>
      <c r="G658" s="155">
        <f t="shared" si="166"/>
        <v>0</v>
      </c>
      <c r="H658" s="816">
        <f t="shared" si="159"/>
        <v>0</v>
      </c>
      <c r="I658" s="155">
        <f>'F4.2  KGSC'!X49</f>
        <v>0</v>
      </c>
      <c r="J658" s="155">
        <f>'F4.2  KGSC'!AW49</f>
        <v>0</v>
      </c>
      <c r="K658" s="816"/>
      <c r="L658" s="816"/>
      <c r="M658" s="816">
        <f t="shared" si="160"/>
        <v>0</v>
      </c>
      <c r="N658" s="816">
        <f t="shared" si="161"/>
        <v>0</v>
      </c>
      <c r="O658" s="209">
        <f t="shared" si="157"/>
        <v>0</v>
      </c>
      <c r="P658" s="210">
        <f t="shared" si="158"/>
        <v>0</v>
      </c>
    </row>
    <row r="659" spans="1:16" ht="30" outlineLevel="1">
      <c r="A659" s="416">
        <f t="shared" si="164"/>
        <v>12</v>
      </c>
      <c r="B659" s="417" t="str">
        <f t="shared" si="163"/>
        <v>Upgradation of Governing System at Stage-I, KDPH&amp; Stage-III at KGSC, Pophali</v>
      </c>
      <c r="C659" s="416" t="str">
        <f t="shared" ref="C659:E678" si="167">C456</f>
        <v>MERC/CAPEX/2019-2020/0134</v>
      </c>
      <c r="D659" s="811">
        <f t="shared" si="167"/>
        <v>43595</v>
      </c>
      <c r="E659" s="57">
        <f t="shared" si="167"/>
        <v>19.165120000000002</v>
      </c>
      <c r="F659" s="155">
        <f t="shared" si="165"/>
        <v>0</v>
      </c>
      <c r="G659" s="155">
        <f t="shared" si="166"/>
        <v>0</v>
      </c>
      <c r="H659" s="816">
        <f t="shared" si="159"/>
        <v>0</v>
      </c>
      <c r="I659" s="155">
        <f>'F4.2  KGSC'!X50</f>
        <v>0</v>
      </c>
      <c r="J659" s="155">
        <f>'F4.2  KGSC'!AW50</f>
        <v>0</v>
      </c>
      <c r="K659" s="816"/>
      <c r="L659" s="816"/>
      <c r="M659" s="816">
        <f t="shared" si="160"/>
        <v>0</v>
      </c>
      <c r="N659" s="816">
        <f t="shared" si="161"/>
        <v>0</v>
      </c>
      <c r="O659" s="209">
        <f t="shared" si="157"/>
        <v>0</v>
      </c>
      <c r="P659" s="210">
        <f t="shared" si="158"/>
        <v>0</v>
      </c>
    </row>
    <row r="660" spans="1:16" ht="30" outlineLevel="1">
      <c r="A660" s="58">
        <f t="shared" si="164"/>
        <v>12.1</v>
      </c>
      <c r="B660" s="164" t="str">
        <f t="shared" si="163"/>
        <v>Up gradation of DIGIPID1500 governing system with new governor (TSLG) for all units of stage-I</v>
      </c>
      <c r="C660" s="58" t="str">
        <f t="shared" si="167"/>
        <v>MERC/CAPEX/2019-2020/0134</v>
      </c>
      <c r="D660" s="141">
        <f t="shared" si="167"/>
        <v>43595</v>
      </c>
      <c r="E660" s="59">
        <f t="shared" si="167"/>
        <v>6.0888</v>
      </c>
      <c r="F660" s="155">
        <f t="shared" si="165"/>
        <v>3.89</v>
      </c>
      <c r="G660" s="155">
        <f t="shared" si="166"/>
        <v>3.89</v>
      </c>
      <c r="H660" s="156">
        <f t="shared" si="159"/>
        <v>0</v>
      </c>
      <c r="I660" s="157">
        <f>'F4.2  KGSC'!X51</f>
        <v>0</v>
      </c>
      <c r="J660" s="157">
        <f>'F4.2  KGSC'!AW51</f>
        <v>0</v>
      </c>
      <c r="K660" s="156"/>
      <c r="L660" s="156"/>
      <c r="M660" s="156">
        <f t="shared" ref="M660:M683" si="168">SUM(J660:L660)</f>
        <v>0</v>
      </c>
      <c r="N660" s="156">
        <f t="shared" si="161"/>
        <v>0</v>
      </c>
      <c r="O660" s="209">
        <f t="shared" si="157"/>
        <v>0</v>
      </c>
      <c r="P660" s="210">
        <f t="shared" si="158"/>
        <v>0</v>
      </c>
    </row>
    <row r="661" spans="1:16" ht="30" outlineLevel="1">
      <c r="A661" s="58">
        <f t="shared" si="164"/>
        <v>12.2</v>
      </c>
      <c r="B661" s="104" t="str">
        <f t="shared" si="163"/>
        <v>Up-gradation of governing system at Koyna Dam Power House (KDPH) Koynanagar</v>
      </c>
      <c r="C661" s="58" t="str">
        <f t="shared" si="167"/>
        <v>MERC/CAPEX/2019-2020/0134</v>
      </c>
      <c r="D661" s="141">
        <f t="shared" si="167"/>
        <v>43595</v>
      </c>
      <c r="E661" s="59">
        <f t="shared" si="167"/>
        <v>2.9240400000000002</v>
      </c>
      <c r="F661" s="155">
        <f t="shared" si="165"/>
        <v>1.41</v>
      </c>
      <c r="G661" s="155">
        <f t="shared" si="166"/>
        <v>1.41</v>
      </c>
      <c r="H661" s="156">
        <f t="shared" si="159"/>
        <v>0</v>
      </c>
      <c r="I661" s="157">
        <f>'F4.2  KGSC'!X52</f>
        <v>0</v>
      </c>
      <c r="J661" s="157">
        <f>'F4.2  KGSC'!AW52</f>
        <v>0</v>
      </c>
      <c r="K661" s="156"/>
      <c r="L661" s="156"/>
      <c r="M661" s="156">
        <f t="shared" si="168"/>
        <v>0</v>
      </c>
      <c r="N661" s="156">
        <f t="shared" si="161"/>
        <v>0</v>
      </c>
      <c r="O661" s="209">
        <f t="shared" si="157"/>
        <v>0</v>
      </c>
      <c r="P661" s="210">
        <f t="shared" si="158"/>
        <v>0</v>
      </c>
    </row>
    <row r="662" spans="1:16" ht="30" outlineLevel="1">
      <c r="A662" s="58">
        <f t="shared" si="164"/>
        <v>12.3</v>
      </c>
      <c r="B662" s="104" t="str">
        <f t="shared" si="163"/>
        <v>Up-gradation of the Governing system at Stage-III
&amp; Other Charges (P&amp;F, Insurance etc)</v>
      </c>
      <c r="C662" s="58" t="str">
        <f t="shared" si="167"/>
        <v>MERC/CAPEX/2019-2020/0134</v>
      </c>
      <c r="D662" s="141">
        <f t="shared" si="167"/>
        <v>43595</v>
      </c>
      <c r="E662" s="59">
        <f t="shared" si="167"/>
        <v>9.5522800000000014</v>
      </c>
      <c r="F662" s="155">
        <f t="shared" si="165"/>
        <v>4.5999999999999996</v>
      </c>
      <c r="G662" s="155">
        <f t="shared" si="166"/>
        <v>4.5999999999999996</v>
      </c>
      <c r="H662" s="156">
        <f t="shared" si="159"/>
        <v>0</v>
      </c>
      <c r="I662" s="157">
        <f>'F4.2  KGSC'!X53</f>
        <v>0</v>
      </c>
      <c r="J662" s="157">
        <f>'F4.2  KGSC'!AW53</f>
        <v>0</v>
      </c>
      <c r="K662" s="156"/>
      <c r="L662" s="156"/>
      <c r="M662" s="156">
        <f t="shared" si="168"/>
        <v>0</v>
      </c>
      <c r="N662" s="156">
        <f t="shared" si="161"/>
        <v>0</v>
      </c>
      <c r="O662" s="209">
        <f t="shared" si="157"/>
        <v>0</v>
      </c>
      <c r="P662" s="210">
        <f t="shared" si="158"/>
        <v>0</v>
      </c>
    </row>
    <row r="663" spans="1:16" outlineLevel="1">
      <c r="A663" s="183">
        <f t="shared" si="164"/>
        <v>0</v>
      </c>
      <c r="B663" s="184" t="str">
        <f t="shared" si="163"/>
        <v>IDC</v>
      </c>
      <c r="C663" s="183" t="str">
        <f t="shared" si="167"/>
        <v>MERC/CAPEX/2019-2020/0134</v>
      </c>
      <c r="D663" s="814">
        <f t="shared" si="167"/>
        <v>43595</v>
      </c>
      <c r="E663" s="815">
        <f t="shared" si="167"/>
        <v>0.6</v>
      </c>
      <c r="F663" s="155">
        <f t="shared" si="165"/>
        <v>0</v>
      </c>
      <c r="G663" s="155">
        <f t="shared" si="166"/>
        <v>0</v>
      </c>
      <c r="H663" s="816">
        <f t="shared" si="159"/>
        <v>0</v>
      </c>
      <c r="I663" s="155">
        <f>'F4.2  KGSC'!X54</f>
        <v>0</v>
      </c>
      <c r="J663" s="155">
        <f>'F4.2  KGSC'!AW54</f>
        <v>0</v>
      </c>
      <c r="K663" s="816"/>
      <c r="L663" s="816"/>
      <c r="M663" s="816">
        <f t="shared" si="168"/>
        <v>0</v>
      </c>
      <c r="N663" s="816">
        <f t="shared" si="161"/>
        <v>0</v>
      </c>
      <c r="O663" s="209">
        <f t="shared" si="157"/>
        <v>0</v>
      </c>
      <c r="P663" s="210">
        <f t="shared" si="158"/>
        <v>0</v>
      </c>
    </row>
    <row r="664" spans="1:16" ht="30" outlineLevel="1">
      <c r="A664" s="416">
        <f t="shared" si="164"/>
        <v>13</v>
      </c>
      <c r="B664" s="417" t="str">
        <f t="shared" si="163"/>
        <v>Refurbishment of 24 KV Generator Circuit Breakers (ABB Make) for four units at stage-IV, KGSC, Pophali</v>
      </c>
      <c r="C664" s="416" t="str">
        <f t="shared" si="167"/>
        <v>MERC/CAPEX/2019-2020/388</v>
      </c>
      <c r="D664" s="811">
        <f t="shared" si="167"/>
        <v>43664</v>
      </c>
      <c r="E664" s="57">
        <f t="shared" si="167"/>
        <v>10.572639999999998</v>
      </c>
      <c r="F664" s="155">
        <f t="shared" si="165"/>
        <v>0</v>
      </c>
      <c r="G664" s="155">
        <f t="shared" si="166"/>
        <v>0</v>
      </c>
      <c r="H664" s="816">
        <f t="shared" si="159"/>
        <v>0</v>
      </c>
      <c r="I664" s="155">
        <f>'F4.2  KGSC'!X55</f>
        <v>0</v>
      </c>
      <c r="J664" s="155">
        <f>'F4.2  KGSC'!AW55</f>
        <v>0</v>
      </c>
      <c r="K664" s="816"/>
      <c r="L664" s="816"/>
      <c r="M664" s="816">
        <f t="shared" si="168"/>
        <v>0</v>
      </c>
      <c r="N664" s="816">
        <f t="shared" si="161"/>
        <v>0</v>
      </c>
      <c r="O664" s="209">
        <f t="shared" si="157"/>
        <v>0</v>
      </c>
      <c r="P664" s="210">
        <f t="shared" si="158"/>
        <v>0</v>
      </c>
    </row>
    <row r="665" spans="1:16" ht="30" outlineLevel="1">
      <c r="A665" s="180">
        <f t="shared" si="164"/>
        <v>13.1</v>
      </c>
      <c r="B665" s="165" t="str">
        <f t="shared" si="163"/>
        <v>Supply  spares for 24KV Generator Circuit Breaker System refurbishment (For 4 Units)</v>
      </c>
      <c r="C665" s="58" t="str">
        <f t="shared" si="167"/>
        <v>MERC/CAPEX/2019-2020/388</v>
      </c>
      <c r="D665" s="141">
        <f t="shared" si="167"/>
        <v>43664</v>
      </c>
      <c r="E665" s="59">
        <f t="shared" si="167"/>
        <v>6.5702399999999992</v>
      </c>
      <c r="F665" s="155">
        <f t="shared" si="165"/>
        <v>6.5421399999999998</v>
      </c>
      <c r="G665" s="155">
        <f t="shared" si="166"/>
        <v>6.5421399999999998</v>
      </c>
      <c r="H665" s="156">
        <f t="shared" si="159"/>
        <v>0</v>
      </c>
      <c r="I665" s="157">
        <f>'F4.2  KGSC'!X56</f>
        <v>0</v>
      </c>
      <c r="J665" s="157">
        <f>'F4.2  KGSC'!AW56</f>
        <v>0</v>
      </c>
      <c r="K665" s="156"/>
      <c r="L665" s="156"/>
      <c r="M665" s="156">
        <f t="shared" si="168"/>
        <v>0</v>
      </c>
      <c r="N665" s="156">
        <f t="shared" si="161"/>
        <v>0</v>
      </c>
      <c r="O665" s="209">
        <f t="shared" si="157"/>
        <v>0</v>
      </c>
      <c r="P665" s="210">
        <f t="shared" si="158"/>
        <v>0</v>
      </c>
    </row>
    <row r="666" spans="1:16" ht="75" outlineLevel="1">
      <c r="A666" s="180">
        <f t="shared" si="164"/>
        <v>13.2</v>
      </c>
      <c r="B666" s="165" t="str">
        <f t="shared" si="163"/>
        <v>Supervision charges for 24 KV Generator Circuit Breaker System Unit. Preparation charges, Travel &amp; transportation charges, local conveyance.
 Lumpsum rental charges of necessary tools &amp; tackles required during O/H work charges</v>
      </c>
      <c r="C666" s="58" t="str">
        <f t="shared" si="167"/>
        <v>MERC/CAPEX/2019-2020/388</v>
      </c>
      <c r="D666" s="141">
        <f t="shared" si="167"/>
        <v>43664</v>
      </c>
      <c r="E666" s="59">
        <f t="shared" si="167"/>
        <v>3.8703999999999996</v>
      </c>
      <c r="F666" s="155">
        <f t="shared" si="165"/>
        <v>3.8216000000000001</v>
      </c>
      <c r="G666" s="155">
        <f t="shared" si="166"/>
        <v>3.8216000000000001</v>
      </c>
      <c r="H666" s="156">
        <f t="shared" si="159"/>
        <v>0</v>
      </c>
      <c r="I666" s="157">
        <f>'F4.2  KGSC'!X57</f>
        <v>0</v>
      </c>
      <c r="J666" s="157">
        <f>'F4.2  KGSC'!AW57</f>
        <v>0</v>
      </c>
      <c r="K666" s="156"/>
      <c r="L666" s="156"/>
      <c r="M666" s="156">
        <f t="shared" si="168"/>
        <v>0</v>
      </c>
      <c r="N666" s="156">
        <f t="shared" si="161"/>
        <v>0</v>
      </c>
      <c r="O666" s="209">
        <f t="shared" si="157"/>
        <v>0</v>
      </c>
      <c r="P666" s="210">
        <f t="shared" si="158"/>
        <v>0</v>
      </c>
    </row>
    <row r="667" spans="1:16" outlineLevel="1">
      <c r="A667" s="183">
        <f t="shared" si="164"/>
        <v>0</v>
      </c>
      <c r="B667" s="197" t="str">
        <f t="shared" si="163"/>
        <v>IDC</v>
      </c>
      <c r="C667" s="183" t="str">
        <f t="shared" si="167"/>
        <v>MERC/CAPEX/2019-2020/388</v>
      </c>
      <c r="D667" s="814">
        <f t="shared" si="167"/>
        <v>43664</v>
      </c>
      <c r="E667" s="815">
        <f t="shared" si="167"/>
        <v>0.13200000000000001</v>
      </c>
      <c r="F667" s="155">
        <f t="shared" si="165"/>
        <v>0</v>
      </c>
      <c r="G667" s="155">
        <f t="shared" si="166"/>
        <v>0</v>
      </c>
      <c r="H667" s="816">
        <f t="shared" si="159"/>
        <v>0</v>
      </c>
      <c r="I667" s="155">
        <f>'F4.2  KGSC'!X58</f>
        <v>0</v>
      </c>
      <c r="J667" s="155">
        <f>'F4.2  KGSC'!AW58</f>
        <v>0</v>
      </c>
      <c r="K667" s="816"/>
      <c r="L667" s="816"/>
      <c r="M667" s="816">
        <f t="shared" si="168"/>
        <v>0</v>
      </c>
      <c r="N667" s="816">
        <f t="shared" si="161"/>
        <v>0</v>
      </c>
      <c r="O667" s="209">
        <f t="shared" si="157"/>
        <v>0</v>
      </c>
      <c r="P667" s="210">
        <f t="shared" si="158"/>
        <v>0</v>
      </c>
    </row>
    <row r="668" spans="1:16" ht="30" outlineLevel="1">
      <c r="A668" s="416">
        <f t="shared" si="164"/>
        <v>15</v>
      </c>
      <c r="B668" s="417" t="str">
        <f t="shared" si="163"/>
        <v>Up-gradation of Excitation system at Stage-I&amp;II, PLC &amp; SCADA system at Stage-II and DG Set at Stage-IV at KGSC, Pophali</v>
      </c>
      <c r="C668" s="416" t="str">
        <f t="shared" si="167"/>
        <v>MERC/CAPEX/2019-2020/800</v>
      </c>
      <c r="D668" s="811">
        <f t="shared" si="167"/>
        <v>43735</v>
      </c>
      <c r="E668" s="57">
        <f t="shared" si="167"/>
        <v>9.8630000000000013</v>
      </c>
      <c r="F668" s="155">
        <f t="shared" si="165"/>
        <v>0</v>
      </c>
      <c r="G668" s="155">
        <f t="shared" si="166"/>
        <v>0</v>
      </c>
      <c r="H668" s="816">
        <f t="shared" si="159"/>
        <v>0</v>
      </c>
      <c r="I668" s="155">
        <f>'F4.2  KGSC'!X59</f>
        <v>0</v>
      </c>
      <c r="J668" s="155">
        <f>'F4.2  KGSC'!AW59</f>
        <v>0</v>
      </c>
      <c r="K668" s="816"/>
      <c r="L668" s="816"/>
      <c r="M668" s="816">
        <f t="shared" si="168"/>
        <v>0</v>
      </c>
      <c r="N668" s="816">
        <f t="shared" si="161"/>
        <v>0</v>
      </c>
      <c r="O668" s="209">
        <f t="shared" si="157"/>
        <v>0</v>
      </c>
      <c r="P668" s="210">
        <f t="shared" si="158"/>
        <v>0</v>
      </c>
    </row>
    <row r="669" spans="1:16" ht="30" outlineLevel="1">
      <c r="A669" s="180">
        <f t="shared" si="164"/>
        <v>15.1</v>
      </c>
      <c r="B669" s="164" t="str">
        <f t="shared" si="163"/>
        <v>Up gradation of Stage-I&amp;II(4x70MW+4x80 MW) Static Semipol Excitation System with Latest Advanced Excitation System</v>
      </c>
      <c r="C669" s="58" t="str">
        <f t="shared" si="167"/>
        <v>MERC/CAPEX/2019-2020/800</v>
      </c>
      <c r="D669" s="141">
        <f t="shared" si="167"/>
        <v>43735</v>
      </c>
      <c r="E669" s="59">
        <f t="shared" si="167"/>
        <v>9.8630000000000013</v>
      </c>
      <c r="F669" s="155">
        <f t="shared" si="165"/>
        <v>5.7629999999999999</v>
      </c>
      <c r="G669" s="155">
        <f t="shared" si="166"/>
        <v>5.76</v>
      </c>
      <c r="H669" s="156">
        <f t="shared" si="159"/>
        <v>3.0000000000001137E-3</v>
      </c>
      <c r="I669" s="157">
        <f>'F4.2  KGSC'!X60</f>
        <v>0</v>
      </c>
      <c r="J669" s="157">
        <f>'F4.2  KGSC'!AW60</f>
        <v>0</v>
      </c>
      <c r="K669" s="156"/>
      <c r="L669" s="156"/>
      <c r="M669" s="156">
        <f t="shared" si="168"/>
        <v>0</v>
      </c>
      <c r="N669" s="156">
        <f t="shared" si="161"/>
        <v>3.0000000000001137E-3</v>
      </c>
      <c r="O669" s="209">
        <f t="shared" si="157"/>
        <v>0</v>
      </c>
      <c r="P669" s="210">
        <f t="shared" si="158"/>
        <v>0</v>
      </c>
    </row>
    <row r="670" spans="1:16" ht="30" outlineLevel="1">
      <c r="A670" s="180">
        <f t="shared" si="164"/>
        <v>15.2</v>
      </c>
      <c r="B670" s="164" t="str">
        <f t="shared" si="163"/>
        <v>Up gradation of existing unit PLC and SCADA automation of 4x80 MW Koyna stage-II units</v>
      </c>
      <c r="C670" s="58" t="str">
        <f t="shared" si="167"/>
        <v>MERC/CAPEX/2019-2020/800</v>
      </c>
      <c r="D670" s="141">
        <f t="shared" si="167"/>
        <v>43735</v>
      </c>
      <c r="E670" s="59">
        <f t="shared" si="167"/>
        <v>4.2320000000000002</v>
      </c>
      <c r="F670" s="155">
        <f t="shared" si="165"/>
        <v>4.3</v>
      </c>
      <c r="G670" s="155">
        <f t="shared" si="166"/>
        <v>4.3</v>
      </c>
      <c r="H670" s="156">
        <f t="shared" si="159"/>
        <v>0</v>
      </c>
      <c r="I670" s="157">
        <f>'F4.2  KGSC'!X61</f>
        <v>0</v>
      </c>
      <c r="J670" s="157">
        <f>'F4.2  KGSC'!AW61</f>
        <v>0</v>
      </c>
      <c r="K670" s="156"/>
      <c r="L670" s="156"/>
      <c r="M670" s="156">
        <f t="shared" si="168"/>
        <v>0</v>
      </c>
      <c r="N670" s="156">
        <f t="shared" si="161"/>
        <v>0</v>
      </c>
      <c r="O670" s="209">
        <f t="shared" si="157"/>
        <v>0</v>
      </c>
      <c r="P670" s="210">
        <f t="shared" si="158"/>
        <v>0</v>
      </c>
    </row>
    <row r="671" spans="1:16" outlineLevel="1">
      <c r="A671" s="180">
        <f t="shared" si="164"/>
        <v>15.3</v>
      </c>
      <c r="B671" s="164" t="str">
        <f t="shared" si="163"/>
        <v>Up gradation of one 1500 KVA DG set, at KGSC, Stage-IV</v>
      </c>
      <c r="C671" s="58" t="str">
        <f t="shared" si="167"/>
        <v>MERC/CAPEX/2019-2020/800</v>
      </c>
      <c r="D671" s="141">
        <f t="shared" si="167"/>
        <v>43735</v>
      </c>
      <c r="E671" s="59">
        <f t="shared" si="167"/>
        <v>1.6</v>
      </c>
      <c r="F671" s="155">
        <f t="shared" si="165"/>
        <v>1.81</v>
      </c>
      <c r="G671" s="155">
        <f t="shared" si="166"/>
        <v>1.81</v>
      </c>
      <c r="H671" s="156">
        <f t="shared" si="159"/>
        <v>0</v>
      </c>
      <c r="I671" s="157">
        <f>'F4.2  KGSC'!X62</f>
        <v>0</v>
      </c>
      <c r="J671" s="157">
        <f>'F4.2  KGSC'!AW62</f>
        <v>0</v>
      </c>
      <c r="K671" s="156"/>
      <c r="L671" s="156"/>
      <c r="M671" s="156">
        <f t="shared" si="168"/>
        <v>0</v>
      </c>
      <c r="N671" s="156">
        <f t="shared" si="161"/>
        <v>0</v>
      </c>
      <c r="O671" s="209">
        <f t="shared" si="157"/>
        <v>0</v>
      </c>
      <c r="P671" s="210">
        <f t="shared" si="158"/>
        <v>0</v>
      </c>
    </row>
    <row r="672" spans="1:16" outlineLevel="1">
      <c r="A672" s="183">
        <f t="shared" si="164"/>
        <v>0</v>
      </c>
      <c r="B672" s="184" t="str">
        <f t="shared" si="163"/>
        <v>IDC</v>
      </c>
      <c r="C672" s="183" t="str">
        <f t="shared" si="167"/>
        <v>MERC/CAPEX/2019-2020/800</v>
      </c>
      <c r="D672" s="814">
        <f t="shared" si="167"/>
        <v>43735</v>
      </c>
      <c r="E672" s="815">
        <f t="shared" si="167"/>
        <v>1.103</v>
      </c>
      <c r="F672" s="155">
        <f t="shared" si="165"/>
        <v>0</v>
      </c>
      <c r="G672" s="155">
        <f t="shared" si="166"/>
        <v>0</v>
      </c>
      <c r="H672" s="816">
        <f t="shared" si="159"/>
        <v>0</v>
      </c>
      <c r="I672" s="155">
        <f>'F4.2  KGSC'!X63</f>
        <v>0</v>
      </c>
      <c r="J672" s="155">
        <f>'F4.2  KGSC'!AW63</f>
        <v>0</v>
      </c>
      <c r="K672" s="816"/>
      <c r="L672" s="816"/>
      <c r="M672" s="816">
        <f t="shared" si="168"/>
        <v>0</v>
      </c>
      <c r="N672" s="816">
        <f t="shared" si="161"/>
        <v>0</v>
      </c>
      <c r="O672" s="209">
        <f t="shared" si="157"/>
        <v>0</v>
      </c>
      <c r="P672" s="210">
        <f t="shared" si="158"/>
        <v>0</v>
      </c>
    </row>
    <row r="673" spans="1:16" ht="30" outlineLevel="1">
      <c r="A673" s="416">
        <f t="shared" si="164"/>
        <v>17</v>
      </c>
      <c r="B673" s="417" t="str">
        <f t="shared" si="163"/>
        <v>Repair works in Emergency Valve Tunnel (EVT) and surge well at Stage I/II, KGSC, Pophali</v>
      </c>
      <c r="C673" s="416" t="str">
        <f t="shared" si="167"/>
        <v>MERC/CAPEX/2020-2021/WFH/18</v>
      </c>
      <c r="D673" s="811">
        <f t="shared" si="167"/>
        <v>44001</v>
      </c>
      <c r="E673" s="57">
        <f t="shared" si="167"/>
        <v>28.037129999999998</v>
      </c>
      <c r="F673" s="155">
        <f t="shared" si="165"/>
        <v>0</v>
      </c>
      <c r="G673" s="155">
        <f t="shared" si="166"/>
        <v>0</v>
      </c>
      <c r="H673" s="816">
        <f t="shared" si="159"/>
        <v>0</v>
      </c>
      <c r="I673" s="155">
        <f>'F4.2  KGSC'!X64</f>
        <v>0</v>
      </c>
      <c r="J673" s="155">
        <f>'F4.2  KGSC'!AW64</f>
        <v>0</v>
      </c>
      <c r="K673" s="816"/>
      <c r="L673" s="816"/>
      <c r="M673" s="816">
        <f t="shared" si="168"/>
        <v>0</v>
      </c>
      <c r="N673" s="816">
        <f t="shared" si="161"/>
        <v>0</v>
      </c>
      <c r="O673" s="209">
        <f t="shared" si="157"/>
        <v>0</v>
      </c>
      <c r="P673" s="210">
        <f t="shared" si="158"/>
        <v>0</v>
      </c>
    </row>
    <row r="674" spans="1:16" ht="30" outlineLevel="1">
      <c r="A674" s="58">
        <f t="shared" si="164"/>
        <v>17.100000000000001</v>
      </c>
      <c r="B674" s="104" t="str">
        <f t="shared" si="163"/>
        <v>Sealing and stabilization of EVT Tunnel left side wall and carven portion of EVT and Ventilation Tunnel.</v>
      </c>
      <c r="C674" s="58" t="str">
        <f t="shared" si="167"/>
        <v>MERC/CAPEX/2020-2021/WFH/18</v>
      </c>
      <c r="D674" s="141">
        <f t="shared" si="167"/>
        <v>44001</v>
      </c>
      <c r="E674" s="59">
        <f t="shared" si="167"/>
        <v>8.3069639999999989</v>
      </c>
      <c r="F674" s="155">
        <f t="shared" si="165"/>
        <v>7.1531169999999999</v>
      </c>
      <c r="G674" s="155">
        <f t="shared" si="166"/>
        <v>5.61</v>
      </c>
      <c r="H674" s="156">
        <f t="shared" si="159"/>
        <v>1.5431169999999996</v>
      </c>
      <c r="I674" s="157">
        <f>'F4.2  KGSC'!X65</f>
        <v>12.42</v>
      </c>
      <c r="J674" s="157">
        <f>'F4.2  KGSC'!AW65</f>
        <v>12.42</v>
      </c>
      <c r="K674" s="156"/>
      <c r="L674" s="156"/>
      <c r="M674" s="156">
        <f t="shared" si="168"/>
        <v>12.42</v>
      </c>
      <c r="N674" s="156">
        <f t="shared" si="161"/>
        <v>1.5431170000000005</v>
      </c>
      <c r="O674" s="209">
        <f t="shared" si="157"/>
        <v>2.6969639999999986</v>
      </c>
      <c r="P674" s="210">
        <f t="shared" si="158"/>
        <v>9.7230360000000005</v>
      </c>
    </row>
    <row r="675" spans="1:16" ht="30" outlineLevel="1">
      <c r="A675" s="58">
        <f t="shared" si="164"/>
        <v>17.2</v>
      </c>
      <c r="B675" s="104" t="str">
        <f t="shared" si="163"/>
        <v>Structural Strengthening and Sealing Cracks and Cavities in Surge Shaft RCC Staining Wall from inside</v>
      </c>
      <c r="C675" s="58" t="str">
        <f t="shared" si="167"/>
        <v>MERC/CAPEX/2020-2021/WFH/18</v>
      </c>
      <c r="D675" s="141">
        <f t="shared" si="167"/>
        <v>44001</v>
      </c>
      <c r="E675" s="59">
        <f t="shared" si="167"/>
        <v>18.660166</v>
      </c>
      <c r="F675" s="155">
        <f t="shared" si="165"/>
        <v>0.38750000000000001</v>
      </c>
      <c r="G675" s="155">
        <f t="shared" si="166"/>
        <v>0</v>
      </c>
      <c r="H675" s="156">
        <f t="shared" si="159"/>
        <v>0.38750000000000001</v>
      </c>
      <c r="I675" s="157">
        <f>'F4.2  KGSC'!X66</f>
        <v>0</v>
      </c>
      <c r="J675" s="157">
        <f>'F4.2  KGSC'!AW66</f>
        <v>0</v>
      </c>
      <c r="K675" s="156"/>
      <c r="L675" s="156"/>
      <c r="M675" s="156">
        <f t="shared" si="168"/>
        <v>0</v>
      </c>
      <c r="N675" s="156">
        <f t="shared" si="161"/>
        <v>0.38750000000000001</v>
      </c>
      <c r="O675" s="209">
        <f t="shared" si="157"/>
        <v>0</v>
      </c>
      <c r="P675" s="210">
        <f t="shared" si="158"/>
        <v>0</v>
      </c>
    </row>
    <row r="676" spans="1:16" outlineLevel="1">
      <c r="A676" s="183">
        <f t="shared" si="164"/>
        <v>0</v>
      </c>
      <c r="B676" s="184" t="str">
        <f t="shared" si="163"/>
        <v>IDC</v>
      </c>
      <c r="C676" s="183" t="str">
        <f t="shared" si="167"/>
        <v>MERC/CAPEX/2020-2021/WFH/18</v>
      </c>
      <c r="D676" s="814">
        <f t="shared" si="167"/>
        <v>44001</v>
      </c>
      <c r="E676" s="815">
        <f t="shared" si="167"/>
        <v>1.07</v>
      </c>
      <c r="F676" s="155">
        <f t="shared" si="165"/>
        <v>0</v>
      </c>
      <c r="G676" s="155">
        <f t="shared" si="166"/>
        <v>0</v>
      </c>
      <c r="H676" s="816">
        <f t="shared" si="159"/>
        <v>0</v>
      </c>
      <c r="I676" s="155">
        <f>'F4.2  KGSC'!X67</f>
        <v>0</v>
      </c>
      <c r="J676" s="155">
        <f>'F4.2  KGSC'!AW67</f>
        <v>0</v>
      </c>
      <c r="K676" s="816"/>
      <c r="L676" s="816"/>
      <c r="M676" s="816">
        <f t="shared" si="168"/>
        <v>0</v>
      </c>
      <c r="N676" s="816">
        <f t="shared" si="161"/>
        <v>0</v>
      </c>
      <c r="O676" s="209">
        <f t="shared" si="157"/>
        <v>0</v>
      </c>
      <c r="P676" s="210">
        <f t="shared" si="158"/>
        <v>0</v>
      </c>
    </row>
    <row r="677" spans="1:16" ht="30" outlineLevel="1">
      <c r="A677" s="416" t="str">
        <f t="shared" si="164"/>
        <v>HO
DPR-8</v>
      </c>
      <c r="B677" s="417" t="str">
        <f t="shared" si="163"/>
        <v>Replacement of Fire Tenders at Various Power Stations of Mahagenco</v>
      </c>
      <c r="C677" s="416" t="str">
        <f t="shared" si="167"/>
        <v>MERC/CAPEX/20172018/4653</v>
      </c>
      <c r="D677" s="811">
        <f t="shared" si="167"/>
        <v>43052</v>
      </c>
      <c r="E677" s="57">
        <f t="shared" si="167"/>
        <v>1.25</v>
      </c>
      <c r="F677" s="155">
        <f t="shared" si="165"/>
        <v>0</v>
      </c>
      <c r="G677" s="155">
        <f t="shared" si="166"/>
        <v>0</v>
      </c>
      <c r="H677" s="816">
        <f t="shared" si="159"/>
        <v>0</v>
      </c>
      <c r="I677" s="155">
        <f>'F4.2  KGSC'!X68</f>
        <v>0</v>
      </c>
      <c r="J677" s="155">
        <f>'F4.2  KGSC'!AW68</f>
        <v>0</v>
      </c>
      <c r="K677" s="816"/>
      <c r="L677" s="816"/>
      <c r="M677" s="816">
        <f t="shared" si="168"/>
        <v>0</v>
      </c>
      <c r="N677" s="816">
        <f t="shared" si="161"/>
        <v>0</v>
      </c>
      <c r="O677" s="209">
        <f t="shared" si="157"/>
        <v>0</v>
      </c>
      <c r="P677" s="210">
        <f t="shared" si="158"/>
        <v>0</v>
      </c>
    </row>
    <row r="678" spans="1:16" ht="30" outlineLevel="1">
      <c r="A678" s="183" t="str">
        <f t="shared" si="164"/>
        <v>HO
DPR-8.1</v>
      </c>
      <c r="B678" s="184" t="str">
        <f t="shared" si="163"/>
        <v>Advance Multipurpose Fire Tender</v>
      </c>
      <c r="C678" s="183" t="str">
        <f t="shared" si="167"/>
        <v>MERC/CAPEX/20172018/4653</v>
      </c>
      <c r="D678" s="814">
        <f t="shared" si="167"/>
        <v>43052</v>
      </c>
      <c r="E678" s="815">
        <f t="shared" si="167"/>
        <v>0</v>
      </c>
      <c r="F678" s="155">
        <f t="shared" si="165"/>
        <v>0</v>
      </c>
      <c r="G678" s="155">
        <f t="shared" si="166"/>
        <v>0</v>
      </c>
      <c r="H678" s="816">
        <f t="shared" si="159"/>
        <v>0</v>
      </c>
      <c r="I678" s="155">
        <f>'F4.2  KGSC'!X69</f>
        <v>0</v>
      </c>
      <c r="J678" s="155">
        <f>'F4.2  KGSC'!AW69</f>
        <v>0</v>
      </c>
      <c r="K678" s="816"/>
      <c r="L678" s="816"/>
      <c r="M678" s="816">
        <f t="shared" si="168"/>
        <v>0</v>
      </c>
      <c r="N678" s="816">
        <f t="shared" si="161"/>
        <v>0</v>
      </c>
      <c r="O678" s="209">
        <f t="shared" si="157"/>
        <v>0</v>
      </c>
      <c r="P678" s="210">
        <f t="shared" si="158"/>
        <v>0</v>
      </c>
    </row>
    <row r="679" spans="1:16" ht="30" outlineLevel="1">
      <c r="A679" s="183" t="str">
        <f t="shared" si="164"/>
        <v>HO
DPR-8.2</v>
      </c>
      <c r="B679" s="184" t="str">
        <f t="shared" si="163"/>
        <v>Normal Multipurpose Fire Tender</v>
      </c>
      <c r="C679" s="183" t="str">
        <f t="shared" ref="C679:E683" si="169">C476</f>
        <v>MERC/CAPEX/20172018/4653</v>
      </c>
      <c r="D679" s="814">
        <f t="shared" si="169"/>
        <v>43052</v>
      </c>
      <c r="E679" s="815">
        <f t="shared" si="169"/>
        <v>1.25</v>
      </c>
      <c r="F679" s="155">
        <f t="shared" si="165"/>
        <v>0</v>
      </c>
      <c r="G679" s="155">
        <f t="shared" si="166"/>
        <v>0</v>
      </c>
      <c r="H679" s="816">
        <f t="shared" si="159"/>
        <v>0</v>
      </c>
      <c r="I679" s="155">
        <f>'F4.2  KGSC'!X70</f>
        <v>0</v>
      </c>
      <c r="J679" s="155">
        <f>'F4.2  KGSC'!AW70</f>
        <v>0</v>
      </c>
      <c r="K679" s="816"/>
      <c r="L679" s="816"/>
      <c r="M679" s="816">
        <f t="shared" si="168"/>
        <v>0</v>
      </c>
      <c r="N679" s="816">
        <f t="shared" si="161"/>
        <v>0</v>
      </c>
      <c r="O679" s="209">
        <f t="shared" si="157"/>
        <v>0</v>
      </c>
      <c r="P679" s="210">
        <f t="shared" si="158"/>
        <v>0</v>
      </c>
    </row>
    <row r="680" spans="1:16" outlineLevel="1">
      <c r="A680" s="183">
        <f t="shared" si="164"/>
        <v>0</v>
      </c>
      <c r="B680" s="184" t="str">
        <f t="shared" si="163"/>
        <v>IDC</v>
      </c>
      <c r="C680" s="183" t="str">
        <f t="shared" si="169"/>
        <v>MERC/CAPEX/20172018/4653</v>
      </c>
      <c r="D680" s="814">
        <f t="shared" si="169"/>
        <v>43052</v>
      </c>
      <c r="E680" s="815">
        <f t="shared" si="169"/>
        <v>0</v>
      </c>
      <c r="F680" s="155">
        <f t="shared" si="165"/>
        <v>0</v>
      </c>
      <c r="G680" s="155">
        <f t="shared" si="166"/>
        <v>0</v>
      </c>
      <c r="H680" s="816">
        <f t="shared" si="159"/>
        <v>0</v>
      </c>
      <c r="I680" s="155">
        <f>'F4.2  KGSC'!X71</f>
        <v>0</v>
      </c>
      <c r="J680" s="155">
        <f>'F4.2  KGSC'!AW71</f>
        <v>0</v>
      </c>
      <c r="K680" s="816"/>
      <c r="L680" s="816"/>
      <c r="M680" s="816">
        <f t="shared" si="168"/>
        <v>0</v>
      </c>
      <c r="N680" s="816">
        <f t="shared" si="161"/>
        <v>0</v>
      </c>
      <c r="O680" s="209">
        <f t="shared" si="157"/>
        <v>0</v>
      </c>
      <c r="P680" s="210">
        <f t="shared" si="158"/>
        <v>0</v>
      </c>
    </row>
    <row r="681" spans="1:16" ht="45" outlineLevel="1">
      <c r="A681" s="416">
        <f t="shared" si="164"/>
        <v>18</v>
      </c>
      <c r="B681" s="417" t="str">
        <f t="shared" ref="B681:B683" si="170">B478</f>
        <v>Refurbishment of cooling and drainage water system along with replacement of 5 no's of cooling water pumps by new stage -IV KGSC Pophali</v>
      </c>
      <c r="C681" s="416" t="str">
        <f t="shared" si="169"/>
        <v>MERC/CAPEX/2023-2024/MSPGCL/0201</v>
      </c>
      <c r="D681" s="811">
        <f t="shared" si="169"/>
        <v>45372</v>
      </c>
      <c r="E681" s="57">
        <f t="shared" si="169"/>
        <v>0</v>
      </c>
      <c r="F681" s="155">
        <f t="shared" si="165"/>
        <v>0</v>
      </c>
      <c r="G681" s="155">
        <f t="shared" si="166"/>
        <v>0</v>
      </c>
      <c r="H681" s="816">
        <f t="shared" si="159"/>
        <v>0</v>
      </c>
      <c r="I681" s="155">
        <f>'F4.2  KGSC'!X72</f>
        <v>0</v>
      </c>
      <c r="J681" s="155">
        <f>'F4.2  KGSC'!AW72</f>
        <v>0</v>
      </c>
      <c r="K681" s="816"/>
      <c r="L681" s="816"/>
      <c r="M681" s="816">
        <f t="shared" si="168"/>
        <v>0</v>
      </c>
      <c r="N681" s="816">
        <f t="shared" si="161"/>
        <v>0</v>
      </c>
      <c r="O681" s="209">
        <f t="shared" si="157"/>
        <v>0</v>
      </c>
      <c r="P681" s="210">
        <f t="shared" si="158"/>
        <v>0</v>
      </c>
    </row>
    <row r="682" spans="1:16" ht="45" outlineLevel="1">
      <c r="A682" s="201">
        <f t="shared" si="164"/>
        <v>0</v>
      </c>
      <c r="B682" s="164" t="str">
        <f t="shared" si="170"/>
        <v>Refurbishment of cooling and drainage water system along with replacement of 5 no's of cooling water pumps by new stage -IV KGSC Pophali</v>
      </c>
      <c r="C682" s="87" t="str">
        <f t="shared" si="169"/>
        <v>MERC/CAPEX/2023-2024/MSPGCL/0201</v>
      </c>
      <c r="D682" s="141">
        <f t="shared" si="169"/>
        <v>45372</v>
      </c>
      <c r="E682" s="159">
        <f t="shared" si="169"/>
        <v>0</v>
      </c>
      <c r="F682" s="155">
        <f t="shared" si="165"/>
        <v>0</v>
      </c>
      <c r="G682" s="155">
        <f t="shared" si="166"/>
        <v>0</v>
      </c>
      <c r="H682" s="156">
        <f t="shared" si="159"/>
        <v>0</v>
      </c>
      <c r="I682" s="157">
        <f>'F4.2  KGSC'!X73</f>
        <v>27.83</v>
      </c>
      <c r="J682" s="157">
        <f>'F4.2  KGSC'!AW73</f>
        <v>27.83</v>
      </c>
      <c r="K682" s="156"/>
      <c r="L682" s="156"/>
      <c r="M682" s="156">
        <f t="shared" si="168"/>
        <v>27.83</v>
      </c>
      <c r="N682" s="156">
        <f t="shared" si="161"/>
        <v>0</v>
      </c>
      <c r="O682" s="209"/>
      <c r="P682" s="210"/>
    </row>
    <row r="683" spans="1:16" outlineLevel="1">
      <c r="A683" s="201">
        <f t="shared" ref="A683" si="171">A480</f>
        <v>0</v>
      </c>
      <c r="B683" s="164" t="str">
        <f t="shared" si="170"/>
        <v>IDC</v>
      </c>
      <c r="C683" s="87" t="str">
        <f t="shared" si="169"/>
        <v>MERC/CAPEX/2023-2024/MSPGCL/0201</v>
      </c>
      <c r="D683" s="141">
        <f t="shared" si="169"/>
        <v>45372</v>
      </c>
      <c r="E683" s="159">
        <f t="shared" si="169"/>
        <v>0</v>
      </c>
      <c r="F683" s="155">
        <f t="shared" ref="F683" si="172">F480+I480</f>
        <v>0</v>
      </c>
      <c r="G683" s="155">
        <f t="shared" ref="G683" si="173">G480+M480</f>
        <v>0</v>
      </c>
      <c r="H683" s="156">
        <f t="shared" si="159"/>
        <v>0</v>
      </c>
      <c r="I683" s="157">
        <f>'F4.2  KGSC'!X74</f>
        <v>0</v>
      </c>
      <c r="J683" s="157">
        <f>'F4.2  KGSC'!AW74</f>
        <v>0</v>
      </c>
      <c r="K683" s="156"/>
      <c r="L683" s="156"/>
      <c r="M683" s="156">
        <f t="shared" si="168"/>
        <v>0</v>
      </c>
      <c r="N683" s="156">
        <f t="shared" si="161"/>
        <v>0</v>
      </c>
      <c r="O683" s="209"/>
      <c r="P683" s="210"/>
    </row>
    <row r="684" spans="1:16" outlineLevel="1">
      <c r="A684" s="87"/>
      <c r="B684" s="90"/>
      <c r="C684" s="87"/>
      <c r="D684" s="141"/>
      <c r="E684" s="159"/>
      <c r="F684" s="156"/>
      <c r="G684" s="156"/>
      <c r="H684" s="156"/>
      <c r="I684" s="157">
        <f>'F4.2  KGSC'!X75</f>
        <v>0</v>
      </c>
      <c r="J684" s="157">
        <f>'F4.2  KGSC'!AW75</f>
        <v>0</v>
      </c>
      <c r="K684" s="156"/>
      <c r="L684" s="156"/>
      <c r="M684" s="156"/>
      <c r="N684" s="156"/>
      <c r="O684" s="209"/>
      <c r="P684" s="210"/>
    </row>
    <row r="685" spans="1:16" outlineLevel="1">
      <c r="A685" s="87">
        <f t="shared" ref="A685:E689" si="174">A482</f>
        <v>0</v>
      </c>
      <c r="B685" s="46" t="str">
        <f t="shared" si="174"/>
        <v>(ii) Yet to be submitted to MERC</v>
      </c>
      <c r="C685" s="87">
        <f t="shared" si="174"/>
        <v>0</v>
      </c>
      <c r="D685" s="141" t="str">
        <f t="shared" si="174"/>
        <v>-</v>
      </c>
      <c r="E685" s="159">
        <f t="shared" si="174"/>
        <v>0</v>
      </c>
      <c r="F685" s="156">
        <f>F482+I482</f>
        <v>0</v>
      </c>
      <c r="G685" s="156">
        <f>G482+M482</f>
        <v>0</v>
      </c>
      <c r="H685" s="156">
        <f t="shared" ref="H685:H711" si="175">F685-G685</f>
        <v>0</v>
      </c>
      <c r="I685" s="157">
        <f>'F4.2  KGSC'!X76</f>
        <v>0</v>
      </c>
      <c r="J685" s="157">
        <f>'F4.2  KGSC'!AW76</f>
        <v>0</v>
      </c>
      <c r="K685" s="156"/>
      <c r="L685" s="156"/>
      <c r="M685" s="156">
        <f t="shared" ref="M685:M711" si="176">SUM(J685:L685)</f>
        <v>0</v>
      </c>
      <c r="N685" s="156">
        <f t="shared" ref="N685:N711" si="177">H685+I685-M685</f>
        <v>0</v>
      </c>
    </row>
    <row r="686" spans="1:16" ht="30" outlineLevel="1">
      <c r="A686" s="53">
        <f t="shared" si="174"/>
        <v>19</v>
      </c>
      <c r="B686" s="54" t="str">
        <f t="shared" si="174"/>
        <v>Refurbishment of GIS T155 as per M4 Schedule at KGSC Stage-IV, Pophali</v>
      </c>
      <c r="C686" s="53" t="str">
        <f t="shared" si="174"/>
        <v>Yet to be approved</v>
      </c>
      <c r="D686" s="55" t="str">
        <f t="shared" si="174"/>
        <v>-</v>
      </c>
      <c r="E686" s="56">
        <f t="shared" si="174"/>
        <v>0</v>
      </c>
      <c r="F686" s="156">
        <f>F483+I483</f>
        <v>0</v>
      </c>
      <c r="G686" s="156">
        <f>G483+M483</f>
        <v>0</v>
      </c>
      <c r="H686" s="156">
        <f t="shared" si="175"/>
        <v>0</v>
      </c>
      <c r="I686" s="157">
        <f>'F4.2  KGSC'!X77</f>
        <v>0</v>
      </c>
      <c r="J686" s="157">
        <f>'F4.2  KGSC'!AW77</f>
        <v>0</v>
      </c>
      <c r="K686" s="156"/>
      <c r="L686" s="156"/>
      <c r="M686" s="156">
        <f t="shared" si="176"/>
        <v>0</v>
      </c>
      <c r="N686" s="156">
        <f t="shared" si="177"/>
        <v>0</v>
      </c>
    </row>
    <row r="687" spans="1:16" outlineLevel="1">
      <c r="A687" s="87">
        <f t="shared" si="174"/>
        <v>19.100000000000001</v>
      </c>
      <c r="B687" s="90" t="str">
        <f t="shared" si="174"/>
        <v>Refurbishment of GIS T155 as per M4 Schedule at KGSC Stage-IV, Pophali</v>
      </c>
      <c r="C687" s="87">
        <f t="shared" si="174"/>
        <v>0</v>
      </c>
      <c r="D687" s="141" t="str">
        <f t="shared" si="174"/>
        <v>-</v>
      </c>
      <c r="E687" s="159">
        <f t="shared" si="174"/>
        <v>0</v>
      </c>
      <c r="F687" s="156">
        <f>F484+I484</f>
        <v>0</v>
      </c>
      <c r="G687" s="156">
        <f>G484+M484</f>
        <v>0</v>
      </c>
      <c r="H687" s="156">
        <f t="shared" si="175"/>
        <v>0</v>
      </c>
      <c r="I687" s="157">
        <f>'F4.2  KGSC'!X78</f>
        <v>0</v>
      </c>
      <c r="J687" s="157">
        <f>'F4.2  KGSC'!AW78</f>
        <v>0</v>
      </c>
      <c r="K687" s="156"/>
      <c r="L687" s="156"/>
      <c r="M687" s="156">
        <f t="shared" si="176"/>
        <v>0</v>
      </c>
      <c r="N687" s="156">
        <f t="shared" si="177"/>
        <v>0</v>
      </c>
    </row>
    <row r="688" spans="1:16" outlineLevel="1">
      <c r="A688" s="53">
        <f t="shared" si="174"/>
        <v>20</v>
      </c>
      <c r="B688" s="54" t="str">
        <f t="shared" si="174"/>
        <v>Various Civil work as per IB recommendation at KGSC, Pophali</v>
      </c>
      <c r="C688" s="53" t="str">
        <f t="shared" si="174"/>
        <v>Yet to be approved</v>
      </c>
      <c r="D688" s="55" t="str">
        <f t="shared" si="174"/>
        <v>-</v>
      </c>
      <c r="E688" s="56">
        <f t="shared" si="174"/>
        <v>0</v>
      </c>
      <c r="F688" s="156">
        <f>F485+I485</f>
        <v>0</v>
      </c>
      <c r="G688" s="156">
        <f>G485+M485</f>
        <v>0</v>
      </c>
      <c r="H688" s="156">
        <f t="shared" si="175"/>
        <v>0</v>
      </c>
      <c r="I688" s="157">
        <f>'F4.2  KGSC'!X79</f>
        <v>0</v>
      </c>
      <c r="J688" s="157">
        <f>'F4.2  KGSC'!AW79</f>
        <v>0</v>
      </c>
      <c r="K688" s="156"/>
      <c r="L688" s="156"/>
      <c r="M688" s="156">
        <f t="shared" si="176"/>
        <v>0</v>
      </c>
      <c r="N688" s="156">
        <f t="shared" si="177"/>
        <v>0</v>
      </c>
    </row>
    <row r="689" spans="1:14" outlineLevel="1">
      <c r="A689" s="87">
        <f t="shared" si="174"/>
        <v>20.100000000000001</v>
      </c>
      <c r="B689" s="90" t="str">
        <f t="shared" si="174"/>
        <v>Various Civil work as per IB recommendation at KGSC, Pophali</v>
      </c>
      <c r="C689" s="87">
        <f t="shared" si="174"/>
        <v>0</v>
      </c>
      <c r="D689" s="141" t="str">
        <f t="shared" si="174"/>
        <v>-</v>
      </c>
      <c r="E689" s="159">
        <f t="shared" si="174"/>
        <v>0</v>
      </c>
      <c r="F689" s="156">
        <f>F486+I486</f>
        <v>0</v>
      </c>
      <c r="G689" s="156">
        <f>G486+M486</f>
        <v>0</v>
      </c>
      <c r="H689" s="156">
        <f t="shared" si="175"/>
        <v>0</v>
      </c>
      <c r="I689" s="157">
        <f>'F4.2  KGSC'!X80</f>
        <v>6</v>
      </c>
      <c r="J689" s="157">
        <f>'F4.2  KGSC'!AW80</f>
        <v>10.5</v>
      </c>
      <c r="K689" s="156"/>
      <c r="L689" s="156"/>
      <c r="M689" s="156">
        <f t="shared" si="176"/>
        <v>10.5</v>
      </c>
      <c r="N689" s="156">
        <f t="shared" si="177"/>
        <v>-4.5</v>
      </c>
    </row>
    <row r="690" spans="1:14" outlineLevel="1">
      <c r="A690" s="87">
        <f t="shared" ref="A690:E690" si="178">A487</f>
        <v>20.2</v>
      </c>
      <c r="B690" s="90" t="str">
        <f t="shared" si="178"/>
        <v>construction of chainlink caging along entrance of St-I&amp;II, St-III &amp; St-IV</v>
      </c>
      <c r="C690" s="87">
        <f t="shared" si="178"/>
        <v>0</v>
      </c>
      <c r="D690" s="141" t="str">
        <f t="shared" si="178"/>
        <v>-</v>
      </c>
      <c r="E690" s="159">
        <f t="shared" si="178"/>
        <v>0</v>
      </c>
      <c r="F690" s="156">
        <f t="shared" ref="F690:F693" si="179">F487+I487</f>
        <v>0</v>
      </c>
      <c r="G690" s="156">
        <f t="shared" ref="G690:G693" si="180">G487+M487</f>
        <v>0</v>
      </c>
      <c r="H690" s="156">
        <f t="shared" si="175"/>
        <v>0</v>
      </c>
      <c r="I690" s="157">
        <f>'F4.2  KGSC'!X81</f>
        <v>4.5</v>
      </c>
      <c r="J690" s="157">
        <f>'F4.2  KGSC'!AW81</f>
        <v>0</v>
      </c>
      <c r="K690" s="156"/>
      <c r="L690" s="156"/>
      <c r="M690" s="156">
        <f t="shared" si="176"/>
        <v>0</v>
      </c>
      <c r="N690" s="156">
        <f t="shared" si="177"/>
        <v>4.5</v>
      </c>
    </row>
    <row r="691" spans="1:14" outlineLevel="1">
      <c r="A691" s="87">
        <f t="shared" ref="A691:E691" si="181">A488</f>
        <v>21</v>
      </c>
      <c r="B691" s="90" t="str">
        <f t="shared" si="181"/>
        <v>Stabilization and Mitigation of Landslide Prone Areas at KGSC, Mahagenco, Pophali</v>
      </c>
      <c r="C691" s="87" t="str">
        <f t="shared" si="181"/>
        <v>Yet to be approved</v>
      </c>
      <c r="D691" s="141" t="str">
        <f t="shared" si="181"/>
        <v>-</v>
      </c>
      <c r="E691" s="159">
        <f t="shared" si="181"/>
        <v>0</v>
      </c>
      <c r="F691" s="156">
        <f t="shared" si="179"/>
        <v>0</v>
      </c>
      <c r="G691" s="156">
        <f t="shared" si="180"/>
        <v>0</v>
      </c>
      <c r="H691" s="156">
        <f t="shared" si="175"/>
        <v>0</v>
      </c>
      <c r="I691" s="157">
        <f>'F4.2  KGSC'!X82</f>
        <v>0</v>
      </c>
      <c r="J691" s="157">
        <f>'F4.2  KGSC'!AW82</f>
        <v>0</v>
      </c>
      <c r="K691" s="156"/>
      <c r="L691" s="156"/>
      <c r="M691" s="156">
        <f t="shared" si="176"/>
        <v>0</v>
      </c>
      <c r="N691" s="156">
        <f t="shared" si="177"/>
        <v>0</v>
      </c>
    </row>
    <row r="692" spans="1:14" outlineLevel="1">
      <c r="A692" s="87">
        <f t="shared" ref="A692:E692" si="182">A489</f>
        <v>21.1</v>
      </c>
      <c r="B692" s="90" t="str">
        <f t="shared" si="182"/>
        <v>Stabilization and Mitigation of Landslide Prone Areas</v>
      </c>
      <c r="C692" s="87">
        <f t="shared" si="182"/>
        <v>0</v>
      </c>
      <c r="D692" s="141" t="str">
        <f t="shared" si="182"/>
        <v>-</v>
      </c>
      <c r="E692" s="159">
        <f t="shared" si="182"/>
        <v>0</v>
      </c>
      <c r="F692" s="156">
        <f t="shared" si="179"/>
        <v>0</v>
      </c>
      <c r="G692" s="156">
        <f t="shared" si="180"/>
        <v>1</v>
      </c>
      <c r="H692" s="156">
        <f t="shared" si="175"/>
        <v>-1</v>
      </c>
      <c r="I692" s="157">
        <f>'F4.2  KGSC'!X83</f>
        <v>17</v>
      </c>
      <c r="J692" s="157">
        <f>'F4.2  KGSC'!AW83</f>
        <v>17</v>
      </c>
      <c r="K692" s="156"/>
      <c r="L692" s="156"/>
      <c r="M692" s="156">
        <f t="shared" si="176"/>
        <v>17</v>
      </c>
      <c r="N692" s="156">
        <f t="shared" si="177"/>
        <v>-1</v>
      </c>
    </row>
    <row r="693" spans="1:14" outlineLevel="1">
      <c r="A693" s="87">
        <f t="shared" ref="A693:E693" si="183">A490</f>
        <v>21.2</v>
      </c>
      <c r="B693" s="90" t="str">
        <f t="shared" si="183"/>
        <v>Construction of retaining wall</v>
      </c>
      <c r="C693" s="87">
        <f t="shared" si="183"/>
        <v>0</v>
      </c>
      <c r="D693" s="141" t="str">
        <f t="shared" si="183"/>
        <v>-</v>
      </c>
      <c r="E693" s="159">
        <f t="shared" si="183"/>
        <v>0</v>
      </c>
      <c r="F693" s="156">
        <f t="shared" si="179"/>
        <v>0</v>
      </c>
      <c r="G693" s="156">
        <f t="shared" si="180"/>
        <v>0</v>
      </c>
      <c r="H693" s="156">
        <f t="shared" si="175"/>
        <v>0</v>
      </c>
      <c r="I693" s="157">
        <f>'F4.2  KGSC'!X84</f>
        <v>5</v>
      </c>
      <c r="J693" s="157">
        <f>'F4.2  KGSC'!AW84</f>
        <v>5</v>
      </c>
      <c r="K693" s="156"/>
      <c r="L693" s="156"/>
      <c r="M693" s="156">
        <f t="shared" si="176"/>
        <v>5</v>
      </c>
      <c r="N693" s="156">
        <f t="shared" si="177"/>
        <v>0</v>
      </c>
    </row>
    <row r="694" spans="1:14" outlineLevel="1">
      <c r="A694" s="87">
        <f t="shared" ref="A694:E703" si="184">A491</f>
        <v>21.3</v>
      </c>
      <c r="B694" s="90" t="str">
        <f t="shared" si="184"/>
        <v>Dredging river and nallah</v>
      </c>
      <c r="C694" s="87">
        <f t="shared" si="184"/>
        <v>0</v>
      </c>
      <c r="D694" s="141" t="str">
        <f t="shared" si="184"/>
        <v>-</v>
      </c>
      <c r="E694" s="159">
        <f t="shared" si="184"/>
        <v>0</v>
      </c>
      <c r="F694" s="156">
        <f t="shared" ref="F694:F725" si="185">F491+I491</f>
        <v>0</v>
      </c>
      <c r="G694" s="156">
        <f t="shared" ref="G694:G725" si="186">G491+M491</f>
        <v>0</v>
      </c>
      <c r="H694" s="156">
        <f t="shared" si="175"/>
        <v>0</v>
      </c>
      <c r="I694" s="157">
        <f>'F4.2  KGSC'!X85</f>
        <v>0.4</v>
      </c>
      <c r="J694" s="157">
        <f>'F4.2  KGSC'!AW85</f>
        <v>0.4</v>
      </c>
      <c r="K694" s="156"/>
      <c r="L694" s="156"/>
      <c r="M694" s="156">
        <f t="shared" si="176"/>
        <v>0.4</v>
      </c>
      <c r="N694" s="156">
        <f t="shared" si="177"/>
        <v>0</v>
      </c>
    </row>
    <row r="695" spans="1:14" ht="30" outlineLevel="1">
      <c r="A695" s="53">
        <f t="shared" si="184"/>
        <v>22</v>
      </c>
      <c r="B695" s="54" t="str">
        <f t="shared" si="184"/>
        <v>Various Performance Improvement related schemes for FY 2026-27 at KGSC, Pophali</v>
      </c>
      <c r="C695" s="53" t="str">
        <f t="shared" si="184"/>
        <v>Yet to be approved</v>
      </c>
      <c r="D695" s="55" t="str">
        <f t="shared" si="184"/>
        <v>-</v>
      </c>
      <c r="E695" s="56">
        <f t="shared" si="184"/>
        <v>0</v>
      </c>
      <c r="F695" s="156">
        <f t="shared" si="185"/>
        <v>0</v>
      </c>
      <c r="G695" s="156">
        <f t="shared" si="186"/>
        <v>0</v>
      </c>
      <c r="H695" s="156">
        <f t="shared" si="175"/>
        <v>0</v>
      </c>
      <c r="I695" s="157">
        <f>'F4.2  KGSC'!X86</f>
        <v>0</v>
      </c>
      <c r="J695" s="157">
        <f>'F4.2  KGSC'!AW86</f>
        <v>0</v>
      </c>
      <c r="K695" s="156"/>
      <c r="L695" s="156"/>
      <c r="M695" s="156">
        <f t="shared" si="176"/>
        <v>0</v>
      </c>
      <c r="N695" s="156">
        <f t="shared" si="177"/>
        <v>0</v>
      </c>
    </row>
    <row r="696" spans="1:14" outlineLevel="1">
      <c r="A696" s="87">
        <f t="shared" si="184"/>
        <v>22.1</v>
      </c>
      <c r="B696" s="90" t="str">
        <f t="shared" si="184"/>
        <v>Supply of New Runner for Francis Turbine 80 MW at KGSC Stage-III</v>
      </c>
      <c r="C696" s="87">
        <f t="shared" si="184"/>
        <v>0</v>
      </c>
      <c r="D696" s="141" t="str">
        <f t="shared" si="184"/>
        <v>-</v>
      </c>
      <c r="E696" s="159">
        <f t="shared" si="184"/>
        <v>0</v>
      </c>
      <c r="F696" s="156">
        <f t="shared" si="185"/>
        <v>0</v>
      </c>
      <c r="G696" s="156">
        <f t="shared" si="186"/>
        <v>0</v>
      </c>
      <c r="H696" s="156">
        <f t="shared" si="175"/>
        <v>0</v>
      </c>
      <c r="I696" s="157">
        <f>'F4.2  KGSC'!X87</f>
        <v>0</v>
      </c>
      <c r="J696" s="157">
        <f>'F4.2  KGSC'!AW87</f>
        <v>0</v>
      </c>
      <c r="K696" s="156"/>
      <c r="L696" s="156"/>
      <c r="M696" s="156">
        <f t="shared" si="176"/>
        <v>0</v>
      </c>
      <c r="N696" s="156">
        <f t="shared" si="177"/>
        <v>0</v>
      </c>
    </row>
    <row r="697" spans="1:14" outlineLevel="1">
      <c r="A697" s="87">
        <f t="shared" si="184"/>
        <v>22.2</v>
      </c>
      <c r="B697" s="90" t="str">
        <f t="shared" si="184"/>
        <v>Supply of 2 Nos. injector along with injector shaft for Stage-I Units (70 MW) at Stage I &amp; II  KGSC, Pophali .</v>
      </c>
      <c r="C697" s="87">
        <f t="shared" si="184"/>
        <v>0</v>
      </c>
      <c r="D697" s="141" t="str">
        <f t="shared" si="184"/>
        <v>-</v>
      </c>
      <c r="E697" s="159">
        <f t="shared" si="184"/>
        <v>0</v>
      </c>
      <c r="F697" s="156">
        <f t="shared" si="185"/>
        <v>0</v>
      </c>
      <c r="G697" s="156">
        <f t="shared" si="186"/>
        <v>0</v>
      </c>
      <c r="H697" s="156">
        <f t="shared" si="175"/>
        <v>0</v>
      </c>
      <c r="I697" s="157">
        <f>'F4.2  KGSC'!X88</f>
        <v>0</v>
      </c>
      <c r="J697" s="157">
        <f>'F4.2  KGSC'!AW88</f>
        <v>0</v>
      </c>
      <c r="K697" s="156"/>
      <c r="L697" s="156"/>
      <c r="M697" s="156">
        <f t="shared" si="176"/>
        <v>0</v>
      </c>
      <c r="N697" s="156">
        <f t="shared" si="177"/>
        <v>0</v>
      </c>
    </row>
    <row r="698" spans="1:14" outlineLevel="1">
      <c r="A698" s="87">
        <f t="shared" si="184"/>
        <v>22.3</v>
      </c>
      <c r="B698" s="90" t="str">
        <f t="shared" si="184"/>
        <v>Supply of 1 No. injector  for Stage-II Units (80 MW) at Stage I &amp; II  KGSC, Pophali .</v>
      </c>
      <c r="C698" s="87">
        <f t="shared" si="184"/>
        <v>0</v>
      </c>
      <c r="D698" s="141" t="str">
        <f t="shared" si="184"/>
        <v>-</v>
      </c>
      <c r="E698" s="159">
        <f t="shared" si="184"/>
        <v>0</v>
      </c>
      <c r="F698" s="156">
        <f t="shared" si="185"/>
        <v>0</v>
      </c>
      <c r="G698" s="156">
        <f t="shared" si="186"/>
        <v>0</v>
      </c>
      <c r="H698" s="156">
        <f t="shared" si="175"/>
        <v>0</v>
      </c>
      <c r="I698" s="157">
        <f>'F4.2  KGSC'!X89</f>
        <v>0</v>
      </c>
      <c r="J698" s="157">
        <f>'F4.2  KGSC'!AW89</f>
        <v>0</v>
      </c>
      <c r="K698" s="156"/>
      <c r="L698" s="156"/>
      <c r="M698" s="156">
        <f t="shared" si="176"/>
        <v>0</v>
      </c>
      <c r="N698" s="156">
        <f t="shared" si="177"/>
        <v>0</v>
      </c>
    </row>
    <row r="699" spans="1:14" outlineLevel="1">
      <c r="A699" s="87">
        <f t="shared" si="184"/>
        <v>22.4</v>
      </c>
      <c r="B699" s="90" t="str">
        <f t="shared" si="184"/>
        <v>Upgradation of AC Chiiler system at Stage I &amp; II</v>
      </c>
      <c r="C699" s="87">
        <f t="shared" si="184"/>
        <v>0</v>
      </c>
      <c r="D699" s="141" t="str">
        <f t="shared" si="184"/>
        <v>-</v>
      </c>
      <c r="E699" s="159">
        <f t="shared" si="184"/>
        <v>0</v>
      </c>
      <c r="F699" s="156">
        <f t="shared" si="185"/>
        <v>0</v>
      </c>
      <c r="G699" s="156">
        <f t="shared" si="186"/>
        <v>0</v>
      </c>
      <c r="H699" s="156">
        <f t="shared" si="175"/>
        <v>0</v>
      </c>
      <c r="I699" s="157">
        <f>'F4.2  KGSC'!X90</f>
        <v>0</v>
      </c>
      <c r="J699" s="157">
        <f>'F4.2  KGSC'!AW90</f>
        <v>0</v>
      </c>
      <c r="K699" s="156"/>
      <c r="L699" s="156"/>
      <c r="M699" s="156">
        <f t="shared" si="176"/>
        <v>0</v>
      </c>
      <c r="N699" s="156">
        <f t="shared" si="177"/>
        <v>0</v>
      </c>
    </row>
    <row r="700" spans="1:14" outlineLevel="1">
      <c r="A700" s="87">
        <f t="shared" si="184"/>
        <v>22.5</v>
      </c>
      <c r="B700" s="90" t="str">
        <f t="shared" si="184"/>
        <v>Design, manufacturing, supply, erection, testing and commissioning of LGB and UGB cooler modifications at KGSC Stage I&amp;II</v>
      </c>
      <c r="C700" s="87">
        <f t="shared" si="184"/>
        <v>0</v>
      </c>
      <c r="D700" s="141" t="str">
        <f t="shared" si="184"/>
        <v>-</v>
      </c>
      <c r="E700" s="159">
        <f t="shared" si="184"/>
        <v>0</v>
      </c>
      <c r="F700" s="156">
        <f t="shared" si="185"/>
        <v>0</v>
      </c>
      <c r="G700" s="156">
        <f t="shared" si="186"/>
        <v>0</v>
      </c>
      <c r="H700" s="156">
        <f t="shared" si="175"/>
        <v>0</v>
      </c>
      <c r="I700" s="157">
        <f>'F4.2  KGSC'!X91</f>
        <v>0</v>
      </c>
      <c r="J700" s="157">
        <f>'F4.2  KGSC'!AW91</f>
        <v>0</v>
      </c>
      <c r="K700" s="156"/>
      <c r="L700" s="156"/>
      <c r="M700" s="156">
        <f t="shared" si="176"/>
        <v>0</v>
      </c>
      <c r="N700" s="156">
        <f t="shared" si="177"/>
        <v>0</v>
      </c>
    </row>
    <row r="701" spans="1:14" ht="30" outlineLevel="1">
      <c r="A701" s="53">
        <f t="shared" si="184"/>
        <v>23</v>
      </c>
      <c r="B701" s="54" t="str">
        <f t="shared" si="184"/>
        <v xml:space="preserve">Replacement of existing Generator transformer of all units (04 x 80 MW) in phase manner (one unit per year) at Stage-III, KGSC </v>
      </c>
      <c r="C701" s="53" t="str">
        <f t="shared" si="184"/>
        <v>Yet to be approved</v>
      </c>
      <c r="D701" s="55" t="str">
        <f t="shared" si="184"/>
        <v>-</v>
      </c>
      <c r="E701" s="56">
        <f t="shared" si="184"/>
        <v>0</v>
      </c>
      <c r="F701" s="156">
        <f t="shared" si="185"/>
        <v>0</v>
      </c>
      <c r="G701" s="156">
        <f t="shared" si="186"/>
        <v>0</v>
      </c>
      <c r="H701" s="156">
        <f t="shared" si="175"/>
        <v>0</v>
      </c>
      <c r="I701" s="157">
        <f>'F4.2  KGSC'!X92</f>
        <v>0</v>
      </c>
      <c r="J701" s="157">
        <f>'F4.2  KGSC'!AW92</f>
        <v>0</v>
      </c>
      <c r="K701" s="156"/>
      <c r="L701" s="156"/>
      <c r="M701" s="156">
        <f t="shared" si="176"/>
        <v>0</v>
      </c>
      <c r="N701" s="156">
        <f t="shared" si="177"/>
        <v>0</v>
      </c>
    </row>
    <row r="702" spans="1:14" outlineLevel="1">
      <c r="A702" s="87">
        <f t="shared" si="184"/>
        <v>23.1</v>
      </c>
      <c r="B702" s="90" t="str">
        <f t="shared" si="184"/>
        <v xml:space="preserve">Replacement of existing Generator transformer of all units (04 x 80 MW) in phase manner (one unit per year) at Stage-III, KGSC </v>
      </c>
      <c r="C702" s="87">
        <f t="shared" si="184"/>
        <v>0</v>
      </c>
      <c r="D702" s="141" t="str">
        <f t="shared" si="184"/>
        <v>-</v>
      </c>
      <c r="E702" s="159">
        <f t="shared" si="184"/>
        <v>0</v>
      </c>
      <c r="F702" s="156">
        <f t="shared" si="185"/>
        <v>0</v>
      </c>
      <c r="G702" s="156">
        <f t="shared" si="186"/>
        <v>0</v>
      </c>
      <c r="H702" s="156">
        <f t="shared" si="175"/>
        <v>0</v>
      </c>
      <c r="I702" s="157">
        <f>'F4.2  KGSC'!X93</f>
        <v>0</v>
      </c>
      <c r="J702" s="157">
        <f>'F4.2  KGSC'!AW93</f>
        <v>0</v>
      </c>
      <c r="K702" s="156"/>
      <c r="L702" s="156"/>
      <c r="M702" s="156">
        <f t="shared" si="176"/>
        <v>0</v>
      </c>
      <c r="N702" s="156">
        <f t="shared" si="177"/>
        <v>0</v>
      </c>
    </row>
    <row r="703" spans="1:14" ht="45" outlineLevel="1">
      <c r="A703" s="53">
        <f t="shared" si="184"/>
        <v>24</v>
      </c>
      <c r="B703" s="54" t="str">
        <f t="shared" si="184"/>
        <v>Implementation of PLC &amp; SCADA system (DSC based) for all units (04 x 80 MW) units in phase manner (two unit per year) at Stage-III, KGSC</v>
      </c>
      <c r="C703" s="53" t="str">
        <f t="shared" si="184"/>
        <v>Yet to be approved</v>
      </c>
      <c r="D703" s="55" t="str">
        <f t="shared" si="184"/>
        <v>-</v>
      </c>
      <c r="E703" s="56">
        <f t="shared" si="184"/>
        <v>0</v>
      </c>
      <c r="F703" s="156">
        <f t="shared" si="185"/>
        <v>0</v>
      </c>
      <c r="G703" s="156">
        <f t="shared" si="186"/>
        <v>0</v>
      </c>
      <c r="H703" s="156">
        <f t="shared" si="175"/>
        <v>0</v>
      </c>
      <c r="I703" s="157">
        <f>'F4.2  KGSC'!X94</f>
        <v>0</v>
      </c>
      <c r="J703" s="157">
        <f>'F4.2  KGSC'!AW94</f>
        <v>0</v>
      </c>
      <c r="K703" s="156"/>
      <c r="L703" s="156"/>
      <c r="M703" s="156">
        <f t="shared" si="176"/>
        <v>0</v>
      </c>
      <c r="N703" s="156">
        <f t="shared" si="177"/>
        <v>0</v>
      </c>
    </row>
    <row r="704" spans="1:14" outlineLevel="1">
      <c r="A704" s="87">
        <f t="shared" ref="A704:E713" si="187">A501</f>
        <v>24.1</v>
      </c>
      <c r="B704" s="90" t="str">
        <f t="shared" si="187"/>
        <v>Implementation of PLC &amp; SCADA system (DSC based) for all units (04 x 80 MW) units in phase manner (two unit per year) at Stage-III, KGSC</v>
      </c>
      <c r="C704" s="87">
        <f t="shared" si="187"/>
        <v>0</v>
      </c>
      <c r="D704" s="141" t="str">
        <f t="shared" si="187"/>
        <v>-</v>
      </c>
      <c r="E704" s="159">
        <f t="shared" si="187"/>
        <v>0</v>
      </c>
      <c r="F704" s="156">
        <f t="shared" si="185"/>
        <v>0</v>
      </c>
      <c r="G704" s="156">
        <f t="shared" si="186"/>
        <v>0</v>
      </c>
      <c r="H704" s="156">
        <f t="shared" si="175"/>
        <v>0</v>
      </c>
      <c r="I704" s="157">
        <f>'F4.2  KGSC'!X95</f>
        <v>0</v>
      </c>
      <c r="J704" s="157">
        <f>'F4.2  KGSC'!AW95</f>
        <v>0</v>
      </c>
      <c r="K704" s="156"/>
      <c r="L704" s="156"/>
      <c r="M704" s="156">
        <f t="shared" si="176"/>
        <v>0</v>
      </c>
      <c r="N704" s="156">
        <f t="shared" si="177"/>
        <v>0</v>
      </c>
    </row>
    <row r="705" spans="1:14" ht="30" outlineLevel="1">
      <c r="A705" s="53">
        <f t="shared" si="187"/>
        <v>25</v>
      </c>
      <c r="B705" s="54" t="str">
        <f t="shared" si="187"/>
        <v>Various Performance Improvement related schemes for FY 2027-28 at KGSC, Pophali</v>
      </c>
      <c r="C705" s="53" t="str">
        <f t="shared" si="187"/>
        <v>Yet to be approved</v>
      </c>
      <c r="D705" s="55" t="str">
        <f t="shared" si="187"/>
        <v>-</v>
      </c>
      <c r="E705" s="56">
        <f t="shared" si="187"/>
        <v>0</v>
      </c>
      <c r="F705" s="156">
        <f t="shared" si="185"/>
        <v>0</v>
      </c>
      <c r="G705" s="156">
        <f t="shared" si="186"/>
        <v>0</v>
      </c>
      <c r="H705" s="156">
        <f t="shared" si="175"/>
        <v>0</v>
      </c>
      <c r="I705" s="157">
        <f>'F4.2  KGSC'!X96</f>
        <v>0</v>
      </c>
      <c r="J705" s="157">
        <f>'F4.2  KGSC'!AW96</f>
        <v>0</v>
      </c>
      <c r="K705" s="156"/>
      <c r="L705" s="156"/>
      <c r="M705" s="156">
        <f t="shared" si="176"/>
        <v>0</v>
      </c>
      <c r="N705" s="156">
        <f t="shared" si="177"/>
        <v>0</v>
      </c>
    </row>
    <row r="706" spans="1:14" outlineLevel="1">
      <c r="A706" s="87">
        <f t="shared" si="187"/>
        <v>25.1</v>
      </c>
      <c r="B706" s="90" t="str">
        <f t="shared" si="187"/>
        <v xml:space="preserve">Refurbishment of Stage-1, Unit No-1,2,3 &amp; 4 PLC System and Implementation of SCADA System. </v>
      </c>
      <c r="C706" s="87">
        <f t="shared" si="187"/>
        <v>0</v>
      </c>
      <c r="D706" s="141" t="str">
        <f t="shared" si="187"/>
        <v>-</v>
      </c>
      <c r="E706" s="159">
        <f t="shared" si="187"/>
        <v>0</v>
      </c>
      <c r="F706" s="156">
        <f t="shared" si="185"/>
        <v>0</v>
      </c>
      <c r="G706" s="156">
        <f t="shared" si="186"/>
        <v>0</v>
      </c>
      <c r="H706" s="156">
        <f t="shared" si="175"/>
        <v>0</v>
      </c>
      <c r="I706" s="157">
        <f>'F4.2  KGSC'!X97</f>
        <v>0</v>
      </c>
      <c r="J706" s="157">
        <f>'F4.2  KGSC'!AW97</f>
        <v>0</v>
      </c>
      <c r="K706" s="156"/>
      <c r="L706" s="156"/>
      <c r="M706" s="156">
        <f t="shared" si="176"/>
        <v>0</v>
      </c>
      <c r="N706" s="156">
        <f t="shared" si="177"/>
        <v>0</v>
      </c>
    </row>
    <row r="707" spans="1:14" outlineLevel="1">
      <c r="A707" s="87">
        <f t="shared" si="187"/>
        <v>25.2</v>
      </c>
      <c r="B707" s="90" t="str">
        <f t="shared" si="187"/>
        <v>Supply, installation &amp; commissioning of New PLC &amp; Centralog system for all four units at St-IV, KGSC</v>
      </c>
      <c r="C707" s="87">
        <f t="shared" si="187"/>
        <v>0</v>
      </c>
      <c r="D707" s="141" t="str">
        <f t="shared" si="187"/>
        <v>-</v>
      </c>
      <c r="E707" s="159">
        <f t="shared" si="187"/>
        <v>0</v>
      </c>
      <c r="F707" s="156">
        <f t="shared" si="185"/>
        <v>0</v>
      </c>
      <c r="G707" s="156">
        <f t="shared" si="186"/>
        <v>0</v>
      </c>
      <c r="H707" s="156">
        <f t="shared" si="175"/>
        <v>0</v>
      </c>
      <c r="I707" s="157">
        <f>'F4.2  KGSC'!X98</f>
        <v>0</v>
      </c>
      <c r="J707" s="157">
        <f>'F4.2  KGSC'!AW98</f>
        <v>0</v>
      </c>
      <c r="K707" s="156"/>
      <c r="L707" s="156"/>
      <c r="M707" s="156">
        <f t="shared" si="176"/>
        <v>0</v>
      </c>
      <c r="N707" s="156">
        <f t="shared" si="177"/>
        <v>0</v>
      </c>
    </row>
    <row r="708" spans="1:14" outlineLevel="1">
      <c r="A708" s="87">
        <f t="shared" si="187"/>
        <v>25.3</v>
      </c>
      <c r="B708" s="90" t="str">
        <f t="shared" si="187"/>
        <v>Supply, installation &amp; commissioning of New excitation system for all four units at St-IV, KGSC</v>
      </c>
      <c r="C708" s="87">
        <f t="shared" si="187"/>
        <v>0</v>
      </c>
      <c r="D708" s="141" t="str">
        <f t="shared" si="187"/>
        <v>-</v>
      </c>
      <c r="E708" s="159">
        <f t="shared" si="187"/>
        <v>0</v>
      </c>
      <c r="F708" s="156">
        <f t="shared" si="185"/>
        <v>0</v>
      </c>
      <c r="G708" s="156">
        <f t="shared" si="186"/>
        <v>0</v>
      </c>
      <c r="H708" s="156">
        <f t="shared" si="175"/>
        <v>0</v>
      </c>
      <c r="I708" s="157">
        <f>'F4.2  KGSC'!X99</f>
        <v>0</v>
      </c>
      <c r="J708" s="157">
        <f>'F4.2  KGSC'!AW99</f>
        <v>0</v>
      </c>
      <c r="K708" s="156"/>
      <c r="L708" s="156"/>
      <c r="M708" s="156">
        <f t="shared" si="176"/>
        <v>0</v>
      </c>
      <c r="N708" s="156">
        <f t="shared" si="177"/>
        <v>0</v>
      </c>
    </row>
    <row r="709" spans="1:14" ht="30" outlineLevel="1">
      <c r="A709" s="53">
        <f t="shared" si="187"/>
        <v>26</v>
      </c>
      <c r="B709" s="54" t="str">
        <f t="shared" si="187"/>
        <v>Various Performance Improvement related schemes for FY 2028-29 at KGSC, Pophali</v>
      </c>
      <c r="C709" s="53" t="str">
        <f t="shared" si="187"/>
        <v>Yet to be approved</v>
      </c>
      <c r="D709" s="55" t="str">
        <f t="shared" si="187"/>
        <v>-</v>
      </c>
      <c r="E709" s="56">
        <f t="shared" si="187"/>
        <v>0</v>
      </c>
      <c r="F709" s="156">
        <f t="shared" si="185"/>
        <v>0</v>
      </c>
      <c r="G709" s="156">
        <f t="shared" si="186"/>
        <v>0</v>
      </c>
      <c r="H709" s="156">
        <f t="shared" si="175"/>
        <v>0</v>
      </c>
      <c r="I709" s="157">
        <f>'F4.2  KGSC'!X100</f>
        <v>0</v>
      </c>
      <c r="J709" s="157">
        <f>'F4.2  KGSC'!AW100</f>
        <v>0</v>
      </c>
      <c r="K709" s="156"/>
      <c r="L709" s="156"/>
      <c r="M709" s="156">
        <f t="shared" si="176"/>
        <v>0</v>
      </c>
      <c r="N709" s="156">
        <f t="shared" si="177"/>
        <v>0</v>
      </c>
    </row>
    <row r="710" spans="1:14" outlineLevel="1">
      <c r="A710" s="87">
        <f t="shared" si="187"/>
        <v>26.1</v>
      </c>
      <c r="B710" s="90" t="str">
        <f t="shared" si="187"/>
        <v>Upgradation of 11 KV Auxiliary breaker at St-I&amp;II</v>
      </c>
      <c r="C710" s="87">
        <f t="shared" si="187"/>
        <v>0</v>
      </c>
      <c r="D710" s="141" t="str">
        <f t="shared" si="187"/>
        <v>-</v>
      </c>
      <c r="E710" s="159">
        <f t="shared" si="187"/>
        <v>0</v>
      </c>
      <c r="F710" s="156">
        <f t="shared" si="185"/>
        <v>0</v>
      </c>
      <c r="G710" s="156">
        <f t="shared" si="186"/>
        <v>0</v>
      </c>
      <c r="H710" s="156">
        <f t="shared" si="175"/>
        <v>0</v>
      </c>
      <c r="I710" s="157">
        <f>'F4.2  KGSC'!X101</f>
        <v>0</v>
      </c>
      <c r="J710" s="157">
        <f>'F4.2  KGSC'!AW101</f>
        <v>0</v>
      </c>
      <c r="K710" s="156"/>
      <c r="L710" s="156"/>
      <c r="M710" s="156">
        <f t="shared" si="176"/>
        <v>0</v>
      </c>
      <c r="N710" s="156">
        <f t="shared" si="177"/>
        <v>0</v>
      </c>
    </row>
    <row r="711" spans="1:14" outlineLevel="1">
      <c r="A711" s="87">
        <f t="shared" si="187"/>
        <v>26.2</v>
      </c>
      <c r="B711" s="90" t="str">
        <f t="shared" si="187"/>
        <v>Supply of Dry Type, 630 KVA 16 KV / 570 V Single Phase Excitation Transformers (Qty. 12 Nos.) at KGSC Stage-IV, Pophali.</v>
      </c>
      <c r="C711" s="87">
        <f t="shared" si="187"/>
        <v>0</v>
      </c>
      <c r="D711" s="141" t="str">
        <f t="shared" si="187"/>
        <v>-</v>
      </c>
      <c r="E711" s="159">
        <f t="shared" si="187"/>
        <v>0</v>
      </c>
      <c r="F711" s="156">
        <f t="shared" si="185"/>
        <v>0</v>
      </c>
      <c r="G711" s="156">
        <f t="shared" si="186"/>
        <v>0</v>
      </c>
      <c r="H711" s="156">
        <f t="shared" si="175"/>
        <v>0</v>
      </c>
      <c r="I711" s="157">
        <f>'F4.2  KGSC'!X102</f>
        <v>0</v>
      </c>
      <c r="J711" s="157">
        <f>'F4.2  KGSC'!AW102</f>
        <v>0</v>
      </c>
      <c r="K711" s="156"/>
      <c r="L711" s="156"/>
      <c r="M711" s="156">
        <f t="shared" si="176"/>
        <v>0</v>
      </c>
      <c r="N711" s="156">
        <f t="shared" si="177"/>
        <v>0</v>
      </c>
    </row>
    <row r="712" spans="1:14" outlineLevel="1">
      <c r="A712" s="87">
        <f t="shared" si="187"/>
        <v>26.3</v>
      </c>
      <c r="B712" s="90" t="str">
        <f t="shared" si="187"/>
        <v xml:space="preserve">Supply, Installation &amp; Commissioning of 16.5 KV / 433 V, 5MVA Unit Auxiliary Transformers (Qty. 02) at KGSC Stage-IV. </v>
      </c>
      <c r="C712" s="87">
        <f t="shared" si="187"/>
        <v>0</v>
      </c>
      <c r="D712" s="141" t="str">
        <f t="shared" si="187"/>
        <v>-</v>
      </c>
      <c r="E712" s="159">
        <f t="shared" si="187"/>
        <v>0</v>
      </c>
      <c r="F712" s="156">
        <f t="shared" si="185"/>
        <v>0</v>
      </c>
      <c r="G712" s="156">
        <f t="shared" si="186"/>
        <v>0</v>
      </c>
      <c r="H712" s="156">
        <f>F712-G712</f>
        <v>0</v>
      </c>
      <c r="I712" s="157">
        <f>'F4.2  KGSC'!X103</f>
        <v>0</v>
      </c>
      <c r="J712" s="157">
        <f>'F4.2  KGSC'!AW103</f>
        <v>0</v>
      </c>
      <c r="K712" s="156"/>
      <c r="L712" s="156"/>
      <c r="M712" s="156">
        <f>SUM(J712:L712)</f>
        <v>0</v>
      </c>
      <c r="N712" s="156">
        <f>H712+I712-M712</f>
        <v>0</v>
      </c>
    </row>
    <row r="713" spans="1:14" outlineLevel="1">
      <c r="A713" s="87">
        <f t="shared" si="187"/>
        <v>26.4</v>
      </c>
      <c r="B713" s="90" t="str">
        <f t="shared" si="187"/>
        <v>Upgradation of 2.2 KV Auxiliary Breaker with 3.3 KV Breaker along with Auxiliary Transformers at St-I&amp;II.</v>
      </c>
      <c r="C713" s="87">
        <f t="shared" si="187"/>
        <v>0</v>
      </c>
      <c r="D713" s="141" t="str">
        <f t="shared" si="187"/>
        <v>-</v>
      </c>
      <c r="E713" s="159">
        <f t="shared" si="187"/>
        <v>0</v>
      </c>
      <c r="F713" s="156">
        <f t="shared" si="185"/>
        <v>0</v>
      </c>
      <c r="G713" s="156">
        <f t="shared" si="186"/>
        <v>0</v>
      </c>
      <c r="H713" s="156">
        <f>F713-G713</f>
        <v>0</v>
      </c>
      <c r="I713" s="157">
        <f>'F4.2  KGSC'!X104</f>
        <v>0</v>
      </c>
      <c r="J713" s="157">
        <f>'F4.2  KGSC'!AW104</f>
        <v>0</v>
      </c>
      <c r="K713" s="156"/>
      <c r="L713" s="156"/>
      <c r="M713" s="156">
        <f>SUM(J713:L713)</f>
        <v>0</v>
      </c>
      <c r="N713" s="156">
        <f>H713+I713-M713</f>
        <v>0</v>
      </c>
    </row>
    <row r="714" spans="1:14" outlineLevel="1">
      <c r="A714" s="87">
        <f t="shared" ref="A714:E723" si="188">A511</f>
        <v>26.5</v>
      </c>
      <c r="B714" s="90" t="str">
        <f t="shared" si="188"/>
        <v>Supply of 11KV Cable alongwith Breaker Panels for Auxiliary Supply from 8-Pole Switchyard Stage- I and II to Stage-IV Powerhouse at KGSC Stage-IV, Pophali.</v>
      </c>
      <c r="C714" s="87">
        <f t="shared" si="188"/>
        <v>0</v>
      </c>
      <c r="D714" s="141" t="str">
        <f t="shared" si="188"/>
        <v>-</v>
      </c>
      <c r="E714" s="159">
        <f t="shared" si="188"/>
        <v>0</v>
      </c>
      <c r="F714" s="156">
        <f t="shared" si="185"/>
        <v>0</v>
      </c>
      <c r="G714" s="156">
        <f t="shared" si="186"/>
        <v>0</v>
      </c>
      <c r="H714" s="156">
        <f>F714-G714</f>
        <v>0</v>
      </c>
      <c r="I714" s="157">
        <f>'F4.2  KGSC'!X105</f>
        <v>0</v>
      </c>
      <c r="J714" s="157">
        <f>'F4.2  KGSC'!AW105</f>
        <v>0</v>
      </c>
      <c r="K714" s="156"/>
      <c r="L714" s="156"/>
      <c r="M714" s="156">
        <f>SUM(J714:L714)</f>
        <v>0</v>
      </c>
      <c r="N714" s="156">
        <f>H714+I714-M714</f>
        <v>0</v>
      </c>
    </row>
    <row r="715" spans="1:14" outlineLevel="1">
      <c r="A715" s="87">
        <f t="shared" si="188"/>
        <v>26.6</v>
      </c>
      <c r="B715" s="90" t="str">
        <f t="shared" si="188"/>
        <v>Replacement of 220 KV isolator of Stage II bay at 220 KV Stage I &amp; II Switchyard</v>
      </c>
      <c r="C715" s="87">
        <f t="shared" si="188"/>
        <v>0</v>
      </c>
      <c r="D715" s="141" t="str">
        <f t="shared" si="188"/>
        <v>-</v>
      </c>
      <c r="E715" s="159">
        <f t="shared" si="188"/>
        <v>0</v>
      </c>
      <c r="F715" s="156">
        <f t="shared" si="185"/>
        <v>0</v>
      </c>
      <c r="G715" s="156">
        <f t="shared" si="186"/>
        <v>0</v>
      </c>
      <c r="H715" s="156">
        <f>F715-G715</f>
        <v>0</v>
      </c>
      <c r="I715" s="157">
        <f>'F4.2  KGSC'!X106</f>
        <v>0</v>
      </c>
      <c r="J715" s="157">
        <f>'F4.2  KGSC'!AW106</f>
        <v>0</v>
      </c>
      <c r="K715" s="156"/>
      <c r="L715" s="156"/>
      <c r="M715" s="156">
        <f>SUM(J715:L715)</f>
        <v>0</v>
      </c>
      <c r="N715" s="156">
        <f>H715+I715-M715</f>
        <v>0</v>
      </c>
    </row>
    <row r="716" spans="1:14" ht="30" outlineLevel="1">
      <c r="A716" s="53">
        <f t="shared" si="188"/>
        <v>27</v>
      </c>
      <c r="B716" s="54" t="str">
        <f t="shared" si="188"/>
        <v>Various Performance Improvement related schemes for FY 2029-30 at KGSC, Pophali</v>
      </c>
      <c r="C716" s="53" t="str">
        <f t="shared" si="188"/>
        <v>Yet to be approved</v>
      </c>
      <c r="D716" s="55" t="str">
        <f t="shared" si="188"/>
        <v>-</v>
      </c>
      <c r="E716" s="56">
        <f t="shared" si="188"/>
        <v>0</v>
      </c>
      <c r="F716" s="156">
        <f t="shared" si="185"/>
        <v>0</v>
      </c>
      <c r="G716" s="156">
        <f t="shared" si="186"/>
        <v>0</v>
      </c>
      <c r="H716" s="156">
        <f>F716-G716</f>
        <v>0</v>
      </c>
      <c r="I716" s="157">
        <f>'F4.2  KGSC'!X107</f>
        <v>0</v>
      </c>
      <c r="J716" s="157">
        <f>'F4.2  KGSC'!AW107</f>
        <v>0</v>
      </c>
      <c r="K716" s="156"/>
      <c r="L716" s="156"/>
      <c r="M716" s="156">
        <f>SUM(J716:L716)</f>
        <v>0</v>
      </c>
      <c r="N716" s="156">
        <f>H716+I716-M716</f>
        <v>0</v>
      </c>
    </row>
    <row r="717" spans="1:14" outlineLevel="1">
      <c r="A717" s="87">
        <f t="shared" si="188"/>
        <v>27.1</v>
      </c>
      <c r="B717" s="90" t="str">
        <f t="shared" si="188"/>
        <v>Design Engineering and manufacturing, supply, erection, commissioning &amp; testing of New Pelton runner for Stage-I units (70 MW) at Stage-I&amp;II, KGSC, Pophali.</v>
      </c>
      <c r="C717" s="87">
        <f t="shared" si="188"/>
        <v>0</v>
      </c>
      <c r="D717" s="141" t="str">
        <f t="shared" si="188"/>
        <v>-</v>
      </c>
      <c r="E717" s="159">
        <f t="shared" si="188"/>
        <v>0</v>
      </c>
      <c r="F717" s="156">
        <f t="shared" si="185"/>
        <v>0</v>
      </c>
      <c r="G717" s="156">
        <f t="shared" si="186"/>
        <v>0</v>
      </c>
      <c r="H717" s="156">
        <f t="shared" ref="H717:H780" si="189">F717-G717</f>
        <v>0</v>
      </c>
      <c r="I717" s="157">
        <f>'F4.2  KGSC'!X108</f>
        <v>0</v>
      </c>
      <c r="J717" s="157">
        <f>'F4.2  KGSC'!AW108</f>
        <v>0</v>
      </c>
      <c r="K717" s="156"/>
      <c r="L717" s="156"/>
      <c r="M717" s="156">
        <f t="shared" ref="M717:M762" si="190">SUM(J717:L717)</f>
        <v>0</v>
      </c>
      <c r="N717" s="156">
        <f t="shared" ref="N717:N780" si="191">H717+I717-M717</f>
        <v>0</v>
      </c>
    </row>
    <row r="718" spans="1:14" outlineLevel="1">
      <c r="A718" s="87">
        <f t="shared" si="188"/>
        <v>27.2</v>
      </c>
      <c r="B718" s="90" t="str">
        <f t="shared" si="188"/>
        <v xml:space="preserve">Upgradation of Generator and Generator transformer electromagnetic protection relays with numeric relays for Stage 1 &amp; 2. </v>
      </c>
      <c r="C718" s="87">
        <f t="shared" si="188"/>
        <v>0</v>
      </c>
      <c r="D718" s="141" t="str">
        <f t="shared" si="188"/>
        <v>-</v>
      </c>
      <c r="E718" s="159">
        <f t="shared" si="188"/>
        <v>0</v>
      </c>
      <c r="F718" s="156">
        <f t="shared" si="185"/>
        <v>0</v>
      </c>
      <c r="G718" s="156">
        <f t="shared" si="186"/>
        <v>0</v>
      </c>
      <c r="H718" s="156">
        <f t="shared" si="189"/>
        <v>0</v>
      </c>
      <c r="I718" s="157">
        <f>'F4.2  KGSC'!X109</f>
        <v>0</v>
      </c>
      <c r="J718" s="157">
        <f>'F4.2  KGSC'!AW109</f>
        <v>0</v>
      </c>
      <c r="K718" s="156"/>
      <c r="L718" s="156"/>
      <c r="M718" s="156">
        <f t="shared" si="190"/>
        <v>0</v>
      </c>
      <c r="N718" s="156">
        <f t="shared" si="191"/>
        <v>0</v>
      </c>
    </row>
    <row r="719" spans="1:14" outlineLevel="1">
      <c r="A719" s="87">
        <f t="shared" si="188"/>
        <v>27.3</v>
      </c>
      <c r="B719" s="90" t="str">
        <f t="shared" si="188"/>
        <v>Renovation of old system by full proof modern digital governing system, static/brushless excitation system and  generator stator and rotor winding by class 'F' insulation at St-I&amp;II</v>
      </c>
      <c r="C719" s="87">
        <f t="shared" si="188"/>
        <v>0</v>
      </c>
      <c r="D719" s="141" t="str">
        <f t="shared" si="188"/>
        <v>-</v>
      </c>
      <c r="E719" s="159">
        <f t="shared" si="188"/>
        <v>0</v>
      </c>
      <c r="F719" s="156">
        <f t="shared" si="185"/>
        <v>0</v>
      </c>
      <c r="G719" s="156">
        <f t="shared" si="186"/>
        <v>0</v>
      </c>
      <c r="H719" s="156">
        <f t="shared" si="189"/>
        <v>0</v>
      </c>
      <c r="I719" s="157">
        <f>'F4.2  KGSC'!X110</f>
        <v>0</v>
      </c>
      <c r="J719" s="157">
        <f>'F4.2  KGSC'!AW110</f>
        <v>0</v>
      </c>
      <c r="K719" s="156"/>
      <c r="L719" s="156"/>
      <c r="M719" s="156">
        <f t="shared" si="190"/>
        <v>0</v>
      </c>
      <c r="N719" s="156">
        <f t="shared" si="191"/>
        <v>0</v>
      </c>
    </row>
    <row r="720" spans="1:14" outlineLevel="1">
      <c r="A720" s="87">
        <f t="shared" si="188"/>
        <v>27.4</v>
      </c>
      <c r="B720" s="90" t="str">
        <f t="shared" si="188"/>
        <v>Design, manufacturing, supply, erection, testing and commissioning of Hydrostatic lubrication system for Units at KGSC Stage I &amp; II, Pophali.</v>
      </c>
      <c r="C720" s="87">
        <f t="shared" si="188"/>
        <v>0</v>
      </c>
      <c r="D720" s="141" t="str">
        <f t="shared" si="188"/>
        <v>-</v>
      </c>
      <c r="E720" s="159">
        <f t="shared" si="188"/>
        <v>0</v>
      </c>
      <c r="F720" s="156">
        <f t="shared" si="185"/>
        <v>0</v>
      </c>
      <c r="G720" s="156">
        <f t="shared" si="186"/>
        <v>0</v>
      </c>
      <c r="H720" s="156">
        <f t="shared" si="189"/>
        <v>0</v>
      </c>
      <c r="I720" s="157">
        <f>'F4.2  KGSC'!X111</f>
        <v>0</v>
      </c>
      <c r="J720" s="157">
        <f>'F4.2  KGSC'!AW111</f>
        <v>0</v>
      </c>
      <c r="K720" s="156"/>
      <c r="L720" s="156"/>
      <c r="M720" s="156">
        <f t="shared" si="190"/>
        <v>0</v>
      </c>
      <c r="N720" s="156">
        <f t="shared" si="191"/>
        <v>0</v>
      </c>
    </row>
    <row r="721" spans="1:14" outlineLevel="1">
      <c r="A721" s="87">
        <f t="shared" si="188"/>
        <v>27.5</v>
      </c>
      <c r="B721" s="90" t="str">
        <f t="shared" si="188"/>
        <v>Replacement of CW pumps and Motors along with starter pannel at St-I&amp;II</v>
      </c>
      <c r="C721" s="87">
        <f t="shared" si="188"/>
        <v>0</v>
      </c>
      <c r="D721" s="141" t="str">
        <f t="shared" si="188"/>
        <v>-</v>
      </c>
      <c r="E721" s="159">
        <f t="shared" si="188"/>
        <v>0</v>
      </c>
      <c r="F721" s="156">
        <f t="shared" si="185"/>
        <v>0</v>
      </c>
      <c r="G721" s="156">
        <f t="shared" si="186"/>
        <v>0</v>
      </c>
      <c r="H721" s="156">
        <f t="shared" si="189"/>
        <v>0</v>
      </c>
      <c r="I721" s="157">
        <f>'F4.2  KGSC'!X112</f>
        <v>0</v>
      </c>
      <c r="J721" s="157">
        <f>'F4.2  KGSC'!AW112</f>
        <v>0</v>
      </c>
      <c r="K721" s="156"/>
      <c r="L721" s="156"/>
      <c r="M721" s="156">
        <f t="shared" si="190"/>
        <v>0</v>
      </c>
      <c r="N721" s="156">
        <f t="shared" si="191"/>
        <v>0</v>
      </c>
    </row>
    <row r="722" spans="1:14" outlineLevel="1">
      <c r="A722" s="87">
        <f t="shared" si="188"/>
        <v>27.6</v>
      </c>
      <c r="B722" s="90" t="str">
        <f t="shared" si="188"/>
        <v>Supply of Generator air coolers (16 Nos) for Stage II Units (80 MW) at KGSC, Pophali.</v>
      </c>
      <c r="C722" s="87">
        <f t="shared" si="188"/>
        <v>0</v>
      </c>
      <c r="D722" s="141" t="str">
        <f t="shared" si="188"/>
        <v>-</v>
      </c>
      <c r="E722" s="159">
        <f t="shared" si="188"/>
        <v>0</v>
      </c>
      <c r="F722" s="156">
        <f t="shared" si="185"/>
        <v>0</v>
      </c>
      <c r="G722" s="156">
        <f t="shared" si="186"/>
        <v>0</v>
      </c>
      <c r="H722" s="156">
        <f t="shared" si="189"/>
        <v>0</v>
      </c>
      <c r="I722" s="157">
        <f>'F4.2  KGSC'!X113</f>
        <v>0</v>
      </c>
      <c r="J722" s="157">
        <f>'F4.2  KGSC'!AW113</f>
        <v>0</v>
      </c>
      <c r="K722" s="156"/>
      <c r="L722" s="156"/>
      <c r="M722" s="156">
        <f t="shared" si="190"/>
        <v>0</v>
      </c>
      <c r="N722" s="156">
        <f t="shared" si="191"/>
        <v>0</v>
      </c>
    </row>
    <row r="723" spans="1:14" outlineLevel="1">
      <c r="A723" s="87">
        <f t="shared" si="188"/>
        <v>27.7</v>
      </c>
      <c r="B723" s="90" t="str">
        <f t="shared" si="188"/>
        <v>Conversion of Stator Core Insulation &amp; Stator Winding from Class ‘B’ to Class ‘F’ for Unit No. 8 (80MW, 11KV, 375RPM, AEG Germany make) of Stage II, KGSC, Pophali on Turnkey Basis.</v>
      </c>
      <c r="C723" s="87">
        <f t="shared" si="188"/>
        <v>0</v>
      </c>
      <c r="D723" s="141" t="str">
        <f t="shared" si="188"/>
        <v>-</v>
      </c>
      <c r="E723" s="159">
        <f t="shared" si="188"/>
        <v>0</v>
      </c>
      <c r="F723" s="156">
        <f t="shared" si="185"/>
        <v>0</v>
      </c>
      <c r="G723" s="156">
        <f t="shared" si="186"/>
        <v>0</v>
      </c>
      <c r="H723" s="156">
        <f t="shared" si="189"/>
        <v>0</v>
      </c>
      <c r="I723" s="157">
        <f>'F4.2  KGSC'!X114</f>
        <v>0</v>
      </c>
      <c r="J723" s="157">
        <f>'F4.2  KGSC'!AW114</f>
        <v>0</v>
      </c>
      <c r="K723" s="156"/>
      <c r="L723" s="156"/>
      <c r="M723" s="156">
        <f t="shared" si="190"/>
        <v>0</v>
      </c>
      <c r="N723" s="156">
        <f t="shared" si="191"/>
        <v>0</v>
      </c>
    </row>
    <row r="724" spans="1:14" outlineLevel="1">
      <c r="A724" s="87">
        <f t="shared" ref="A724:E733" si="192">A521</f>
        <v>27.8</v>
      </c>
      <c r="B724" s="90" t="str">
        <f t="shared" si="192"/>
        <v>Up-gradation of existing 'B' class insulation of Generator stator to 'F' class insulation of 2X18MW Koyna Dam Power House, Koynanagar.</v>
      </c>
      <c r="C724" s="87">
        <f t="shared" si="192"/>
        <v>0</v>
      </c>
      <c r="D724" s="141" t="str">
        <f t="shared" si="192"/>
        <v>-</v>
      </c>
      <c r="E724" s="159">
        <f t="shared" si="192"/>
        <v>0</v>
      </c>
      <c r="F724" s="156">
        <f t="shared" si="185"/>
        <v>0</v>
      </c>
      <c r="G724" s="156">
        <f t="shared" si="186"/>
        <v>0</v>
      </c>
      <c r="H724" s="156">
        <f t="shared" si="189"/>
        <v>0</v>
      </c>
      <c r="I724" s="157">
        <f>'F4.2  KGSC'!X115</f>
        <v>0</v>
      </c>
      <c r="J724" s="157">
        <f>'F4.2  KGSC'!AW115</f>
        <v>0</v>
      </c>
      <c r="K724" s="156"/>
      <c r="L724" s="156"/>
      <c r="M724" s="156">
        <f t="shared" si="190"/>
        <v>0</v>
      </c>
      <c r="N724" s="156">
        <f t="shared" si="191"/>
        <v>0</v>
      </c>
    </row>
    <row r="725" spans="1:14" outlineLevel="1">
      <c r="A725" s="87">
        <f t="shared" si="192"/>
        <v>27.9</v>
      </c>
      <c r="B725" s="90" t="str">
        <f t="shared" si="192"/>
        <v>Supply and replacement of Generator air cooler system by new higher efficiency coolers for 2X18MW Koyna Dam Power House, Koynanagar.</v>
      </c>
      <c r="C725" s="87">
        <f t="shared" si="192"/>
        <v>0</v>
      </c>
      <c r="D725" s="141" t="str">
        <f t="shared" si="192"/>
        <v>-</v>
      </c>
      <c r="E725" s="159">
        <f t="shared" si="192"/>
        <v>0</v>
      </c>
      <c r="F725" s="156">
        <f t="shared" si="185"/>
        <v>0</v>
      </c>
      <c r="G725" s="156">
        <f t="shared" si="186"/>
        <v>0</v>
      </c>
      <c r="H725" s="156">
        <f t="shared" si="189"/>
        <v>0</v>
      </c>
      <c r="I725" s="157">
        <f>'F4.2  KGSC'!X116</f>
        <v>0</v>
      </c>
      <c r="J725" s="157">
        <f>'F4.2  KGSC'!AW116</f>
        <v>0</v>
      </c>
      <c r="K725" s="156"/>
      <c r="L725" s="156"/>
      <c r="M725" s="156">
        <f t="shared" si="190"/>
        <v>0</v>
      </c>
      <c r="N725" s="156">
        <f t="shared" si="191"/>
        <v>0</v>
      </c>
    </row>
    <row r="726" spans="1:14" outlineLevel="1">
      <c r="A726" s="87">
        <f t="shared" si="192"/>
        <v>0</v>
      </c>
      <c r="B726" s="90">
        <f t="shared" si="192"/>
        <v>0</v>
      </c>
      <c r="C726" s="87">
        <f t="shared" si="192"/>
        <v>0</v>
      </c>
      <c r="D726" s="141" t="str">
        <f t="shared" si="192"/>
        <v>-</v>
      </c>
      <c r="E726" s="159">
        <f t="shared" si="192"/>
        <v>0</v>
      </c>
      <c r="F726" s="156">
        <f t="shared" ref="F726:F757" si="193">F523+I523</f>
        <v>0</v>
      </c>
      <c r="G726" s="156">
        <f t="shared" ref="G726:G757" si="194">G523+M523</f>
        <v>0</v>
      </c>
      <c r="H726" s="156">
        <f t="shared" si="189"/>
        <v>0</v>
      </c>
      <c r="I726" s="157">
        <f>'F4.2  KGSC'!X117</f>
        <v>0</v>
      </c>
      <c r="J726" s="157">
        <f>'F4.2  KGSC'!AW117</f>
        <v>0</v>
      </c>
      <c r="K726" s="156"/>
      <c r="L726" s="156"/>
      <c r="M726" s="156">
        <f t="shared" si="190"/>
        <v>0</v>
      </c>
      <c r="N726" s="156">
        <f t="shared" si="191"/>
        <v>0</v>
      </c>
    </row>
    <row r="727" spans="1:14" outlineLevel="1">
      <c r="A727" s="87">
        <f t="shared" si="192"/>
        <v>0</v>
      </c>
      <c r="B727" s="49" t="str">
        <f t="shared" si="192"/>
        <v>B) Non-DPR Schemes</v>
      </c>
      <c r="C727" s="87">
        <f t="shared" si="192"/>
        <v>0</v>
      </c>
      <c r="D727" s="141" t="str">
        <f t="shared" si="192"/>
        <v>-</v>
      </c>
      <c r="E727" s="159">
        <f t="shared" si="192"/>
        <v>0</v>
      </c>
      <c r="F727" s="156">
        <f t="shared" si="193"/>
        <v>0</v>
      </c>
      <c r="G727" s="156">
        <f t="shared" si="194"/>
        <v>0</v>
      </c>
      <c r="H727" s="156">
        <f t="shared" si="189"/>
        <v>0</v>
      </c>
      <c r="I727" s="157">
        <f>'F4.2  KGSC'!X118</f>
        <v>0</v>
      </c>
      <c r="J727" s="157">
        <f>'F4.2  KGSC'!AW118</f>
        <v>0</v>
      </c>
      <c r="K727" s="156"/>
      <c r="L727" s="156"/>
      <c r="M727" s="156">
        <f t="shared" si="190"/>
        <v>0</v>
      </c>
      <c r="N727" s="156">
        <f t="shared" si="191"/>
        <v>0</v>
      </c>
    </row>
    <row r="728" spans="1:14" outlineLevel="1">
      <c r="A728" s="420">
        <f t="shared" si="192"/>
        <v>1</v>
      </c>
      <c r="B728" s="99" t="str">
        <f t="shared" si="192"/>
        <v xml:space="preserve"> &lt;Auto Transformer Oil Insulation Test kit (BDV Kit)&gt;</v>
      </c>
      <c r="C728" s="420" t="str">
        <f t="shared" si="192"/>
        <v>N.A.</v>
      </c>
      <c r="D728" s="814" t="str">
        <f t="shared" si="192"/>
        <v>-</v>
      </c>
      <c r="E728" s="817">
        <f t="shared" si="192"/>
        <v>0</v>
      </c>
      <c r="F728" s="816">
        <f t="shared" si="193"/>
        <v>3.9530000000000003E-2</v>
      </c>
      <c r="G728" s="816">
        <f t="shared" si="194"/>
        <v>3.9530000000000003E-2</v>
      </c>
      <c r="H728" s="816">
        <f t="shared" si="189"/>
        <v>0</v>
      </c>
      <c r="I728" s="155">
        <f>'F4.2  KGSC'!X119</f>
        <v>0</v>
      </c>
      <c r="J728" s="155">
        <f>'F4.2  KGSC'!AW119</f>
        <v>0</v>
      </c>
      <c r="K728" s="816"/>
      <c r="L728" s="816"/>
      <c r="M728" s="816">
        <f t="shared" si="190"/>
        <v>0</v>
      </c>
      <c r="N728" s="816">
        <f t="shared" si="191"/>
        <v>0</v>
      </c>
    </row>
    <row r="729" spans="1:14" outlineLevel="1">
      <c r="A729" s="420">
        <f t="shared" si="192"/>
        <v>2</v>
      </c>
      <c r="B729" s="99" t="str">
        <f t="shared" si="192"/>
        <v>&lt;Man coolers pedestal fans at KGSC,Pophali&gt;</v>
      </c>
      <c r="C729" s="420" t="str">
        <f t="shared" si="192"/>
        <v>N.A.</v>
      </c>
      <c r="D729" s="814" t="str">
        <f t="shared" si="192"/>
        <v>-</v>
      </c>
      <c r="E729" s="817">
        <f t="shared" si="192"/>
        <v>0</v>
      </c>
      <c r="F729" s="816">
        <f t="shared" si="193"/>
        <v>3.4143300000000001E-2</v>
      </c>
      <c r="G729" s="816">
        <f t="shared" si="194"/>
        <v>3.4143300000000001E-2</v>
      </c>
      <c r="H729" s="816">
        <f t="shared" si="189"/>
        <v>0</v>
      </c>
      <c r="I729" s="155">
        <f>'F4.2  KGSC'!X120</f>
        <v>0</v>
      </c>
      <c r="J729" s="155">
        <f>'F4.2  KGSC'!AW120</f>
        <v>0</v>
      </c>
      <c r="K729" s="816"/>
      <c r="L729" s="816"/>
      <c r="M729" s="816">
        <f t="shared" si="190"/>
        <v>0</v>
      </c>
      <c r="N729" s="816">
        <f t="shared" si="191"/>
        <v>0</v>
      </c>
    </row>
    <row r="730" spans="1:14" outlineLevel="1">
      <c r="A730" s="420">
        <f t="shared" si="192"/>
        <v>3</v>
      </c>
      <c r="B730" s="99" t="str">
        <f t="shared" si="192"/>
        <v>&lt; 5 KV Digital Insulation Tester&gt;</v>
      </c>
      <c r="C730" s="420" t="str">
        <f t="shared" si="192"/>
        <v>N.A.</v>
      </c>
      <c r="D730" s="814" t="str">
        <f t="shared" si="192"/>
        <v>-</v>
      </c>
      <c r="E730" s="817">
        <f t="shared" si="192"/>
        <v>0</v>
      </c>
      <c r="F730" s="816">
        <f t="shared" si="193"/>
        <v>2.9798000000000002E-2</v>
      </c>
      <c r="G730" s="816">
        <f t="shared" si="194"/>
        <v>2.9798000000000002E-2</v>
      </c>
      <c r="H730" s="816">
        <f t="shared" si="189"/>
        <v>0</v>
      </c>
      <c r="I730" s="155">
        <f>'F4.2  KGSC'!X121</f>
        <v>0</v>
      </c>
      <c r="J730" s="155">
        <f>'F4.2  KGSC'!AW121</f>
        <v>0</v>
      </c>
      <c r="K730" s="816"/>
      <c r="L730" s="816"/>
      <c r="M730" s="816">
        <f t="shared" si="190"/>
        <v>0</v>
      </c>
      <c r="N730" s="816">
        <f t="shared" si="191"/>
        <v>0</v>
      </c>
    </row>
    <row r="731" spans="1:14" outlineLevel="1">
      <c r="A731" s="420">
        <f t="shared" si="192"/>
        <v>4</v>
      </c>
      <c r="B731" s="99" t="str">
        <f t="shared" si="192"/>
        <v>&lt;Split AC Unit,Window AC  Unit,Refrigerator,Ped&gt;</v>
      </c>
      <c r="C731" s="420" t="str">
        <f t="shared" si="192"/>
        <v>N.A.</v>
      </c>
      <c r="D731" s="814" t="str">
        <f t="shared" si="192"/>
        <v>-</v>
      </c>
      <c r="E731" s="817">
        <f t="shared" si="192"/>
        <v>0</v>
      </c>
      <c r="F731" s="816">
        <f t="shared" si="193"/>
        <v>1.7857399999999999E-2</v>
      </c>
      <c r="G731" s="816">
        <f t="shared" si="194"/>
        <v>1.7857399999999999E-2</v>
      </c>
      <c r="H731" s="816">
        <f t="shared" si="189"/>
        <v>0</v>
      </c>
      <c r="I731" s="155">
        <f>'F4.2  KGSC'!X122</f>
        <v>0</v>
      </c>
      <c r="J731" s="155">
        <f>'F4.2  KGSC'!AW122</f>
        <v>0</v>
      </c>
      <c r="K731" s="816"/>
      <c r="L731" s="816"/>
      <c r="M731" s="816">
        <f t="shared" si="190"/>
        <v>0</v>
      </c>
      <c r="N731" s="816">
        <f t="shared" si="191"/>
        <v>0</v>
      </c>
    </row>
    <row r="732" spans="1:14" outlineLevel="1">
      <c r="A732" s="420">
        <f t="shared" si="192"/>
        <v>5</v>
      </c>
      <c r="B732" s="99" t="str">
        <f t="shared" si="192"/>
        <v>&lt;Earth Resistance Tester at ,Pophali. TIC STAGE IV&gt;</v>
      </c>
      <c r="C732" s="420" t="str">
        <f t="shared" si="192"/>
        <v>N.A.</v>
      </c>
      <c r="D732" s="814" t="str">
        <f t="shared" si="192"/>
        <v>-</v>
      </c>
      <c r="E732" s="817">
        <f t="shared" si="192"/>
        <v>0</v>
      </c>
      <c r="F732" s="816">
        <f t="shared" si="193"/>
        <v>1.6838599999999999E-2</v>
      </c>
      <c r="G732" s="816">
        <f t="shared" si="194"/>
        <v>1.6838599999999999E-2</v>
      </c>
      <c r="H732" s="816">
        <f t="shared" si="189"/>
        <v>0</v>
      </c>
      <c r="I732" s="155">
        <f>'F4.2  KGSC'!X123</f>
        <v>0</v>
      </c>
      <c r="J732" s="155">
        <f>'F4.2  KGSC'!AW123</f>
        <v>0</v>
      </c>
      <c r="K732" s="816"/>
      <c r="L732" s="816"/>
      <c r="M732" s="816">
        <f t="shared" si="190"/>
        <v>0</v>
      </c>
      <c r="N732" s="816">
        <f t="shared" si="191"/>
        <v>0</v>
      </c>
    </row>
    <row r="733" spans="1:14" outlineLevel="1">
      <c r="A733" s="420">
        <f t="shared" si="192"/>
        <v>6</v>
      </c>
      <c r="B733" s="99" t="str">
        <f t="shared" si="192"/>
        <v>&lt;Tools and Tackles at St-IV,KGSC,Pophali&gt;</v>
      </c>
      <c r="C733" s="420" t="str">
        <f t="shared" si="192"/>
        <v>N.A.</v>
      </c>
      <c r="D733" s="814" t="str">
        <f t="shared" si="192"/>
        <v>-</v>
      </c>
      <c r="E733" s="817">
        <f t="shared" si="192"/>
        <v>0</v>
      </c>
      <c r="F733" s="816">
        <f t="shared" si="193"/>
        <v>3.4609399999999998E-2</v>
      </c>
      <c r="G733" s="816">
        <f t="shared" si="194"/>
        <v>3.4609399999999998E-2</v>
      </c>
      <c r="H733" s="816">
        <f t="shared" si="189"/>
        <v>0</v>
      </c>
      <c r="I733" s="155">
        <f>'F4.2  KGSC'!X124</f>
        <v>0</v>
      </c>
      <c r="J733" s="155">
        <f>'F4.2  KGSC'!AW124</f>
        <v>0</v>
      </c>
      <c r="K733" s="816"/>
      <c r="L733" s="816"/>
      <c r="M733" s="816">
        <f t="shared" si="190"/>
        <v>0</v>
      </c>
      <c r="N733" s="816">
        <f t="shared" si="191"/>
        <v>0</v>
      </c>
    </row>
    <row r="734" spans="1:14" outlineLevel="1">
      <c r="A734" s="420">
        <f t="shared" ref="A734:E743" si="195">A531</f>
        <v>7</v>
      </c>
      <c r="B734" s="99" t="str">
        <f t="shared" si="195"/>
        <v>&lt;New portable Fire Fighting Diesel Pumps for Dewatering&gt;</v>
      </c>
      <c r="C734" s="420" t="str">
        <f t="shared" si="195"/>
        <v>N.A.</v>
      </c>
      <c r="D734" s="814" t="str">
        <f t="shared" si="195"/>
        <v>-</v>
      </c>
      <c r="E734" s="817">
        <f t="shared" si="195"/>
        <v>0</v>
      </c>
      <c r="F734" s="816">
        <f t="shared" si="193"/>
        <v>9.6969600000000003E-2</v>
      </c>
      <c r="G734" s="816">
        <f t="shared" si="194"/>
        <v>9.6969600000000003E-2</v>
      </c>
      <c r="H734" s="816">
        <f t="shared" si="189"/>
        <v>0</v>
      </c>
      <c r="I734" s="155">
        <f>'F4.2  KGSC'!X125</f>
        <v>0</v>
      </c>
      <c r="J734" s="155">
        <f>'F4.2  KGSC'!AW125</f>
        <v>0</v>
      </c>
      <c r="K734" s="816"/>
      <c r="L734" s="816"/>
      <c r="M734" s="816">
        <f t="shared" si="190"/>
        <v>0</v>
      </c>
      <c r="N734" s="816">
        <f t="shared" si="191"/>
        <v>0</v>
      </c>
    </row>
    <row r="735" spans="1:14" outlineLevel="1">
      <c r="A735" s="420">
        <f t="shared" si="195"/>
        <v>8</v>
      </c>
      <c r="B735" s="99" t="str">
        <f t="shared" si="195"/>
        <v>&lt;Visitors chairs for, Pophali KGSC&gt;</v>
      </c>
      <c r="C735" s="420" t="str">
        <f t="shared" si="195"/>
        <v>N.A.</v>
      </c>
      <c r="D735" s="814" t="str">
        <f t="shared" si="195"/>
        <v>-</v>
      </c>
      <c r="E735" s="817">
        <f t="shared" si="195"/>
        <v>0</v>
      </c>
      <c r="F735" s="816">
        <f t="shared" si="193"/>
        <v>3.3187500000000002E-2</v>
      </c>
      <c r="G735" s="816">
        <f t="shared" si="194"/>
        <v>3.3187500000000002E-2</v>
      </c>
      <c r="H735" s="816">
        <f t="shared" si="189"/>
        <v>0</v>
      </c>
      <c r="I735" s="155">
        <f>'F4.2  KGSC'!X126</f>
        <v>0</v>
      </c>
      <c r="J735" s="155">
        <f>'F4.2  KGSC'!AW126</f>
        <v>0</v>
      </c>
      <c r="K735" s="816"/>
      <c r="L735" s="816"/>
      <c r="M735" s="816">
        <f t="shared" si="190"/>
        <v>0</v>
      </c>
      <c r="N735" s="816">
        <f t="shared" si="191"/>
        <v>0</v>
      </c>
    </row>
    <row r="736" spans="1:14" outlineLevel="1">
      <c r="A736" s="420">
        <f t="shared" si="195"/>
        <v>9</v>
      </c>
      <c r="B736" s="99" t="str">
        <f t="shared" si="195"/>
        <v>&lt;Installation of new racks inside various/new slotted angle racks &gt;</v>
      </c>
      <c r="C736" s="420" t="str">
        <f t="shared" si="195"/>
        <v>N.A.</v>
      </c>
      <c r="D736" s="814" t="str">
        <f t="shared" si="195"/>
        <v>-</v>
      </c>
      <c r="E736" s="817">
        <f t="shared" si="195"/>
        <v>0</v>
      </c>
      <c r="F736" s="816">
        <f t="shared" si="193"/>
        <v>3.9648000000000003E-2</v>
      </c>
      <c r="G736" s="816">
        <f t="shared" si="194"/>
        <v>3.9648000000000003E-2</v>
      </c>
      <c r="H736" s="816">
        <f t="shared" si="189"/>
        <v>0</v>
      </c>
      <c r="I736" s="155">
        <f>'F4.2  KGSC'!X127</f>
        <v>0</v>
      </c>
      <c r="J736" s="155">
        <f>'F4.2  KGSC'!AW127</f>
        <v>0</v>
      </c>
      <c r="K736" s="816"/>
      <c r="L736" s="816"/>
      <c r="M736" s="816">
        <f t="shared" si="190"/>
        <v>0</v>
      </c>
      <c r="N736" s="816">
        <f t="shared" si="191"/>
        <v>0</v>
      </c>
    </row>
    <row r="737" spans="1:14" outlineLevel="1">
      <c r="A737" s="420">
        <f t="shared" si="195"/>
        <v>10</v>
      </c>
      <c r="B737" s="99" t="str">
        <f t="shared" si="195"/>
        <v>&lt;Supply of chairs for KGSC, Pophali&gt;</v>
      </c>
      <c r="C737" s="420" t="str">
        <f t="shared" si="195"/>
        <v>N.A.</v>
      </c>
      <c r="D737" s="814" t="str">
        <f t="shared" si="195"/>
        <v>-</v>
      </c>
      <c r="E737" s="817">
        <f t="shared" si="195"/>
        <v>0</v>
      </c>
      <c r="F737" s="816">
        <f t="shared" si="193"/>
        <v>4.4238199999999998E-2</v>
      </c>
      <c r="G737" s="816">
        <f t="shared" si="194"/>
        <v>4.4238199999999998E-2</v>
      </c>
      <c r="H737" s="816">
        <f t="shared" si="189"/>
        <v>0</v>
      </c>
      <c r="I737" s="155">
        <f>'F4.2  KGSC'!X128</f>
        <v>0</v>
      </c>
      <c r="J737" s="155">
        <f>'F4.2  KGSC'!AW128</f>
        <v>0</v>
      </c>
      <c r="K737" s="816"/>
      <c r="L737" s="816"/>
      <c r="M737" s="816">
        <f t="shared" si="190"/>
        <v>0</v>
      </c>
      <c r="N737" s="816">
        <f t="shared" si="191"/>
        <v>0</v>
      </c>
    </row>
    <row r="738" spans="1:14" outlineLevel="1">
      <c r="A738" s="420">
        <f t="shared" si="195"/>
        <v>11</v>
      </c>
      <c r="B738" s="99" t="str">
        <f t="shared" si="195"/>
        <v>&lt;Laser Jet NetwoksPrinters at KGSC, Pophali&gt;</v>
      </c>
      <c r="C738" s="420" t="str">
        <f t="shared" si="195"/>
        <v>N.A.</v>
      </c>
      <c r="D738" s="814" t="str">
        <f t="shared" si="195"/>
        <v>-</v>
      </c>
      <c r="E738" s="817">
        <f t="shared" si="195"/>
        <v>0</v>
      </c>
      <c r="F738" s="816">
        <f t="shared" si="193"/>
        <v>8.4074999999999997E-2</v>
      </c>
      <c r="G738" s="816">
        <f t="shared" si="194"/>
        <v>8.4074999999999997E-2</v>
      </c>
      <c r="H738" s="816">
        <f t="shared" si="189"/>
        <v>0</v>
      </c>
      <c r="I738" s="155">
        <f>'F4.2  KGSC'!X129</f>
        <v>0</v>
      </c>
      <c r="J738" s="155">
        <f>'F4.2  KGSC'!AW129</f>
        <v>0</v>
      </c>
      <c r="K738" s="816"/>
      <c r="L738" s="816"/>
      <c r="M738" s="816">
        <f t="shared" si="190"/>
        <v>0</v>
      </c>
      <c r="N738" s="816">
        <f t="shared" si="191"/>
        <v>0</v>
      </c>
    </row>
    <row r="739" spans="1:14" outlineLevel="1">
      <c r="A739" s="420">
        <f t="shared" si="195"/>
        <v>12</v>
      </c>
      <c r="B739" s="99" t="str">
        <f t="shared" si="195"/>
        <v>&lt;Night Vision Binoculars&gt;</v>
      </c>
      <c r="C739" s="420" t="str">
        <f t="shared" si="195"/>
        <v>N.A.</v>
      </c>
      <c r="D739" s="814" t="str">
        <f t="shared" si="195"/>
        <v>-</v>
      </c>
      <c r="E739" s="817">
        <f t="shared" si="195"/>
        <v>0</v>
      </c>
      <c r="F739" s="816">
        <f t="shared" si="193"/>
        <v>2.34112E-2</v>
      </c>
      <c r="G739" s="816">
        <f t="shared" si="194"/>
        <v>2.34112E-2</v>
      </c>
      <c r="H739" s="816">
        <f t="shared" si="189"/>
        <v>0</v>
      </c>
      <c r="I739" s="155">
        <f>'F4.2  KGSC'!X130</f>
        <v>0</v>
      </c>
      <c r="J739" s="155">
        <f>'F4.2  KGSC'!AW130</f>
        <v>0</v>
      </c>
      <c r="K739" s="816"/>
      <c r="L739" s="816"/>
      <c r="M739" s="816">
        <f t="shared" si="190"/>
        <v>0</v>
      </c>
      <c r="N739" s="816">
        <f t="shared" si="191"/>
        <v>0</v>
      </c>
    </row>
    <row r="740" spans="1:14" outlineLevel="1">
      <c r="A740" s="420">
        <f t="shared" si="195"/>
        <v>13</v>
      </c>
      <c r="B740" s="99" t="str">
        <f t="shared" si="195"/>
        <v>&lt;TATA Star Bus-32 seater LCV MH08-9358&gt;</v>
      </c>
      <c r="C740" s="420" t="str">
        <f t="shared" si="195"/>
        <v>N.A.</v>
      </c>
      <c r="D740" s="814" t="str">
        <f t="shared" si="195"/>
        <v>-</v>
      </c>
      <c r="E740" s="817">
        <f t="shared" si="195"/>
        <v>0</v>
      </c>
      <c r="F740" s="816">
        <f t="shared" si="193"/>
        <v>0</v>
      </c>
      <c r="G740" s="816">
        <f t="shared" si="194"/>
        <v>0</v>
      </c>
      <c r="H740" s="816">
        <f t="shared" si="189"/>
        <v>0</v>
      </c>
      <c r="I740" s="155">
        <f>'F4.2  KGSC'!X131</f>
        <v>0</v>
      </c>
      <c r="J740" s="155">
        <f>'F4.2  KGSC'!AW131</f>
        <v>0</v>
      </c>
      <c r="K740" s="816"/>
      <c r="L740" s="816"/>
      <c r="M740" s="816">
        <f t="shared" si="190"/>
        <v>0</v>
      </c>
      <c r="N740" s="816">
        <f t="shared" si="191"/>
        <v>0</v>
      </c>
    </row>
    <row r="741" spans="1:14" outlineLevel="1">
      <c r="A741" s="420">
        <f t="shared" si="195"/>
        <v>14</v>
      </c>
      <c r="B741" s="99" t="str">
        <f t="shared" si="195"/>
        <v>&lt;TATA Star Bus-32 seater LCV MH08-9359&gt;</v>
      </c>
      <c r="C741" s="420" t="str">
        <f t="shared" si="195"/>
        <v>N.A.</v>
      </c>
      <c r="D741" s="814" t="str">
        <f t="shared" si="195"/>
        <v>-</v>
      </c>
      <c r="E741" s="817">
        <f t="shared" si="195"/>
        <v>0</v>
      </c>
      <c r="F741" s="816">
        <f t="shared" si="193"/>
        <v>0</v>
      </c>
      <c r="G741" s="816">
        <f t="shared" si="194"/>
        <v>0</v>
      </c>
      <c r="H741" s="816">
        <f t="shared" si="189"/>
        <v>0</v>
      </c>
      <c r="I741" s="155">
        <f>'F4.2  KGSC'!X132</f>
        <v>0</v>
      </c>
      <c r="J741" s="155">
        <f>'F4.2  KGSC'!AW132</f>
        <v>0</v>
      </c>
      <c r="K741" s="816"/>
      <c r="L741" s="816"/>
      <c r="M741" s="816">
        <f t="shared" si="190"/>
        <v>0</v>
      </c>
      <c r="N741" s="816">
        <f t="shared" si="191"/>
        <v>0</v>
      </c>
    </row>
    <row r="742" spans="1:14" outlineLevel="1">
      <c r="A742" s="420">
        <f t="shared" si="195"/>
        <v>15</v>
      </c>
      <c r="B742" s="99" t="str">
        <f t="shared" si="195"/>
        <v>&lt;Vehicle No.MH 08-9401 TATA Star Bus 32 seater&gt;</v>
      </c>
      <c r="C742" s="420" t="str">
        <f t="shared" si="195"/>
        <v>N.A.</v>
      </c>
      <c r="D742" s="814" t="str">
        <f t="shared" si="195"/>
        <v>-</v>
      </c>
      <c r="E742" s="817">
        <f t="shared" si="195"/>
        <v>0</v>
      </c>
      <c r="F742" s="816">
        <f t="shared" si="193"/>
        <v>0</v>
      </c>
      <c r="G742" s="816">
        <f t="shared" si="194"/>
        <v>0</v>
      </c>
      <c r="H742" s="816">
        <f t="shared" si="189"/>
        <v>0</v>
      </c>
      <c r="I742" s="155">
        <f>'F4.2  KGSC'!X133</f>
        <v>0</v>
      </c>
      <c r="J742" s="155">
        <f>'F4.2  KGSC'!AW133</f>
        <v>0</v>
      </c>
      <c r="K742" s="816"/>
      <c r="L742" s="816"/>
      <c r="M742" s="816">
        <f t="shared" si="190"/>
        <v>0</v>
      </c>
      <c r="N742" s="816">
        <f t="shared" si="191"/>
        <v>0</v>
      </c>
    </row>
    <row r="743" spans="1:14" outlineLevel="1">
      <c r="A743" s="420">
        <f t="shared" si="195"/>
        <v>16</v>
      </c>
      <c r="B743" s="99" t="str">
        <f t="shared" si="195"/>
        <v xml:space="preserve"> &lt;Not in use DCM Toyato Bus MH-1&gt;</v>
      </c>
      <c r="C743" s="420" t="str">
        <f t="shared" si="195"/>
        <v>N.A.</v>
      </c>
      <c r="D743" s="814" t="str">
        <f t="shared" si="195"/>
        <v>-</v>
      </c>
      <c r="E743" s="817">
        <f t="shared" si="195"/>
        <v>0</v>
      </c>
      <c r="F743" s="816">
        <f t="shared" si="193"/>
        <v>0</v>
      </c>
      <c r="G743" s="816">
        <f t="shared" si="194"/>
        <v>0</v>
      </c>
      <c r="H743" s="816">
        <f t="shared" si="189"/>
        <v>0</v>
      </c>
      <c r="I743" s="155">
        <f>'F4.2  KGSC'!X134</f>
        <v>0</v>
      </c>
      <c r="J743" s="155">
        <f>'F4.2  KGSC'!AW134</f>
        <v>0</v>
      </c>
      <c r="K743" s="816"/>
      <c r="L743" s="816"/>
      <c r="M743" s="816">
        <f t="shared" si="190"/>
        <v>0</v>
      </c>
      <c r="N743" s="816">
        <f t="shared" si="191"/>
        <v>0</v>
      </c>
    </row>
    <row r="744" spans="1:14" outlineLevel="1">
      <c r="A744" s="420">
        <f t="shared" ref="A744:E753" si="196">A541</f>
        <v>17</v>
      </c>
      <c r="B744" s="99" t="str">
        <f t="shared" si="196"/>
        <v xml:space="preserve"> &lt;Not in use DCM Toyato Mini Bus&gt;</v>
      </c>
      <c r="C744" s="420" t="str">
        <f t="shared" si="196"/>
        <v>N.A.</v>
      </c>
      <c r="D744" s="814" t="str">
        <f t="shared" si="196"/>
        <v>-</v>
      </c>
      <c r="E744" s="817">
        <f t="shared" si="196"/>
        <v>0</v>
      </c>
      <c r="F744" s="816">
        <f t="shared" si="193"/>
        <v>0</v>
      </c>
      <c r="G744" s="816">
        <f t="shared" si="194"/>
        <v>0</v>
      </c>
      <c r="H744" s="816">
        <f t="shared" si="189"/>
        <v>0</v>
      </c>
      <c r="I744" s="155">
        <f>'F4.2  KGSC'!X135</f>
        <v>0</v>
      </c>
      <c r="J744" s="155">
        <f>'F4.2  KGSC'!AW135</f>
        <v>0</v>
      </c>
      <c r="K744" s="816"/>
      <c r="L744" s="816"/>
      <c r="M744" s="816">
        <f t="shared" si="190"/>
        <v>0</v>
      </c>
      <c r="N744" s="816">
        <f t="shared" si="191"/>
        <v>0</v>
      </c>
    </row>
    <row r="745" spans="1:14" outlineLevel="1">
      <c r="A745" s="420">
        <f t="shared" si="196"/>
        <v>18</v>
      </c>
      <c r="B745" s="99" t="str">
        <f t="shared" si="196"/>
        <v>&lt;Digital Multimeters, Clamp Meter &amp; Insulation resistance tester for TIC, Stage I&amp;II, Pophali&gt;</v>
      </c>
      <c r="C745" s="420" t="str">
        <f t="shared" si="196"/>
        <v>N.A.</v>
      </c>
      <c r="D745" s="814" t="str">
        <f t="shared" si="196"/>
        <v>-</v>
      </c>
      <c r="E745" s="817">
        <f t="shared" si="196"/>
        <v>0</v>
      </c>
      <c r="F745" s="816">
        <f t="shared" si="193"/>
        <v>2.8927700000000001E-2</v>
      </c>
      <c r="G745" s="816">
        <f t="shared" si="194"/>
        <v>2.8927700000000001E-2</v>
      </c>
      <c r="H745" s="816">
        <f t="shared" si="189"/>
        <v>0</v>
      </c>
      <c r="I745" s="155">
        <f>'F4.2  KGSC'!X136</f>
        <v>0</v>
      </c>
      <c r="J745" s="155">
        <f>'F4.2  KGSC'!AW136</f>
        <v>0</v>
      </c>
      <c r="K745" s="816"/>
      <c r="L745" s="816"/>
      <c r="M745" s="816">
        <f t="shared" si="190"/>
        <v>0</v>
      </c>
      <c r="N745" s="816">
        <f t="shared" si="191"/>
        <v>0</v>
      </c>
    </row>
    <row r="746" spans="1:14" outlineLevel="1">
      <c r="A746" s="420">
        <f t="shared" si="196"/>
        <v>19</v>
      </c>
      <c r="B746" s="99" t="str">
        <f t="shared" si="196"/>
        <v>&lt;Transformer Winding resistance measurement kit at Stage-III,  Alore&gt;</v>
      </c>
      <c r="C746" s="420" t="str">
        <f t="shared" si="196"/>
        <v>N.A.</v>
      </c>
      <c r="D746" s="814" t="str">
        <f t="shared" si="196"/>
        <v>-</v>
      </c>
      <c r="E746" s="817">
        <f t="shared" si="196"/>
        <v>0</v>
      </c>
      <c r="F746" s="816">
        <f t="shared" si="193"/>
        <v>2.4337500000000001E-2</v>
      </c>
      <c r="G746" s="816">
        <f t="shared" si="194"/>
        <v>2.4337500000000001E-2</v>
      </c>
      <c r="H746" s="816">
        <f t="shared" si="189"/>
        <v>0</v>
      </c>
      <c r="I746" s="155">
        <f>'F4.2  KGSC'!X137</f>
        <v>0</v>
      </c>
      <c r="J746" s="155">
        <f>'F4.2  KGSC'!AW137</f>
        <v>0</v>
      </c>
      <c r="K746" s="816"/>
      <c r="L746" s="816"/>
      <c r="M746" s="816">
        <f t="shared" si="190"/>
        <v>0</v>
      </c>
      <c r="N746" s="816">
        <f t="shared" si="191"/>
        <v>0</v>
      </c>
    </row>
    <row r="747" spans="1:14" outlineLevel="1">
      <c r="A747" s="420">
        <f t="shared" si="196"/>
        <v>20</v>
      </c>
      <c r="B747" s="99" t="str">
        <f t="shared" si="196"/>
        <v>&lt;Multifunc A3 Scanner &amp; all in one A4 laser printer Technical Purchase , Account Section, H.R. ,MPD&gt;</v>
      </c>
      <c r="C747" s="420" t="str">
        <f t="shared" si="196"/>
        <v>N.A.</v>
      </c>
      <c r="D747" s="814" t="str">
        <f t="shared" si="196"/>
        <v>-</v>
      </c>
      <c r="E747" s="817">
        <f t="shared" si="196"/>
        <v>0</v>
      </c>
      <c r="F747" s="816">
        <f t="shared" si="193"/>
        <v>3.2520800000000002E-2</v>
      </c>
      <c r="G747" s="816">
        <f t="shared" si="194"/>
        <v>3.2520800000000002E-2</v>
      </c>
      <c r="H747" s="816">
        <f t="shared" si="189"/>
        <v>0</v>
      </c>
      <c r="I747" s="155">
        <f>'F4.2  KGSC'!X138</f>
        <v>0</v>
      </c>
      <c r="J747" s="155">
        <f>'F4.2  KGSC'!AW138</f>
        <v>0</v>
      </c>
      <c r="K747" s="816"/>
      <c r="L747" s="816"/>
      <c r="M747" s="816">
        <f t="shared" si="190"/>
        <v>0</v>
      </c>
      <c r="N747" s="816">
        <f t="shared" si="191"/>
        <v>0</v>
      </c>
    </row>
    <row r="748" spans="1:14" outlineLevel="1">
      <c r="A748" s="420">
        <f t="shared" si="196"/>
        <v>21</v>
      </c>
      <c r="B748" s="99" t="str">
        <f t="shared" si="196"/>
        <v>&lt;Temperature Calibrator at St-IV, KGSC,Pophali&gt;</v>
      </c>
      <c r="C748" s="420" t="str">
        <f t="shared" si="196"/>
        <v>N.A.</v>
      </c>
      <c r="D748" s="814" t="str">
        <f t="shared" si="196"/>
        <v>-</v>
      </c>
      <c r="E748" s="817">
        <f t="shared" si="196"/>
        <v>0</v>
      </c>
      <c r="F748" s="816">
        <f t="shared" si="193"/>
        <v>1.2272E-2</v>
      </c>
      <c r="G748" s="816">
        <f t="shared" si="194"/>
        <v>1.2272E-2</v>
      </c>
      <c r="H748" s="816">
        <f t="shared" si="189"/>
        <v>0</v>
      </c>
      <c r="I748" s="155">
        <f>'F4.2  KGSC'!X139</f>
        <v>0</v>
      </c>
      <c r="J748" s="155">
        <f>'F4.2  KGSC'!AW139</f>
        <v>0</v>
      </c>
      <c r="K748" s="816"/>
      <c r="L748" s="816"/>
      <c r="M748" s="816">
        <f t="shared" si="190"/>
        <v>0</v>
      </c>
      <c r="N748" s="816">
        <f t="shared" si="191"/>
        <v>0</v>
      </c>
    </row>
    <row r="749" spans="1:14" outlineLevel="1">
      <c r="A749" s="420">
        <f t="shared" si="196"/>
        <v>22</v>
      </c>
      <c r="B749" s="99" t="str">
        <f t="shared" si="196"/>
        <v>&lt; 1 no. new departmental car Maruti Sweft Desire for conveyance of Chief Engr&gt;</v>
      </c>
      <c r="C749" s="420" t="str">
        <f t="shared" si="196"/>
        <v>N.A.</v>
      </c>
      <c r="D749" s="814" t="str">
        <f t="shared" si="196"/>
        <v>-</v>
      </c>
      <c r="E749" s="817">
        <f t="shared" si="196"/>
        <v>0</v>
      </c>
      <c r="F749" s="816">
        <f t="shared" si="193"/>
        <v>7.7924499999999994E-2</v>
      </c>
      <c r="G749" s="816">
        <f t="shared" si="194"/>
        <v>7.7924499999999994E-2</v>
      </c>
      <c r="H749" s="816">
        <f t="shared" si="189"/>
        <v>0</v>
      </c>
      <c r="I749" s="155">
        <f>'F4.2  KGSC'!X140</f>
        <v>0</v>
      </c>
      <c r="J749" s="155">
        <f>'F4.2  KGSC'!AW140</f>
        <v>0</v>
      </c>
      <c r="K749" s="816"/>
      <c r="L749" s="816"/>
      <c r="M749" s="816">
        <f t="shared" si="190"/>
        <v>0</v>
      </c>
      <c r="N749" s="816">
        <f t="shared" si="191"/>
        <v>0</v>
      </c>
    </row>
    <row r="750" spans="1:14" outlineLevel="1">
      <c r="A750" s="420">
        <f t="shared" si="196"/>
        <v>23</v>
      </c>
      <c r="B750" s="99" t="str">
        <f t="shared" si="196"/>
        <v>&lt;Hitachi A/c Two.NO.VIP Rest House&gt;</v>
      </c>
      <c r="C750" s="420" t="str">
        <f t="shared" si="196"/>
        <v>N.A.</v>
      </c>
      <c r="D750" s="814" t="str">
        <f t="shared" si="196"/>
        <v>-</v>
      </c>
      <c r="E750" s="817">
        <f t="shared" si="196"/>
        <v>0</v>
      </c>
      <c r="F750" s="816">
        <f t="shared" si="193"/>
        <v>8.0000000000000002E-3</v>
      </c>
      <c r="G750" s="816">
        <f t="shared" si="194"/>
        <v>8.0000000000000002E-3</v>
      </c>
      <c r="H750" s="816">
        <f t="shared" si="189"/>
        <v>0</v>
      </c>
      <c r="I750" s="155">
        <f>'F4.2  KGSC'!X141</f>
        <v>0</v>
      </c>
      <c r="J750" s="155">
        <f>'F4.2  KGSC'!AW141</f>
        <v>0</v>
      </c>
      <c r="K750" s="816"/>
      <c r="L750" s="816"/>
      <c r="M750" s="816">
        <f t="shared" si="190"/>
        <v>0</v>
      </c>
      <c r="N750" s="816">
        <f t="shared" si="191"/>
        <v>0</v>
      </c>
    </row>
    <row r="751" spans="1:14" outlineLevel="1">
      <c r="A751" s="420">
        <f t="shared" si="196"/>
        <v>24</v>
      </c>
      <c r="B751" s="99" t="str">
        <f t="shared" si="196"/>
        <v>&lt;Inverter Split AC Unit, Desert Coolers Water Coolers for KGSC, Pophali&gt;</v>
      </c>
      <c r="C751" s="420" t="str">
        <f t="shared" si="196"/>
        <v>N.A.</v>
      </c>
      <c r="D751" s="814" t="str">
        <f t="shared" si="196"/>
        <v>-</v>
      </c>
      <c r="E751" s="817">
        <f t="shared" si="196"/>
        <v>0</v>
      </c>
      <c r="F751" s="816">
        <f t="shared" si="193"/>
        <v>7.0799000000000001E-3</v>
      </c>
      <c r="G751" s="816">
        <f t="shared" si="194"/>
        <v>7.0799000000000001E-3</v>
      </c>
      <c r="H751" s="816">
        <f t="shared" si="189"/>
        <v>0</v>
      </c>
      <c r="I751" s="155">
        <f>'F4.2  KGSC'!X142</f>
        <v>0</v>
      </c>
      <c r="J751" s="155">
        <f>'F4.2  KGSC'!AW142</f>
        <v>0</v>
      </c>
      <c r="K751" s="816"/>
      <c r="L751" s="816"/>
      <c r="M751" s="816">
        <f t="shared" si="190"/>
        <v>0</v>
      </c>
      <c r="N751" s="816">
        <f t="shared" si="191"/>
        <v>0</v>
      </c>
    </row>
    <row r="752" spans="1:14" outlineLevel="1">
      <c r="A752" s="420">
        <f t="shared" si="196"/>
        <v>25</v>
      </c>
      <c r="B752" s="99" t="str">
        <f t="shared" si="196"/>
        <v>&lt;Advanced ISDN EPABX system for Koyna Generating St ntercom Telephone Advanced ISDN EPABX system for Koyna Generating Station Complex&gt;</v>
      </c>
      <c r="C752" s="420" t="str">
        <f t="shared" si="196"/>
        <v>N.A.</v>
      </c>
      <c r="D752" s="814" t="str">
        <f t="shared" si="196"/>
        <v>-</v>
      </c>
      <c r="E752" s="817">
        <f t="shared" si="196"/>
        <v>0</v>
      </c>
      <c r="F752" s="816">
        <f t="shared" si="193"/>
        <v>2.9644799999999999E-2</v>
      </c>
      <c r="G752" s="816">
        <f t="shared" si="194"/>
        <v>2.9644799999999999E-2</v>
      </c>
      <c r="H752" s="816">
        <f t="shared" si="189"/>
        <v>0</v>
      </c>
      <c r="I752" s="155">
        <f>'F4.2  KGSC'!X143</f>
        <v>0</v>
      </c>
      <c r="J752" s="155">
        <f>'F4.2  KGSC'!AW143</f>
        <v>0</v>
      </c>
      <c r="K752" s="816"/>
      <c r="L752" s="816"/>
      <c r="M752" s="816">
        <f t="shared" si="190"/>
        <v>0</v>
      </c>
      <c r="N752" s="816">
        <f t="shared" si="191"/>
        <v>0</v>
      </c>
    </row>
    <row r="753" spans="1:14" outlineLevel="1">
      <c r="A753" s="420">
        <f t="shared" si="196"/>
        <v>26</v>
      </c>
      <c r="B753" s="99" t="str">
        <f t="shared" si="196"/>
        <v>&lt;TATA Sumo MH-14/9763 1 No&gt;</v>
      </c>
      <c r="C753" s="420" t="str">
        <f t="shared" si="196"/>
        <v>N.A.</v>
      </c>
      <c r="D753" s="814" t="str">
        <f t="shared" si="196"/>
        <v>-</v>
      </c>
      <c r="E753" s="817">
        <f t="shared" si="196"/>
        <v>0</v>
      </c>
      <c r="F753" s="816">
        <f t="shared" si="193"/>
        <v>4.1196799999999999E-2</v>
      </c>
      <c r="G753" s="816">
        <f t="shared" si="194"/>
        <v>4.1196799999999999E-2</v>
      </c>
      <c r="H753" s="816">
        <f t="shared" si="189"/>
        <v>0</v>
      </c>
      <c r="I753" s="155">
        <f>'F4.2  KGSC'!X144</f>
        <v>0</v>
      </c>
      <c r="J753" s="155">
        <f>'F4.2  KGSC'!AW144</f>
        <v>0</v>
      </c>
      <c r="K753" s="816"/>
      <c r="L753" s="816"/>
      <c r="M753" s="816">
        <f t="shared" si="190"/>
        <v>0</v>
      </c>
      <c r="N753" s="816">
        <f t="shared" si="191"/>
        <v>0</v>
      </c>
    </row>
    <row r="754" spans="1:14" outlineLevel="1">
      <c r="A754" s="420">
        <f t="shared" ref="A754:E763" si="197">A551</f>
        <v>27</v>
      </c>
      <c r="B754" s="99" t="str">
        <f t="shared" si="197"/>
        <v>&lt;Ambulance TATA make MH-31/4475 1 No&gt;</v>
      </c>
      <c r="C754" s="420" t="str">
        <f t="shared" si="197"/>
        <v>N.A.</v>
      </c>
      <c r="D754" s="814" t="str">
        <f t="shared" si="197"/>
        <v>-</v>
      </c>
      <c r="E754" s="817">
        <f t="shared" si="197"/>
        <v>0</v>
      </c>
      <c r="F754" s="816">
        <f t="shared" si="193"/>
        <v>3.6143000000000002E-2</v>
      </c>
      <c r="G754" s="816">
        <f t="shared" si="194"/>
        <v>3.6143000000000002E-2</v>
      </c>
      <c r="H754" s="816">
        <f t="shared" si="189"/>
        <v>0</v>
      </c>
      <c r="I754" s="155">
        <f>'F4.2  KGSC'!X145</f>
        <v>0</v>
      </c>
      <c r="J754" s="155">
        <f>'F4.2  KGSC'!AW145</f>
        <v>0</v>
      </c>
      <c r="K754" s="816"/>
      <c r="L754" s="816"/>
      <c r="M754" s="816">
        <f t="shared" si="190"/>
        <v>0</v>
      </c>
      <c r="N754" s="816">
        <f t="shared" si="191"/>
        <v>0</v>
      </c>
    </row>
    <row r="755" spans="1:14" outlineLevel="1">
      <c r="A755" s="420">
        <f t="shared" si="197"/>
        <v>28</v>
      </c>
      <c r="B755" s="99" t="str">
        <f t="shared" si="197"/>
        <v>&lt;Supply of 1 No of Ambulance Vane for Pophali&gt;</v>
      </c>
      <c r="C755" s="420" t="str">
        <f t="shared" si="197"/>
        <v>N.A.</v>
      </c>
      <c r="D755" s="814" t="str">
        <f t="shared" si="197"/>
        <v>-</v>
      </c>
      <c r="E755" s="817">
        <f t="shared" si="197"/>
        <v>0</v>
      </c>
      <c r="F755" s="816">
        <f t="shared" si="193"/>
        <v>0.14882899999999999</v>
      </c>
      <c r="G755" s="816">
        <f t="shared" si="194"/>
        <v>0.14882899999999999</v>
      </c>
      <c r="H755" s="816">
        <f t="shared" si="189"/>
        <v>0</v>
      </c>
      <c r="I755" s="155">
        <f>'F4.2  KGSC'!X146</f>
        <v>0</v>
      </c>
      <c r="J755" s="155">
        <f>'F4.2  KGSC'!AW146</f>
        <v>0</v>
      </c>
      <c r="K755" s="816"/>
      <c r="L755" s="816"/>
      <c r="M755" s="816">
        <f t="shared" si="190"/>
        <v>0</v>
      </c>
      <c r="N755" s="816">
        <f t="shared" si="191"/>
        <v>0</v>
      </c>
    </row>
    <row r="756" spans="1:14" outlineLevel="1">
      <c r="A756" s="420">
        <f t="shared" si="197"/>
        <v>29</v>
      </c>
      <c r="B756" s="99" t="str">
        <f t="shared" si="197"/>
        <v>&lt;Supply of 1 No of Ambulance Vane for Pophali&gt;</v>
      </c>
      <c r="C756" s="420" t="str">
        <f t="shared" si="197"/>
        <v>N.A.</v>
      </c>
      <c r="D756" s="814" t="str">
        <f t="shared" si="197"/>
        <v>-</v>
      </c>
      <c r="E756" s="817">
        <f t="shared" si="197"/>
        <v>0</v>
      </c>
      <c r="F756" s="816">
        <f t="shared" si="193"/>
        <v>0.14882899999999999</v>
      </c>
      <c r="G756" s="816">
        <f t="shared" si="194"/>
        <v>0.14882899999999999</v>
      </c>
      <c r="H756" s="816">
        <f t="shared" si="189"/>
        <v>0</v>
      </c>
      <c r="I756" s="155">
        <f>'F4.2  KGSC'!X147</f>
        <v>0</v>
      </c>
      <c r="J756" s="155">
        <f>'F4.2  KGSC'!AW147</f>
        <v>0</v>
      </c>
      <c r="K756" s="816"/>
      <c r="L756" s="816"/>
      <c r="M756" s="816">
        <f t="shared" si="190"/>
        <v>0</v>
      </c>
      <c r="N756" s="816">
        <f t="shared" si="191"/>
        <v>0</v>
      </c>
    </row>
    <row r="757" spans="1:14" outlineLevel="1">
      <c r="A757" s="420">
        <f t="shared" si="197"/>
        <v>30</v>
      </c>
      <c r="B757" s="99" t="str">
        <f t="shared" si="197"/>
        <v>&lt;HITACHI Make 2 TR non inverter split Air conditioner&gt;</v>
      </c>
      <c r="C757" s="420" t="str">
        <f t="shared" si="197"/>
        <v>N.A.</v>
      </c>
      <c r="D757" s="814" t="str">
        <f t="shared" si="197"/>
        <v>-</v>
      </c>
      <c r="E757" s="817">
        <f t="shared" si="197"/>
        <v>0</v>
      </c>
      <c r="F757" s="816">
        <f t="shared" si="193"/>
        <v>0.16739329999999999</v>
      </c>
      <c r="G757" s="816">
        <f t="shared" si="194"/>
        <v>0.16739329999999999</v>
      </c>
      <c r="H757" s="816">
        <f t="shared" si="189"/>
        <v>0</v>
      </c>
      <c r="I757" s="155">
        <f>'F4.2  KGSC'!X148</f>
        <v>0</v>
      </c>
      <c r="J757" s="155">
        <f>'F4.2  KGSC'!AW148</f>
        <v>0</v>
      </c>
      <c r="K757" s="816"/>
      <c r="L757" s="816"/>
      <c r="M757" s="816">
        <f t="shared" si="190"/>
        <v>0</v>
      </c>
      <c r="N757" s="816">
        <f t="shared" si="191"/>
        <v>0</v>
      </c>
    </row>
    <row r="758" spans="1:14" outlineLevel="1">
      <c r="A758" s="420">
        <f t="shared" si="197"/>
        <v>31</v>
      </c>
      <c r="B758" s="99" t="str">
        <f t="shared" si="197"/>
        <v>&lt;250 KVA D.G. Set Model KG1-250WS&gt;</v>
      </c>
      <c r="C758" s="420" t="str">
        <f t="shared" si="197"/>
        <v>N.A.</v>
      </c>
      <c r="D758" s="814" t="str">
        <f t="shared" si="197"/>
        <v>-</v>
      </c>
      <c r="E758" s="817">
        <f t="shared" si="197"/>
        <v>0</v>
      </c>
      <c r="F758" s="816">
        <f t="shared" ref="F758:F789" si="198">F555+I555</f>
        <v>0.192222</v>
      </c>
      <c r="G758" s="816">
        <f t="shared" ref="G758:G789" si="199">G555+M555</f>
        <v>0.192222</v>
      </c>
      <c r="H758" s="816">
        <f t="shared" si="189"/>
        <v>0</v>
      </c>
      <c r="I758" s="155">
        <f>'F4.2  KGSC'!X149</f>
        <v>0</v>
      </c>
      <c r="J758" s="155">
        <f>'F4.2  KGSC'!AW149</f>
        <v>0</v>
      </c>
      <c r="K758" s="816"/>
      <c r="L758" s="816"/>
      <c r="M758" s="816">
        <f t="shared" si="190"/>
        <v>0</v>
      </c>
      <c r="N758" s="816">
        <f t="shared" si="191"/>
        <v>0</v>
      </c>
    </row>
    <row r="759" spans="1:14" outlineLevel="1">
      <c r="A759" s="420">
        <f t="shared" si="197"/>
        <v>32</v>
      </c>
      <c r="B759" s="99" t="str">
        <f t="shared" si="197"/>
        <v>&lt;Dell laptops at KGSC Pophali&gt;</v>
      </c>
      <c r="C759" s="420" t="str">
        <f t="shared" si="197"/>
        <v>N.A.</v>
      </c>
      <c r="D759" s="814" t="str">
        <f t="shared" si="197"/>
        <v>-</v>
      </c>
      <c r="E759" s="817">
        <f t="shared" si="197"/>
        <v>0</v>
      </c>
      <c r="F759" s="816">
        <f t="shared" si="198"/>
        <v>1.5599999999999999E-2</v>
      </c>
      <c r="G759" s="816">
        <f t="shared" si="199"/>
        <v>1.5599999999999999E-2</v>
      </c>
      <c r="H759" s="816">
        <f t="shared" si="189"/>
        <v>0</v>
      </c>
      <c r="I759" s="155">
        <f>'F4.2  KGSC'!X150</f>
        <v>0</v>
      </c>
      <c r="J759" s="155">
        <f>'F4.2  KGSC'!AW150</f>
        <v>0</v>
      </c>
      <c r="K759" s="816"/>
      <c r="L759" s="816"/>
      <c r="M759" s="816">
        <f t="shared" si="190"/>
        <v>0</v>
      </c>
      <c r="N759" s="816">
        <f t="shared" si="191"/>
        <v>0</v>
      </c>
    </row>
    <row r="760" spans="1:14" outlineLevel="1">
      <c r="A760" s="420">
        <f t="shared" si="197"/>
        <v>33</v>
      </c>
      <c r="B760" s="99" t="str">
        <f t="shared" si="197"/>
        <v>&lt;A.C. Plant chiller 515 to 535 TRx2 at kgsc,Pophali&gt;</v>
      </c>
      <c r="C760" s="420" t="str">
        <f t="shared" si="197"/>
        <v>N.A.</v>
      </c>
      <c r="D760" s="814" t="str">
        <f t="shared" si="197"/>
        <v>-</v>
      </c>
      <c r="E760" s="817">
        <f t="shared" si="197"/>
        <v>0</v>
      </c>
      <c r="F760" s="816">
        <f t="shared" si="198"/>
        <v>2.1143972</v>
      </c>
      <c r="G760" s="816">
        <f t="shared" si="199"/>
        <v>2.1143972</v>
      </c>
      <c r="H760" s="816">
        <f t="shared" si="189"/>
        <v>0</v>
      </c>
      <c r="I760" s="155">
        <f>'F4.2  KGSC'!X151</f>
        <v>0</v>
      </c>
      <c r="J760" s="155">
        <f>'F4.2  KGSC'!AW151</f>
        <v>0</v>
      </c>
      <c r="K760" s="816"/>
      <c r="L760" s="816"/>
      <c r="M760" s="816">
        <f t="shared" si="190"/>
        <v>0</v>
      </c>
      <c r="N760" s="816">
        <f t="shared" si="191"/>
        <v>0</v>
      </c>
    </row>
    <row r="761" spans="1:14" outlineLevel="1">
      <c r="A761" s="420">
        <f t="shared" si="197"/>
        <v>34</v>
      </c>
      <c r="B761" s="99" t="str">
        <f t="shared" si="197"/>
        <v>&lt;Supply of RDP make Computers at KGSC&gt;</v>
      </c>
      <c r="C761" s="420" t="str">
        <f t="shared" si="197"/>
        <v>N.A.</v>
      </c>
      <c r="D761" s="814" t="str">
        <f t="shared" si="197"/>
        <v>-</v>
      </c>
      <c r="E761" s="817">
        <f t="shared" si="197"/>
        <v>0</v>
      </c>
      <c r="F761" s="816">
        <f t="shared" si="198"/>
        <v>0.43134899999999998</v>
      </c>
      <c r="G761" s="816">
        <f t="shared" si="199"/>
        <v>0.43134899999999998</v>
      </c>
      <c r="H761" s="816">
        <f t="shared" si="189"/>
        <v>0</v>
      </c>
      <c r="I761" s="155">
        <f>'F4.2  KGSC'!X152</f>
        <v>0</v>
      </c>
      <c r="J761" s="155">
        <f>'F4.2  KGSC'!AW152</f>
        <v>0</v>
      </c>
      <c r="K761" s="816"/>
      <c r="L761" s="816"/>
      <c r="M761" s="816">
        <f t="shared" si="190"/>
        <v>0</v>
      </c>
      <c r="N761" s="816">
        <f t="shared" si="191"/>
        <v>0</v>
      </c>
    </row>
    <row r="762" spans="1:14" outlineLevel="1">
      <c r="A762" s="420">
        <f t="shared" si="197"/>
        <v>35</v>
      </c>
      <c r="B762" s="99" t="str">
        <f t="shared" si="197"/>
        <v>&lt;Welding Machine for KDPH&gt;</v>
      </c>
      <c r="C762" s="420" t="str">
        <f t="shared" si="197"/>
        <v>N.A.</v>
      </c>
      <c r="D762" s="814" t="str">
        <f t="shared" si="197"/>
        <v>-</v>
      </c>
      <c r="E762" s="817">
        <f t="shared" si="197"/>
        <v>0</v>
      </c>
      <c r="F762" s="816">
        <f t="shared" si="198"/>
        <v>1.039E-3</v>
      </c>
      <c r="G762" s="816">
        <f t="shared" si="199"/>
        <v>1.039E-3</v>
      </c>
      <c r="H762" s="816">
        <f t="shared" si="189"/>
        <v>0</v>
      </c>
      <c r="I762" s="155">
        <f>'F4.2  KGSC'!X153</f>
        <v>0</v>
      </c>
      <c r="J762" s="155">
        <f>'F4.2  KGSC'!AW153</f>
        <v>0</v>
      </c>
      <c r="K762" s="816"/>
      <c r="L762" s="816"/>
      <c r="M762" s="816">
        <f t="shared" si="190"/>
        <v>0</v>
      </c>
      <c r="N762" s="816">
        <f t="shared" si="191"/>
        <v>0</v>
      </c>
    </row>
    <row r="763" spans="1:14" outlineLevel="1">
      <c r="A763" s="420">
        <f t="shared" si="197"/>
        <v>36</v>
      </c>
      <c r="B763" s="99" t="str">
        <f t="shared" si="197"/>
        <v>&lt;Material handling trolley for Majot store&gt;</v>
      </c>
      <c r="C763" s="420" t="str">
        <f t="shared" si="197"/>
        <v>N.A.</v>
      </c>
      <c r="D763" s="814" t="str">
        <f t="shared" si="197"/>
        <v>-</v>
      </c>
      <c r="E763" s="817">
        <f t="shared" si="197"/>
        <v>0</v>
      </c>
      <c r="F763" s="816">
        <f t="shared" si="198"/>
        <v>1.4197999999999999E-3</v>
      </c>
      <c r="G763" s="816">
        <f t="shared" si="199"/>
        <v>1.4197999999999999E-3</v>
      </c>
      <c r="H763" s="816">
        <f t="shared" si="189"/>
        <v>0</v>
      </c>
      <c r="I763" s="155">
        <f>'F4.2  KGSC'!X154</f>
        <v>0</v>
      </c>
      <c r="J763" s="155">
        <f>'F4.2  KGSC'!AW154</f>
        <v>0</v>
      </c>
      <c r="K763" s="816"/>
      <c r="L763" s="816"/>
      <c r="M763" s="816">
        <f t="shared" ref="M763:M816" si="200">SUM(J763:L763)</f>
        <v>0</v>
      </c>
      <c r="N763" s="816">
        <f t="shared" si="191"/>
        <v>0</v>
      </c>
    </row>
    <row r="764" spans="1:14" outlineLevel="1">
      <c r="A764" s="420">
        <f t="shared" ref="A764:E773" si="201">A561</f>
        <v>37</v>
      </c>
      <c r="B764" s="99" t="str">
        <f t="shared" si="201"/>
        <v>&lt;Canon  LiDe 300 IN Scanner&gt;</v>
      </c>
      <c r="C764" s="420" t="str">
        <f t="shared" si="201"/>
        <v>N.A.</v>
      </c>
      <c r="D764" s="814" t="str">
        <f t="shared" si="201"/>
        <v>-</v>
      </c>
      <c r="E764" s="817">
        <f t="shared" si="201"/>
        <v>0</v>
      </c>
      <c r="F764" s="816">
        <f t="shared" si="198"/>
        <v>4.8000000000000001E-4</v>
      </c>
      <c r="G764" s="816">
        <f t="shared" si="199"/>
        <v>4.8000000000000001E-4</v>
      </c>
      <c r="H764" s="816">
        <f t="shared" si="189"/>
        <v>0</v>
      </c>
      <c r="I764" s="155">
        <f>'F4.2  KGSC'!X155</f>
        <v>0</v>
      </c>
      <c r="J764" s="155">
        <f>'F4.2  KGSC'!AW155</f>
        <v>0</v>
      </c>
      <c r="K764" s="816"/>
      <c r="L764" s="816"/>
      <c r="M764" s="816">
        <f t="shared" si="200"/>
        <v>0</v>
      </c>
      <c r="N764" s="816">
        <f t="shared" si="191"/>
        <v>0</v>
      </c>
    </row>
    <row r="765" spans="1:14" outlineLevel="1">
      <c r="A765" s="420">
        <f t="shared" si="201"/>
        <v>38</v>
      </c>
      <c r="B765" s="99" t="str">
        <f t="shared" si="201"/>
        <v>&lt;Supply of Pedestal fan at KDPH&gt;</v>
      </c>
      <c r="C765" s="420" t="str">
        <f t="shared" si="201"/>
        <v>N.A.</v>
      </c>
      <c r="D765" s="814" t="str">
        <f t="shared" si="201"/>
        <v>-</v>
      </c>
      <c r="E765" s="817">
        <f t="shared" si="201"/>
        <v>0</v>
      </c>
      <c r="F765" s="816">
        <f t="shared" si="198"/>
        <v>1.50002E-2</v>
      </c>
      <c r="G765" s="816">
        <f t="shared" si="199"/>
        <v>1.50002E-2</v>
      </c>
      <c r="H765" s="816">
        <f t="shared" si="189"/>
        <v>0</v>
      </c>
      <c r="I765" s="155">
        <f>'F4.2  KGSC'!X156</f>
        <v>0</v>
      </c>
      <c r="J765" s="155">
        <f>'F4.2  KGSC'!AW156</f>
        <v>0</v>
      </c>
      <c r="K765" s="816"/>
      <c r="L765" s="816"/>
      <c r="M765" s="816">
        <f t="shared" si="200"/>
        <v>0</v>
      </c>
      <c r="N765" s="816">
        <f t="shared" si="191"/>
        <v>0</v>
      </c>
    </row>
    <row r="766" spans="1:14" outlineLevel="1">
      <c r="A766" s="420">
        <f t="shared" si="201"/>
        <v>39</v>
      </c>
      <c r="B766" s="99" t="str">
        <f t="shared" si="201"/>
        <v>&lt;Supply of Refrigerator 290 LTR double door capacity&gt;</v>
      </c>
      <c r="C766" s="420" t="str">
        <f t="shared" si="201"/>
        <v>N.A.</v>
      </c>
      <c r="D766" s="814" t="str">
        <f t="shared" si="201"/>
        <v>-</v>
      </c>
      <c r="E766" s="817">
        <f t="shared" si="201"/>
        <v>0</v>
      </c>
      <c r="F766" s="816">
        <f t="shared" si="198"/>
        <v>2.2000000000000001E-3</v>
      </c>
      <c r="G766" s="816">
        <f t="shared" si="199"/>
        <v>2.2000000000000001E-3</v>
      </c>
      <c r="H766" s="816">
        <f t="shared" si="189"/>
        <v>0</v>
      </c>
      <c r="I766" s="155">
        <f>'F4.2  KGSC'!X157</f>
        <v>0</v>
      </c>
      <c r="J766" s="155">
        <f>'F4.2  KGSC'!AW157</f>
        <v>0</v>
      </c>
      <c r="K766" s="816"/>
      <c r="L766" s="816"/>
      <c r="M766" s="816">
        <f t="shared" si="200"/>
        <v>0</v>
      </c>
      <c r="N766" s="816">
        <f t="shared" si="191"/>
        <v>0</v>
      </c>
    </row>
    <row r="767" spans="1:14" outlineLevel="1">
      <c r="A767" s="420">
        <f t="shared" si="201"/>
        <v>40</v>
      </c>
      <c r="B767" s="99" t="str">
        <f t="shared" si="201"/>
        <v>&lt;Supply of Refrigerator 290 LTR double door capacity&gt;</v>
      </c>
      <c r="C767" s="420" t="str">
        <f t="shared" si="201"/>
        <v>N.A.</v>
      </c>
      <c r="D767" s="814" t="str">
        <f t="shared" si="201"/>
        <v>-</v>
      </c>
      <c r="E767" s="817">
        <f t="shared" si="201"/>
        <v>0</v>
      </c>
      <c r="F767" s="816">
        <f t="shared" si="198"/>
        <v>2.2000000000000001E-3</v>
      </c>
      <c r="G767" s="816">
        <f t="shared" si="199"/>
        <v>2.2000000000000001E-3</v>
      </c>
      <c r="H767" s="816">
        <f t="shared" si="189"/>
        <v>0</v>
      </c>
      <c r="I767" s="155">
        <f>'F4.2  KGSC'!X158</f>
        <v>0</v>
      </c>
      <c r="J767" s="155">
        <f>'F4.2  KGSC'!AW158</f>
        <v>0</v>
      </c>
      <c r="K767" s="816"/>
      <c r="L767" s="816"/>
      <c r="M767" s="816">
        <f t="shared" si="200"/>
        <v>0</v>
      </c>
      <c r="N767" s="816">
        <f t="shared" si="191"/>
        <v>0</v>
      </c>
    </row>
    <row r="768" spans="1:14" outlineLevel="1">
      <c r="A768" s="420">
        <f t="shared" si="201"/>
        <v>41</v>
      </c>
      <c r="B768" s="99" t="str">
        <f t="shared" si="201"/>
        <v>&lt;HEAVY DUTY AIR PURIFIURE 230V,50HZ&gt;</v>
      </c>
      <c r="C768" s="420" t="str">
        <f t="shared" si="201"/>
        <v>N.A.</v>
      </c>
      <c r="D768" s="814" t="str">
        <f t="shared" si="201"/>
        <v>-</v>
      </c>
      <c r="E768" s="817">
        <f t="shared" si="201"/>
        <v>0</v>
      </c>
      <c r="F768" s="816">
        <f t="shared" si="198"/>
        <v>7.0000000000000001E-3</v>
      </c>
      <c r="G768" s="816">
        <f t="shared" si="199"/>
        <v>7.0000000000000001E-3</v>
      </c>
      <c r="H768" s="816">
        <f t="shared" si="189"/>
        <v>0</v>
      </c>
      <c r="I768" s="155">
        <f>'F4.2  KGSC'!X159</f>
        <v>0</v>
      </c>
      <c r="J768" s="155">
        <f>'F4.2  KGSC'!AW159</f>
        <v>0</v>
      </c>
      <c r="K768" s="816"/>
      <c r="L768" s="816"/>
      <c r="M768" s="816">
        <f t="shared" si="200"/>
        <v>0</v>
      </c>
      <c r="N768" s="816">
        <f t="shared" si="191"/>
        <v>0</v>
      </c>
    </row>
    <row r="769" spans="1:14" outlineLevel="1">
      <c r="A769" s="420">
        <f t="shared" si="201"/>
        <v>42</v>
      </c>
      <c r="B769" s="99" t="str">
        <f t="shared" si="201"/>
        <v>&lt;HEAVY DUTY AIR PURIFIURE 230V,50HZ&gt;</v>
      </c>
      <c r="C769" s="420" t="str">
        <f t="shared" si="201"/>
        <v>N.A.</v>
      </c>
      <c r="D769" s="814" t="str">
        <f t="shared" si="201"/>
        <v>-</v>
      </c>
      <c r="E769" s="817">
        <f t="shared" si="201"/>
        <v>0</v>
      </c>
      <c r="F769" s="816">
        <f t="shared" si="198"/>
        <v>3.5000000000000001E-3</v>
      </c>
      <c r="G769" s="816">
        <f t="shared" si="199"/>
        <v>3.5000000000000001E-3</v>
      </c>
      <c r="H769" s="816">
        <f t="shared" si="189"/>
        <v>0</v>
      </c>
      <c r="I769" s="155">
        <f>'F4.2  KGSC'!X160</f>
        <v>0</v>
      </c>
      <c r="J769" s="155">
        <f>'F4.2  KGSC'!AW160</f>
        <v>0</v>
      </c>
      <c r="K769" s="816"/>
      <c r="L769" s="816"/>
      <c r="M769" s="816">
        <f t="shared" si="200"/>
        <v>0</v>
      </c>
      <c r="N769" s="816">
        <f t="shared" si="191"/>
        <v>0</v>
      </c>
    </row>
    <row r="770" spans="1:14" outlineLevel="1">
      <c r="A770" s="420">
        <f t="shared" si="201"/>
        <v>43</v>
      </c>
      <c r="B770" s="99" t="str">
        <f t="shared" si="201"/>
        <v>&lt;HEAVY DUTY AIR PURIFIURE 230V,50HZ&gt;</v>
      </c>
      <c r="C770" s="420" t="str">
        <f t="shared" si="201"/>
        <v>N.A.</v>
      </c>
      <c r="D770" s="814" t="str">
        <f t="shared" si="201"/>
        <v>-</v>
      </c>
      <c r="E770" s="817">
        <f t="shared" si="201"/>
        <v>0</v>
      </c>
      <c r="F770" s="816">
        <f t="shared" si="198"/>
        <v>3.5000000000000001E-3</v>
      </c>
      <c r="G770" s="816">
        <f t="shared" si="199"/>
        <v>3.5000000000000001E-3</v>
      </c>
      <c r="H770" s="816">
        <f t="shared" si="189"/>
        <v>0</v>
      </c>
      <c r="I770" s="155">
        <f>'F4.2  KGSC'!X161</f>
        <v>0</v>
      </c>
      <c r="J770" s="155">
        <f>'F4.2  KGSC'!AW161</f>
        <v>0</v>
      </c>
      <c r="K770" s="816"/>
      <c r="L770" s="816"/>
      <c r="M770" s="816">
        <f t="shared" si="200"/>
        <v>0</v>
      </c>
      <c r="N770" s="816">
        <f t="shared" si="191"/>
        <v>0</v>
      </c>
    </row>
    <row r="771" spans="1:14" outlineLevel="1">
      <c r="A771" s="420">
        <f t="shared" si="201"/>
        <v>44</v>
      </c>
      <c r="B771" s="99" t="str">
        <f t="shared" si="201"/>
        <v>&lt;HEAVY DUTY AIR PURIFIURE 230V,50HZ&gt;</v>
      </c>
      <c r="C771" s="420" t="str">
        <f t="shared" si="201"/>
        <v>N.A.</v>
      </c>
      <c r="D771" s="814" t="str">
        <f t="shared" si="201"/>
        <v>-</v>
      </c>
      <c r="E771" s="817">
        <f t="shared" si="201"/>
        <v>0</v>
      </c>
      <c r="F771" s="816">
        <f t="shared" si="198"/>
        <v>3.5000000000000001E-3</v>
      </c>
      <c r="G771" s="816">
        <f t="shared" si="199"/>
        <v>3.5000000000000001E-3</v>
      </c>
      <c r="H771" s="816">
        <f t="shared" si="189"/>
        <v>0</v>
      </c>
      <c r="I771" s="155">
        <f>'F4.2  KGSC'!X162</f>
        <v>0</v>
      </c>
      <c r="J771" s="155">
        <f>'F4.2  KGSC'!AW162</f>
        <v>0</v>
      </c>
      <c r="K771" s="816"/>
      <c r="L771" s="816"/>
      <c r="M771" s="816">
        <f t="shared" si="200"/>
        <v>0</v>
      </c>
      <c r="N771" s="816">
        <f t="shared" si="191"/>
        <v>0</v>
      </c>
    </row>
    <row r="772" spans="1:14" outlineLevel="1">
      <c r="A772" s="420">
        <f t="shared" si="201"/>
        <v>45</v>
      </c>
      <c r="B772" s="99" t="str">
        <f t="shared" si="201"/>
        <v>&lt;Redmi 10 prime Mobile Black for Chief Engineer&gt;</v>
      </c>
      <c r="C772" s="420" t="str">
        <f t="shared" si="201"/>
        <v>N.A.</v>
      </c>
      <c r="D772" s="814" t="str">
        <f t="shared" si="201"/>
        <v>-</v>
      </c>
      <c r="E772" s="817">
        <f t="shared" si="201"/>
        <v>0</v>
      </c>
      <c r="F772" s="816">
        <f t="shared" si="198"/>
        <v>1.5E-3</v>
      </c>
      <c r="G772" s="816">
        <f t="shared" si="199"/>
        <v>1.5E-3</v>
      </c>
      <c r="H772" s="816">
        <f t="shared" si="189"/>
        <v>0</v>
      </c>
      <c r="I772" s="155">
        <f>'F4.2  KGSC'!X163</f>
        <v>0</v>
      </c>
      <c r="J772" s="155">
        <f>'F4.2  KGSC'!AW163</f>
        <v>0</v>
      </c>
      <c r="K772" s="816"/>
      <c r="L772" s="816"/>
      <c r="M772" s="816">
        <f t="shared" si="200"/>
        <v>0</v>
      </c>
      <c r="N772" s="816">
        <f t="shared" si="191"/>
        <v>0</v>
      </c>
    </row>
    <row r="773" spans="1:14" outlineLevel="1">
      <c r="A773" s="420">
        <f t="shared" si="201"/>
        <v>46</v>
      </c>
      <c r="B773" s="99" t="str">
        <f t="shared" si="201"/>
        <v>&lt;TATA Sumo MH-14/9763 1 No&gt;</v>
      </c>
      <c r="C773" s="420" t="str">
        <f t="shared" si="201"/>
        <v>N.A.</v>
      </c>
      <c r="D773" s="814" t="str">
        <f t="shared" si="201"/>
        <v>-</v>
      </c>
      <c r="E773" s="817">
        <f t="shared" si="201"/>
        <v>0</v>
      </c>
      <c r="F773" s="816">
        <f t="shared" si="198"/>
        <v>0</v>
      </c>
      <c r="G773" s="816">
        <f t="shared" si="199"/>
        <v>0</v>
      </c>
      <c r="H773" s="816">
        <f t="shared" si="189"/>
        <v>0</v>
      </c>
      <c r="I773" s="816">
        <f>'F4.2  KGSC'!X164</f>
        <v>0</v>
      </c>
      <c r="J773" s="816">
        <f>'F4.2  KGSC'!AW164</f>
        <v>0</v>
      </c>
      <c r="K773" s="816"/>
      <c r="L773" s="816"/>
      <c r="M773" s="816">
        <f t="shared" si="200"/>
        <v>0</v>
      </c>
      <c r="N773" s="816">
        <f t="shared" si="191"/>
        <v>0</v>
      </c>
    </row>
    <row r="774" spans="1:14" outlineLevel="1">
      <c r="A774" s="420">
        <f t="shared" ref="A774:E783" si="202">A571</f>
        <v>47</v>
      </c>
      <c r="B774" s="99" t="str">
        <f t="shared" si="202"/>
        <v>&lt;Ambulance TATA make MH-31/4475 1 No&gt;</v>
      </c>
      <c r="C774" s="420" t="str">
        <f t="shared" si="202"/>
        <v>N.A.</v>
      </c>
      <c r="D774" s="814" t="str">
        <f t="shared" si="202"/>
        <v>-</v>
      </c>
      <c r="E774" s="817">
        <f t="shared" si="202"/>
        <v>0</v>
      </c>
      <c r="F774" s="816">
        <f t="shared" si="198"/>
        <v>0</v>
      </c>
      <c r="G774" s="816">
        <f t="shared" si="199"/>
        <v>0</v>
      </c>
      <c r="H774" s="816">
        <f t="shared" si="189"/>
        <v>0</v>
      </c>
      <c r="I774" s="816">
        <f>'F4.2  KGSC'!X165</f>
        <v>0</v>
      </c>
      <c r="J774" s="816">
        <f>'F4.2  KGSC'!AW165</f>
        <v>0</v>
      </c>
      <c r="K774" s="816"/>
      <c r="L774" s="816"/>
      <c r="M774" s="816">
        <f t="shared" si="200"/>
        <v>0</v>
      </c>
      <c r="N774" s="816">
        <f t="shared" si="191"/>
        <v>0</v>
      </c>
    </row>
    <row r="775" spans="1:14" outlineLevel="1">
      <c r="A775" s="87">
        <f t="shared" si="202"/>
        <v>48</v>
      </c>
      <c r="B775" s="90" t="str">
        <f t="shared" si="202"/>
        <v xml:space="preserve">     &lt;Supply of Two Post Lift (4 Ton) for Vehicle Maint.&gt;</v>
      </c>
      <c r="C775" s="87" t="str">
        <f t="shared" si="202"/>
        <v>N.A.</v>
      </c>
      <c r="D775" s="141" t="str">
        <f t="shared" si="202"/>
        <v>-</v>
      </c>
      <c r="E775" s="159">
        <f t="shared" si="202"/>
        <v>0</v>
      </c>
      <c r="F775" s="156">
        <f t="shared" si="198"/>
        <v>1.4396000000000001E-2</v>
      </c>
      <c r="G775" s="156">
        <f t="shared" si="199"/>
        <v>1.4396000000000001E-2</v>
      </c>
      <c r="H775" s="156">
        <f t="shared" si="189"/>
        <v>0</v>
      </c>
      <c r="I775" s="156">
        <f>'F4.2  KGSC'!X166</f>
        <v>0</v>
      </c>
      <c r="J775" s="156">
        <f>'F4.2  KGSC'!AW166</f>
        <v>0</v>
      </c>
      <c r="K775" s="156"/>
      <c r="L775" s="156"/>
      <c r="M775" s="156">
        <f t="shared" si="200"/>
        <v>0</v>
      </c>
      <c r="N775" s="156">
        <f t="shared" si="191"/>
        <v>0</v>
      </c>
    </row>
    <row r="776" spans="1:14" outlineLevel="1">
      <c r="A776" s="87">
        <f t="shared" si="202"/>
        <v>49</v>
      </c>
      <c r="B776" s="90" t="str">
        <f t="shared" si="202"/>
        <v>Supply,Installation, commissioning and testing of 415V, 3 Phase diesel 
generating setof 125 KVA capacity for Admin building emergency power 
supply backup at KGSC,Pophali.</v>
      </c>
      <c r="C776" s="87" t="str">
        <f t="shared" si="202"/>
        <v>N.A.</v>
      </c>
      <c r="D776" s="141" t="str">
        <f t="shared" si="202"/>
        <v>-</v>
      </c>
      <c r="E776" s="159">
        <f t="shared" si="202"/>
        <v>0</v>
      </c>
      <c r="F776" s="156">
        <f t="shared" si="198"/>
        <v>9.9499900000000002E-2</v>
      </c>
      <c r="G776" s="156">
        <f t="shared" si="199"/>
        <v>9.9499900000000002E-2</v>
      </c>
      <c r="H776" s="156">
        <f t="shared" si="189"/>
        <v>0</v>
      </c>
      <c r="I776" s="156">
        <f>'F4.2  KGSC'!X167</f>
        <v>0</v>
      </c>
      <c r="J776" s="156">
        <f>'F4.2  KGSC'!AW167</f>
        <v>0</v>
      </c>
      <c r="K776" s="156"/>
      <c r="L776" s="156"/>
      <c r="M776" s="156">
        <f t="shared" si="200"/>
        <v>0</v>
      </c>
      <c r="N776" s="156">
        <f t="shared" si="191"/>
        <v>0</v>
      </c>
    </row>
    <row r="777" spans="1:14" outlineLevel="1">
      <c r="A777" s="87">
        <f t="shared" si="202"/>
        <v>50</v>
      </c>
      <c r="B777" s="90" t="str">
        <f t="shared" si="202"/>
        <v>Design,Manufacturing, supply erriction and commissioning of 60 MT surface mounted (pit type/ platform type) weighbridge at major stores 'c' pophali</v>
      </c>
      <c r="C777" s="87" t="str">
        <f t="shared" si="202"/>
        <v>N.A.</v>
      </c>
      <c r="D777" s="141" t="str">
        <f t="shared" si="202"/>
        <v>-</v>
      </c>
      <c r="E777" s="159">
        <f t="shared" si="202"/>
        <v>0</v>
      </c>
      <c r="F777" s="156">
        <f t="shared" si="198"/>
        <v>0.21577479999999999</v>
      </c>
      <c r="G777" s="156">
        <f t="shared" si="199"/>
        <v>0.21577479999999999</v>
      </c>
      <c r="H777" s="156">
        <f t="shared" si="189"/>
        <v>0</v>
      </c>
      <c r="I777" s="156">
        <f>'F4.2  KGSC'!X168</f>
        <v>0</v>
      </c>
      <c r="J777" s="156">
        <f>'F4.2  KGSC'!AW168</f>
        <v>0</v>
      </c>
      <c r="K777" s="156"/>
      <c r="L777" s="156"/>
      <c r="M777" s="156">
        <f t="shared" si="200"/>
        <v>0</v>
      </c>
      <c r="N777" s="156">
        <f t="shared" si="191"/>
        <v>0</v>
      </c>
    </row>
    <row r="778" spans="1:14" outlineLevel="1">
      <c r="A778" s="87">
        <f t="shared" si="202"/>
        <v>51</v>
      </c>
      <c r="B778" s="90" t="str">
        <f t="shared" si="202"/>
        <v>Supply of Hydraulically operated manual stacker for Material Handling at Major Store "C", KGSC, Pophali</v>
      </c>
      <c r="C778" s="87" t="str">
        <f t="shared" si="202"/>
        <v>N.A.</v>
      </c>
      <c r="D778" s="141" t="str">
        <f t="shared" si="202"/>
        <v>-</v>
      </c>
      <c r="E778" s="159">
        <f t="shared" si="202"/>
        <v>0</v>
      </c>
      <c r="F778" s="156">
        <f t="shared" si="198"/>
        <v>5.2399999999999999E-3</v>
      </c>
      <c r="G778" s="156">
        <f t="shared" si="199"/>
        <v>5.2399999999999999E-3</v>
      </c>
      <c r="H778" s="156">
        <f t="shared" si="189"/>
        <v>0</v>
      </c>
      <c r="I778" s="156">
        <f>'F4.2  KGSC'!X169</f>
        <v>0</v>
      </c>
      <c r="J778" s="156">
        <f>'F4.2  KGSC'!AW169</f>
        <v>0</v>
      </c>
      <c r="K778" s="156"/>
      <c r="L778" s="156"/>
      <c r="M778" s="156">
        <f t="shared" si="200"/>
        <v>0</v>
      </c>
      <c r="N778" s="156">
        <f t="shared" si="191"/>
        <v>0</v>
      </c>
    </row>
    <row r="779" spans="1:14" outlineLevel="1">
      <c r="A779" s="87">
        <f t="shared" si="202"/>
        <v>52</v>
      </c>
      <c r="B779" s="90" t="str">
        <f t="shared" si="202"/>
        <v>Supply of Indef makes Chain Pulley Blocks</v>
      </c>
      <c r="C779" s="87" t="str">
        <f t="shared" si="202"/>
        <v>N.A.</v>
      </c>
      <c r="D779" s="141" t="str">
        <f t="shared" si="202"/>
        <v>-</v>
      </c>
      <c r="E779" s="159">
        <f t="shared" si="202"/>
        <v>0</v>
      </c>
      <c r="F779" s="156">
        <f t="shared" si="198"/>
        <v>1.1505E-2</v>
      </c>
      <c r="G779" s="156">
        <f t="shared" si="199"/>
        <v>1.1505E-2</v>
      </c>
      <c r="H779" s="156">
        <f t="shared" si="189"/>
        <v>0</v>
      </c>
      <c r="I779" s="156">
        <f>'F4.2  KGSC'!X170</f>
        <v>0</v>
      </c>
      <c r="J779" s="156">
        <f>'F4.2  KGSC'!AW170</f>
        <v>0</v>
      </c>
      <c r="K779" s="156"/>
      <c r="L779" s="156"/>
      <c r="M779" s="156">
        <f t="shared" si="200"/>
        <v>0</v>
      </c>
      <c r="N779" s="156">
        <f t="shared" si="191"/>
        <v>0</v>
      </c>
    </row>
    <row r="780" spans="1:14" outlineLevel="1">
      <c r="A780" s="87">
        <f t="shared" si="202"/>
        <v>53</v>
      </c>
      <c r="B780" s="90" t="str">
        <f t="shared" si="202"/>
        <v>Supply of  Motwane Make ‘Digital Multimeter and AC Multimeter</v>
      </c>
      <c r="C780" s="87" t="str">
        <f t="shared" si="202"/>
        <v>N.A.</v>
      </c>
      <c r="D780" s="141" t="str">
        <f t="shared" si="202"/>
        <v>-</v>
      </c>
      <c r="E780" s="159">
        <f t="shared" si="202"/>
        <v>0</v>
      </c>
      <c r="F780" s="156">
        <f t="shared" si="198"/>
        <v>1.8457500000000002E-2</v>
      </c>
      <c r="G780" s="156">
        <f t="shared" si="199"/>
        <v>1.8457500000000002E-2</v>
      </c>
      <c r="H780" s="156">
        <f t="shared" si="189"/>
        <v>0</v>
      </c>
      <c r="I780" s="156">
        <f>'F4.2  KGSC'!X171</f>
        <v>0</v>
      </c>
      <c r="J780" s="156">
        <f>'F4.2  KGSC'!AW171</f>
        <v>0</v>
      </c>
      <c r="K780" s="156"/>
      <c r="L780" s="156"/>
      <c r="M780" s="156">
        <f t="shared" si="200"/>
        <v>0</v>
      </c>
      <c r="N780" s="156">
        <f t="shared" si="191"/>
        <v>0</v>
      </c>
    </row>
    <row r="781" spans="1:14" outlineLevel="1">
      <c r="A781" s="87">
        <f t="shared" si="202"/>
        <v>54</v>
      </c>
      <c r="B781" s="90" t="str">
        <f t="shared" si="202"/>
        <v>Supply 1 Ton split AC Daiken make for control room cabin Operation Stage III</v>
      </c>
      <c r="C781" s="87" t="str">
        <f t="shared" si="202"/>
        <v>N.A.</v>
      </c>
      <c r="D781" s="141" t="str">
        <f t="shared" si="202"/>
        <v>-</v>
      </c>
      <c r="E781" s="159">
        <f t="shared" si="202"/>
        <v>0</v>
      </c>
      <c r="F781" s="156">
        <f t="shared" si="198"/>
        <v>3.96E-3</v>
      </c>
      <c r="G781" s="156">
        <f t="shared" si="199"/>
        <v>3.96E-3</v>
      </c>
      <c r="H781" s="156">
        <f t="shared" ref="H781:H816" si="203">F781-G781</f>
        <v>0</v>
      </c>
      <c r="I781" s="156">
        <f>'F4.2  KGSC'!X172</f>
        <v>0</v>
      </c>
      <c r="J781" s="156">
        <f>'F4.2  KGSC'!AW172</f>
        <v>0</v>
      </c>
      <c r="K781" s="156"/>
      <c r="L781" s="156"/>
      <c r="M781" s="156">
        <f t="shared" si="200"/>
        <v>0</v>
      </c>
      <c r="N781" s="156">
        <f t="shared" ref="N781:N816" si="204">H781+I781-M781</f>
        <v>0</v>
      </c>
    </row>
    <row r="782" spans="1:14" outlineLevel="1">
      <c r="A782" s="87">
        <f t="shared" si="202"/>
        <v>55</v>
      </c>
      <c r="B782" s="90" t="str">
        <f t="shared" si="202"/>
        <v>Emer Rescue cum Multipurpose Fire Tender</v>
      </c>
      <c r="C782" s="87" t="str">
        <f t="shared" si="202"/>
        <v>N.A.</v>
      </c>
      <c r="D782" s="141" t="str">
        <f t="shared" si="202"/>
        <v>-</v>
      </c>
      <c r="E782" s="159">
        <f t="shared" si="202"/>
        <v>0</v>
      </c>
      <c r="F782" s="156">
        <f t="shared" si="198"/>
        <v>2.0038809999999998</v>
      </c>
      <c r="G782" s="156">
        <f t="shared" si="199"/>
        <v>2.0038809999999998</v>
      </c>
      <c r="H782" s="156">
        <f t="shared" si="203"/>
        <v>0</v>
      </c>
      <c r="I782" s="156">
        <f>'F4.2  KGSC'!X173</f>
        <v>0</v>
      </c>
      <c r="J782" s="156">
        <f>'F4.2  KGSC'!AW173</f>
        <v>0</v>
      </c>
      <c r="K782" s="156"/>
      <c r="L782" s="156"/>
      <c r="M782" s="156">
        <f t="shared" si="200"/>
        <v>0</v>
      </c>
      <c r="N782" s="156">
        <f t="shared" si="204"/>
        <v>0</v>
      </c>
    </row>
    <row r="783" spans="1:14" outlineLevel="1">
      <c r="A783" s="87">
        <f t="shared" si="202"/>
        <v>56</v>
      </c>
      <c r="B783" s="90" t="str">
        <f t="shared" si="202"/>
        <v>Procurement of portable chairs for training sub centre</v>
      </c>
      <c r="C783" s="87" t="str">
        <f t="shared" si="202"/>
        <v>N.A.</v>
      </c>
      <c r="D783" s="141" t="str">
        <f t="shared" si="202"/>
        <v>-</v>
      </c>
      <c r="E783" s="159">
        <f t="shared" si="202"/>
        <v>0</v>
      </c>
      <c r="F783" s="156">
        <f t="shared" si="198"/>
        <v>1.308E-2</v>
      </c>
      <c r="G783" s="156">
        <f t="shared" si="199"/>
        <v>1.308E-2</v>
      </c>
      <c r="H783" s="156">
        <f t="shared" si="203"/>
        <v>0</v>
      </c>
      <c r="I783" s="156">
        <f>'F4.2  KGSC'!X174</f>
        <v>0</v>
      </c>
      <c r="J783" s="156">
        <f>'F4.2  KGSC'!AW174</f>
        <v>0</v>
      </c>
      <c r="K783" s="156"/>
      <c r="L783" s="156"/>
      <c r="M783" s="156">
        <f t="shared" si="200"/>
        <v>0</v>
      </c>
      <c r="N783" s="156">
        <f t="shared" si="204"/>
        <v>0</v>
      </c>
    </row>
    <row r="784" spans="1:14" outlineLevel="1">
      <c r="A784" s="87">
        <f t="shared" ref="A784:E793" si="205">A581</f>
        <v>57</v>
      </c>
      <c r="B784" s="90" t="str">
        <f t="shared" si="205"/>
        <v>Procurement of portable computer tables</v>
      </c>
      <c r="C784" s="87" t="str">
        <f t="shared" si="205"/>
        <v>N.A.</v>
      </c>
      <c r="D784" s="141" t="str">
        <f t="shared" si="205"/>
        <v>-</v>
      </c>
      <c r="E784" s="159">
        <f t="shared" si="205"/>
        <v>0</v>
      </c>
      <c r="F784" s="156">
        <f t="shared" si="198"/>
        <v>3.3449E-3</v>
      </c>
      <c r="G784" s="156">
        <f t="shared" si="199"/>
        <v>3.3449E-3</v>
      </c>
      <c r="H784" s="156">
        <f t="shared" si="203"/>
        <v>0</v>
      </c>
      <c r="I784" s="156">
        <f>'F4.2  KGSC'!X175</f>
        <v>0</v>
      </c>
      <c r="J784" s="156">
        <f>'F4.2  KGSC'!AW175</f>
        <v>0</v>
      </c>
      <c r="K784" s="156"/>
      <c r="L784" s="156"/>
      <c r="M784" s="156">
        <f t="shared" si="200"/>
        <v>0</v>
      </c>
      <c r="N784" s="156">
        <f t="shared" si="204"/>
        <v>0</v>
      </c>
    </row>
    <row r="785" spans="1:14" outlineLevel="1">
      <c r="A785" s="87">
        <f t="shared" si="205"/>
        <v>58</v>
      </c>
      <c r="B785" s="90" t="str">
        <f t="shared" si="205"/>
        <v>Purchase of High back chair (3 Nos.) in conferenc hall</v>
      </c>
      <c r="C785" s="87" t="str">
        <f t="shared" si="205"/>
        <v>N.A.</v>
      </c>
      <c r="D785" s="141" t="str">
        <f t="shared" si="205"/>
        <v>-</v>
      </c>
      <c r="E785" s="159">
        <f t="shared" si="205"/>
        <v>0</v>
      </c>
      <c r="F785" s="156">
        <f t="shared" si="198"/>
        <v>4.4013999999999998E-3</v>
      </c>
      <c r="G785" s="156">
        <f t="shared" si="199"/>
        <v>4.4013999999999998E-3</v>
      </c>
      <c r="H785" s="156">
        <f t="shared" si="203"/>
        <v>0</v>
      </c>
      <c r="I785" s="156">
        <f>'F4.2  KGSC'!X176</f>
        <v>0</v>
      </c>
      <c r="J785" s="156">
        <f>'F4.2  KGSC'!AW176</f>
        <v>0</v>
      </c>
      <c r="K785" s="156"/>
      <c r="L785" s="156"/>
      <c r="M785" s="156">
        <f t="shared" si="200"/>
        <v>0</v>
      </c>
      <c r="N785" s="156">
        <f t="shared" si="204"/>
        <v>0</v>
      </c>
    </row>
    <row r="786" spans="1:14" outlineLevel="1">
      <c r="A786" s="87">
        <f t="shared" si="205"/>
        <v>59</v>
      </c>
      <c r="B786" s="90" t="str">
        <f t="shared" si="205"/>
        <v>Supply of Water Purifier at MSPGCL KGSC Pophali.</v>
      </c>
      <c r="C786" s="87" t="str">
        <f t="shared" si="205"/>
        <v>N.A.</v>
      </c>
      <c r="D786" s="141" t="str">
        <f t="shared" si="205"/>
        <v>-</v>
      </c>
      <c r="E786" s="159">
        <f t="shared" si="205"/>
        <v>0</v>
      </c>
      <c r="F786" s="156">
        <f t="shared" si="198"/>
        <v>5.0000000000000001E-3</v>
      </c>
      <c r="G786" s="156">
        <f t="shared" si="199"/>
        <v>5.0000000000000001E-3</v>
      </c>
      <c r="H786" s="156">
        <f t="shared" si="203"/>
        <v>0</v>
      </c>
      <c r="I786" s="156">
        <f>'F4.2  KGSC'!X177</f>
        <v>0</v>
      </c>
      <c r="J786" s="156">
        <f>'F4.2  KGSC'!AW177</f>
        <v>0</v>
      </c>
      <c r="K786" s="156"/>
      <c r="L786" s="156"/>
      <c r="M786" s="156">
        <f t="shared" si="200"/>
        <v>0</v>
      </c>
      <c r="N786" s="156">
        <f t="shared" si="204"/>
        <v>0</v>
      </c>
    </row>
    <row r="787" spans="1:14" outlineLevel="1">
      <c r="A787" s="87">
        <f t="shared" si="205"/>
        <v>60</v>
      </c>
      <c r="B787" s="90" t="str">
        <f t="shared" si="205"/>
        <v>Interactive Digital LV SCREEN  6.56 FT X 3.28 FT</v>
      </c>
      <c r="C787" s="87" t="str">
        <f t="shared" si="205"/>
        <v>N.A.</v>
      </c>
      <c r="D787" s="141" t="str">
        <f t="shared" si="205"/>
        <v>-</v>
      </c>
      <c r="E787" s="159">
        <f t="shared" si="205"/>
        <v>0</v>
      </c>
      <c r="F787" s="156">
        <f t="shared" si="198"/>
        <v>1.295E-2</v>
      </c>
      <c r="G787" s="156">
        <f t="shared" si="199"/>
        <v>1.295E-2</v>
      </c>
      <c r="H787" s="156">
        <f t="shared" si="203"/>
        <v>0</v>
      </c>
      <c r="I787" s="156">
        <f>'F4.2  KGSC'!X178</f>
        <v>0</v>
      </c>
      <c r="J787" s="156">
        <f>'F4.2  KGSC'!AW178</f>
        <v>0</v>
      </c>
      <c r="K787" s="156"/>
      <c r="L787" s="156"/>
      <c r="M787" s="156">
        <f t="shared" si="200"/>
        <v>0</v>
      </c>
      <c r="N787" s="156">
        <f t="shared" si="204"/>
        <v>0</v>
      </c>
    </row>
    <row r="788" spans="1:14" outlineLevel="1">
      <c r="A788" s="87">
        <f t="shared" si="205"/>
        <v>61</v>
      </c>
      <c r="B788" s="90" t="str">
        <f t="shared" si="205"/>
        <v>Network Attached Storage Server at KGSC, Pophali.</v>
      </c>
      <c r="C788" s="87" t="str">
        <f t="shared" si="205"/>
        <v>N.A.</v>
      </c>
      <c r="D788" s="141" t="str">
        <f t="shared" si="205"/>
        <v>-</v>
      </c>
      <c r="E788" s="159">
        <f t="shared" si="205"/>
        <v>0</v>
      </c>
      <c r="F788" s="156">
        <f t="shared" si="198"/>
        <v>2.3333199999999998E-2</v>
      </c>
      <c r="G788" s="156">
        <f t="shared" si="199"/>
        <v>2.3333199999999998E-2</v>
      </c>
      <c r="H788" s="156">
        <f t="shared" si="203"/>
        <v>0</v>
      </c>
      <c r="I788" s="156">
        <f>'F4.2  KGSC'!X179</f>
        <v>0</v>
      </c>
      <c r="J788" s="156">
        <f>'F4.2  KGSC'!AW179</f>
        <v>0</v>
      </c>
      <c r="K788" s="156"/>
      <c r="L788" s="156"/>
      <c r="M788" s="156">
        <f t="shared" si="200"/>
        <v>0</v>
      </c>
      <c r="N788" s="156">
        <f t="shared" si="204"/>
        <v>0</v>
      </c>
    </row>
    <row r="789" spans="1:14" outlineLevel="1">
      <c r="A789" s="87">
        <f t="shared" si="205"/>
        <v>62</v>
      </c>
      <c r="B789" s="90" t="str">
        <f t="shared" si="205"/>
        <v>Supply of A4 Printer at KGSC, Pophali.</v>
      </c>
      <c r="C789" s="87" t="str">
        <f t="shared" si="205"/>
        <v>N.A.</v>
      </c>
      <c r="D789" s="141" t="str">
        <f t="shared" si="205"/>
        <v>-</v>
      </c>
      <c r="E789" s="159">
        <f t="shared" si="205"/>
        <v>0</v>
      </c>
      <c r="F789" s="156">
        <f t="shared" si="198"/>
        <v>9.9994999999999997E-3</v>
      </c>
      <c r="G789" s="156">
        <f t="shared" si="199"/>
        <v>9.9994999999999997E-3</v>
      </c>
      <c r="H789" s="156">
        <f t="shared" si="203"/>
        <v>0</v>
      </c>
      <c r="I789" s="156">
        <f>'F4.2  KGSC'!X180</f>
        <v>0</v>
      </c>
      <c r="J789" s="156">
        <f>'F4.2  KGSC'!AW180</f>
        <v>0</v>
      </c>
      <c r="K789" s="156"/>
      <c r="L789" s="156"/>
      <c r="M789" s="156">
        <f t="shared" si="200"/>
        <v>0</v>
      </c>
      <c r="N789" s="156">
        <f t="shared" si="204"/>
        <v>0</v>
      </c>
    </row>
    <row r="790" spans="1:14" outlineLevel="1">
      <c r="A790" s="87">
        <f t="shared" si="205"/>
        <v>63</v>
      </c>
      <c r="B790" s="90" t="str">
        <f t="shared" si="205"/>
        <v>Supply of A4 Scanner, A3 &amp; MF Printer at KGSC, Pop</v>
      </c>
      <c r="C790" s="87" t="str">
        <f t="shared" si="205"/>
        <v>N.A.</v>
      </c>
      <c r="D790" s="141" t="str">
        <f t="shared" si="205"/>
        <v>-</v>
      </c>
      <c r="E790" s="159">
        <f t="shared" si="205"/>
        <v>0</v>
      </c>
      <c r="F790" s="156">
        <f t="shared" ref="F790:F816" si="206">F587+I587</f>
        <v>5.8599999999999999E-2</v>
      </c>
      <c r="G790" s="156">
        <f t="shared" ref="G790:G816" si="207">G587+M587</f>
        <v>5.8599999999999999E-2</v>
      </c>
      <c r="H790" s="156">
        <f t="shared" si="203"/>
        <v>0</v>
      </c>
      <c r="I790" s="156">
        <f>'F4.2  KGSC'!X181</f>
        <v>0</v>
      </c>
      <c r="J790" s="156">
        <f>'F4.2  KGSC'!AW181</f>
        <v>0</v>
      </c>
      <c r="K790" s="156"/>
      <c r="L790" s="156"/>
      <c r="M790" s="156">
        <f t="shared" si="200"/>
        <v>0</v>
      </c>
      <c r="N790" s="156">
        <f t="shared" si="204"/>
        <v>0</v>
      </c>
    </row>
    <row r="791" spans="1:14" outlineLevel="1">
      <c r="A791" s="87">
        <f t="shared" si="205"/>
        <v>64</v>
      </c>
      <c r="B791" s="90" t="str">
        <f t="shared" si="205"/>
        <v>Supply of Various Hard Disks for Network Attached</v>
      </c>
      <c r="C791" s="87" t="str">
        <f t="shared" si="205"/>
        <v>N.A.</v>
      </c>
      <c r="D791" s="141" t="str">
        <f t="shared" si="205"/>
        <v>-</v>
      </c>
      <c r="E791" s="159">
        <f t="shared" si="205"/>
        <v>0</v>
      </c>
      <c r="F791" s="156">
        <f t="shared" si="206"/>
        <v>2.18064E-2</v>
      </c>
      <c r="G791" s="156">
        <f t="shared" si="207"/>
        <v>2.18064E-2</v>
      </c>
      <c r="H791" s="156">
        <f t="shared" si="203"/>
        <v>0</v>
      </c>
      <c r="I791" s="156">
        <f>'F4.2  KGSC'!X182</f>
        <v>0</v>
      </c>
      <c r="J791" s="156">
        <f>'F4.2  KGSC'!AW182</f>
        <v>0</v>
      </c>
      <c r="K791" s="156"/>
      <c r="L791" s="156"/>
      <c r="M791" s="156">
        <f t="shared" si="200"/>
        <v>0</v>
      </c>
      <c r="N791" s="156">
        <f t="shared" si="204"/>
        <v>0</v>
      </c>
    </row>
    <row r="792" spans="1:14" outlineLevel="1">
      <c r="A792" s="87">
        <f t="shared" si="205"/>
        <v>65</v>
      </c>
      <c r="B792" s="90" t="str">
        <f t="shared" si="205"/>
        <v>Supply of Video conference Microphone at KGSC,</v>
      </c>
      <c r="C792" s="87" t="str">
        <f t="shared" si="205"/>
        <v>N.A.</v>
      </c>
      <c r="D792" s="141" t="str">
        <f t="shared" si="205"/>
        <v>-</v>
      </c>
      <c r="E792" s="159">
        <f t="shared" si="205"/>
        <v>0</v>
      </c>
      <c r="F792" s="156">
        <f t="shared" si="206"/>
        <v>2.1511999999999998E-3</v>
      </c>
      <c r="G792" s="156">
        <f t="shared" si="207"/>
        <v>2.1511999999999998E-3</v>
      </c>
      <c r="H792" s="156">
        <f t="shared" si="203"/>
        <v>0</v>
      </c>
      <c r="I792" s="156">
        <f>'F4.2  KGSC'!X183</f>
        <v>0</v>
      </c>
      <c r="J792" s="156">
        <f>'F4.2  KGSC'!AW183</f>
        <v>0</v>
      </c>
      <c r="K792" s="156"/>
      <c r="L792" s="156"/>
      <c r="M792" s="156">
        <f t="shared" si="200"/>
        <v>0</v>
      </c>
      <c r="N792" s="156">
        <f t="shared" si="204"/>
        <v>0</v>
      </c>
    </row>
    <row r="793" spans="1:14" outlineLevel="1">
      <c r="A793" s="87">
        <f t="shared" si="205"/>
        <v>66</v>
      </c>
      <c r="B793" s="90" t="str">
        <f t="shared" si="205"/>
        <v>Supply of Video Conference Screen at KGSC Pophali</v>
      </c>
      <c r="C793" s="87" t="str">
        <f t="shared" si="205"/>
        <v>N.A.</v>
      </c>
      <c r="D793" s="141" t="str">
        <f t="shared" si="205"/>
        <v>-</v>
      </c>
      <c r="E793" s="159">
        <f t="shared" si="205"/>
        <v>0</v>
      </c>
      <c r="F793" s="156">
        <f t="shared" si="206"/>
        <v>0.02</v>
      </c>
      <c r="G793" s="156">
        <f t="shared" si="207"/>
        <v>0.02</v>
      </c>
      <c r="H793" s="156">
        <f t="shared" si="203"/>
        <v>0</v>
      </c>
      <c r="I793" s="156">
        <f>'F4.2  KGSC'!X184</f>
        <v>0</v>
      </c>
      <c r="J793" s="156">
        <f>'F4.2  KGSC'!AW184</f>
        <v>0</v>
      </c>
      <c r="K793" s="156"/>
      <c r="L793" s="156"/>
      <c r="M793" s="156">
        <f t="shared" si="200"/>
        <v>0</v>
      </c>
      <c r="N793" s="156">
        <f t="shared" si="204"/>
        <v>0</v>
      </c>
    </row>
    <row r="794" spans="1:14" outlineLevel="1">
      <c r="A794" s="87">
        <f t="shared" ref="A794:E803" si="208">A591</f>
        <v>67</v>
      </c>
      <c r="B794" s="90" t="str">
        <f t="shared" si="208"/>
        <v>Supply of Video conference Screen at KGSC, Pophali</v>
      </c>
      <c r="C794" s="87" t="str">
        <f t="shared" si="208"/>
        <v>N.A.</v>
      </c>
      <c r="D794" s="141" t="str">
        <f t="shared" si="208"/>
        <v>-</v>
      </c>
      <c r="E794" s="159">
        <f t="shared" si="208"/>
        <v>0</v>
      </c>
      <c r="F794" s="156">
        <f t="shared" si="206"/>
        <v>1.09E-2</v>
      </c>
      <c r="G794" s="156">
        <f t="shared" si="207"/>
        <v>1.09E-2</v>
      </c>
      <c r="H794" s="156">
        <f t="shared" si="203"/>
        <v>0</v>
      </c>
      <c r="I794" s="156">
        <f>'F4.2  KGSC'!X185</f>
        <v>0</v>
      </c>
      <c r="J794" s="156">
        <f>'F4.2  KGSC'!AW185</f>
        <v>0</v>
      </c>
      <c r="K794" s="156"/>
      <c r="L794" s="156"/>
      <c r="M794" s="156">
        <f t="shared" si="200"/>
        <v>0</v>
      </c>
      <c r="N794" s="156">
        <f t="shared" si="204"/>
        <v>0</v>
      </c>
    </row>
    <row r="795" spans="1:14" outlineLevel="1">
      <c r="A795" s="87">
        <f t="shared" si="208"/>
        <v>68</v>
      </c>
      <c r="B795" s="90" t="str">
        <f t="shared" si="208"/>
        <v>Supply of Kelvinator / Godrej / Croma Make Refrigerator</v>
      </c>
      <c r="C795" s="87" t="str">
        <f t="shared" si="208"/>
        <v>N.A.</v>
      </c>
      <c r="D795" s="141" t="str">
        <f t="shared" si="208"/>
        <v>-</v>
      </c>
      <c r="E795" s="159">
        <f t="shared" si="208"/>
        <v>0</v>
      </c>
      <c r="F795" s="156">
        <f t="shared" si="206"/>
        <v>1.09322E-2</v>
      </c>
      <c r="G795" s="156">
        <f t="shared" si="207"/>
        <v>1.09322E-2</v>
      </c>
      <c r="H795" s="156">
        <f t="shared" si="203"/>
        <v>0</v>
      </c>
      <c r="I795" s="156">
        <f>'F4.2  KGSC'!X186</f>
        <v>0</v>
      </c>
      <c r="J795" s="156">
        <f>'F4.2  KGSC'!AW186</f>
        <v>0</v>
      </c>
      <c r="K795" s="156"/>
      <c r="L795" s="156"/>
      <c r="M795" s="156">
        <f t="shared" si="200"/>
        <v>0</v>
      </c>
      <c r="N795" s="156">
        <f t="shared" si="204"/>
        <v>0</v>
      </c>
    </row>
    <row r="796" spans="1:14" outlineLevel="1">
      <c r="A796" s="87">
        <f t="shared" si="208"/>
        <v>69</v>
      </c>
      <c r="B796" s="90" t="str">
        <f t="shared" si="208"/>
        <v>supply of Bosch make High Pressure Washer at Mecha</v>
      </c>
      <c r="C796" s="87" t="str">
        <f t="shared" si="208"/>
        <v>N.A.</v>
      </c>
      <c r="D796" s="141" t="str">
        <f t="shared" si="208"/>
        <v>-</v>
      </c>
      <c r="E796" s="159">
        <f t="shared" si="208"/>
        <v>0</v>
      </c>
      <c r="F796" s="156">
        <f t="shared" si="206"/>
        <v>2.0649000000000002E-3</v>
      </c>
      <c r="G796" s="156">
        <f t="shared" si="207"/>
        <v>2.0649000000000002E-3</v>
      </c>
      <c r="H796" s="156">
        <f t="shared" si="203"/>
        <v>0</v>
      </c>
      <c r="I796" s="156">
        <f>'F4.2  KGSC'!X187</f>
        <v>0</v>
      </c>
      <c r="J796" s="156">
        <f>'F4.2  KGSC'!AW187</f>
        <v>0</v>
      </c>
      <c r="K796" s="156"/>
      <c r="L796" s="156"/>
      <c r="M796" s="156">
        <f t="shared" si="200"/>
        <v>0</v>
      </c>
      <c r="N796" s="156">
        <f t="shared" si="204"/>
        <v>0</v>
      </c>
    </row>
    <row r="797" spans="1:14" outlineLevel="1">
      <c r="A797" s="87">
        <f t="shared" si="208"/>
        <v>70</v>
      </c>
      <c r="B797" s="90" t="str">
        <f t="shared" si="208"/>
        <v>Supply of Pneumatic Tools for Mechanical Maintenan</v>
      </c>
      <c r="C797" s="87" t="str">
        <f t="shared" si="208"/>
        <v>N.A.</v>
      </c>
      <c r="D797" s="141" t="str">
        <f t="shared" si="208"/>
        <v>-</v>
      </c>
      <c r="E797" s="159">
        <f t="shared" si="208"/>
        <v>0</v>
      </c>
      <c r="F797" s="156">
        <f t="shared" si="206"/>
        <v>3.5258699999999997E-2</v>
      </c>
      <c r="G797" s="156">
        <f t="shared" si="207"/>
        <v>3.5258699999999997E-2</v>
      </c>
      <c r="H797" s="156">
        <f t="shared" si="203"/>
        <v>0</v>
      </c>
      <c r="I797" s="156">
        <f>'F4.2  KGSC'!X188</f>
        <v>0</v>
      </c>
      <c r="J797" s="156">
        <f>'F4.2  KGSC'!AW188</f>
        <v>0</v>
      </c>
      <c r="K797" s="156"/>
      <c r="L797" s="156"/>
      <c r="M797" s="156">
        <f t="shared" si="200"/>
        <v>0</v>
      </c>
      <c r="N797" s="156">
        <f t="shared" si="204"/>
        <v>0</v>
      </c>
    </row>
    <row r="798" spans="1:14" outlineLevel="1">
      <c r="A798" s="87">
        <f t="shared" si="208"/>
        <v>72</v>
      </c>
      <c r="B798" s="90" t="str">
        <f t="shared" si="208"/>
        <v>Low BACK Revolving Chairs 45 No &amp; Desk Chair 2 No</v>
      </c>
      <c r="C798" s="87" t="str">
        <f t="shared" si="208"/>
        <v>N.A.</v>
      </c>
      <c r="D798" s="141" t="str">
        <f t="shared" si="208"/>
        <v>-</v>
      </c>
      <c r="E798" s="159">
        <f t="shared" si="208"/>
        <v>0</v>
      </c>
      <c r="F798" s="156">
        <f t="shared" si="206"/>
        <v>2.09453E-2</v>
      </c>
      <c r="G798" s="156">
        <f t="shared" si="207"/>
        <v>2.09453E-2</v>
      </c>
      <c r="H798" s="156">
        <f t="shared" si="203"/>
        <v>0</v>
      </c>
      <c r="I798" s="156">
        <f>'F4.2  KGSC'!X189</f>
        <v>0</v>
      </c>
      <c r="J798" s="156">
        <f>'F4.2  KGSC'!AW189</f>
        <v>0</v>
      </c>
      <c r="K798" s="156"/>
      <c r="L798" s="156"/>
      <c r="M798" s="156">
        <f t="shared" si="200"/>
        <v>0</v>
      </c>
      <c r="N798" s="156">
        <f t="shared" si="204"/>
        <v>0</v>
      </c>
    </row>
    <row r="799" spans="1:14" outlineLevel="1">
      <c r="A799" s="87">
        <f t="shared" si="208"/>
        <v>73</v>
      </c>
      <c r="B799" s="90" t="str">
        <f t="shared" si="208"/>
        <v>Supply of Tables at KGSC</v>
      </c>
      <c r="C799" s="87" t="str">
        <f t="shared" si="208"/>
        <v>N.A.</v>
      </c>
      <c r="D799" s="141" t="str">
        <f t="shared" si="208"/>
        <v>-</v>
      </c>
      <c r="E799" s="159">
        <f t="shared" si="208"/>
        <v>0</v>
      </c>
      <c r="F799" s="156">
        <f t="shared" si="206"/>
        <v>3.7339400000000002E-2</v>
      </c>
      <c r="G799" s="156">
        <f t="shared" si="207"/>
        <v>3.7339400000000002E-2</v>
      </c>
      <c r="H799" s="156">
        <f t="shared" si="203"/>
        <v>0</v>
      </c>
      <c r="I799" s="156">
        <f>'F4.2  KGSC'!X190</f>
        <v>0</v>
      </c>
      <c r="J799" s="156">
        <f>'F4.2  KGSC'!AW190</f>
        <v>0</v>
      </c>
      <c r="K799" s="156"/>
      <c r="L799" s="156"/>
      <c r="M799" s="156">
        <f t="shared" si="200"/>
        <v>0</v>
      </c>
      <c r="N799" s="156">
        <f t="shared" si="204"/>
        <v>0</v>
      </c>
    </row>
    <row r="800" spans="1:14" outlineLevel="1">
      <c r="A800" s="87">
        <f t="shared" si="208"/>
        <v>74</v>
      </c>
      <c r="B800" s="90" t="str">
        <f t="shared" si="208"/>
        <v>Supply of Visitor Chairs &amp; Office chairs at KGSC,</v>
      </c>
      <c r="C800" s="87" t="str">
        <f t="shared" si="208"/>
        <v>N.A.</v>
      </c>
      <c r="D800" s="141" t="str">
        <f t="shared" si="208"/>
        <v>-</v>
      </c>
      <c r="E800" s="159">
        <f t="shared" si="208"/>
        <v>0</v>
      </c>
      <c r="F800" s="156">
        <f t="shared" si="206"/>
        <v>3.3201000000000001E-2</v>
      </c>
      <c r="G800" s="156">
        <f t="shared" si="207"/>
        <v>3.3201000000000001E-2</v>
      </c>
      <c r="H800" s="156">
        <f t="shared" si="203"/>
        <v>0</v>
      </c>
      <c r="I800" s="156">
        <f>'F4.2  KGSC'!X191</f>
        <v>0</v>
      </c>
      <c r="J800" s="156">
        <f>'F4.2  KGSC'!AW191</f>
        <v>0</v>
      </c>
      <c r="K800" s="156"/>
      <c r="L800" s="156"/>
      <c r="M800" s="156">
        <f t="shared" si="200"/>
        <v>0</v>
      </c>
      <c r="N800" s="156">
        <f t="shared" si="204"/>
        <v>0</v>
      </c>
    </row>
    <row r="801" spans="1:14" outlineLevel="1">
      <c r="A801" s="87">
        <f t="shared" si="208"/>
        <v>75</v>
      </c>
      <c r="B801" s="90" t="str">
        <f t="shared" si="208"/>
        <v>water purifier for colony electrical maintenance</v>
      </c>
      <c r="C801" s="87" t="str">
        <f t="shared" si="208"/>
        <v>N.A.</v>
      </c>
      <c r="D801" s="141" t="str">
        <f t="shared" si="208"/>
        <v>-</v>
      </c>
      <c r="E801" s="159">
        <f t="shared" si="208"/>
        <v>0</v>
      </c>
      <c r="F801" s="156">
        <f t="shared" si="206"/>
        <v>1.74E-3</v>
      </c>
      <c r="G801" s="156">
        <f t="shared" si="207"/>
        <v>1.74E-3</v>
      </c>
      <c r="H801" s="156">
        <f t="shared" si="203"/>
        <v>0</v>
      </c>
      <c r="I801" s="156">
        <f>'F4.2  KGSC'!X192</f>
        <v>0</v>
      </c>
      <c r="J801" s="156">
        <f>'F4.2  KGSC'!AW192</f>
        <v>0</v>
      </c>
      <c r="K801" s="156"/>
      <c r="L801" s="156"/>
      <c r="M801" s="156">
        <f t="shared" si="200"/>
        <v>0</v>
      </c>
      <c r="N801" s="156">
        <f t="shared" si="204"/>
        <v>0</v>
      </c>
    </row>
    <row r="802" spans="1:14" outlineLevel="1">
      <c r="A802" s="87">
        <f t="shared" si="208"/>
        <v>76</v>
      </c>
      <c r="B802" s="90" t="str">
        <f t="shared" si="208"/>
        <v>Projectors and Motorized Projector Screens (2+2)</v>
      </c>
      <c r="C802" s="87" t="str">
        <f t="shared" si="208"/>
        <v>N.A.</v>
      </c>
      <c r="D802" s="141" t="str">
        <f t="shared" si="208"/>
        <v>-</v>
      </c>
      <c r="E802" s="159">
        <f t="shared" si="208"/>
        <v>0</v>
      </c>
      <c r="F802" s="156">
        <f t="shared" si="206"/>
        <v>3.4810000000000001E-2</v>
      </c>
      <c r="G802" s="156">
        <f t="shared" si="207"/>
        <v>3.4810000000000001E-2</v>
      </c>
      <c r="H802" s="156">
        <f t="shared" si="203"/>
        <v>0</v>
      </c>
      <c r="I802" s="156">
        <f>'F4.2  KGSC'!X193</f>
        <v>0</v>
      </c>
      <c r="J802" s="156">
        <f>'F4.2  KGSC'!AW193</f>
        <v>0</v>
      </c>
      <c r="K802" s="156"/>
      <c r="L802" s="156"/>
      <c r="M802" s="156">
        <f t="shared" si="200"/>
        <v>0</v>
      </c>
      <c r="N802" s="156">
        <f t="shared" si="204"/>
        <v>0</v>
      </c>
    </row>
    <row r="803" spans="1:14" outlineLevel="1">
      <c r="A803" s="87">
        <f t="shared" si="208"/>
        <v>77</v>
      </c>
      <c r="B803" s="90" t="str">
        <f t="shared" si="208"/>
        <v>Acer make Computers at KGSC Pophali.21 No.</v>
      </c>
      <c r="C803" s="87" t="str">
        <f t="shared" si="208"/>
        <v>N.A.</v>
      </c>
      <c r="D803" s="141" t="str">
        <f t="shared" si="208"/>
        <v>-</v>
      </c>
      <c r="E803" s="159">
        <f t="shared" si="208"/>
        <v>0</v>
      </c>
      <c r="F803" s="156">
        <f t="shared" si="206"/>
        <v>0.1189986</v>
      </c>
      <c r="G803" s="156">
        <f t="shared" si="207"/>
        <v>0.1189986</v>
      </c>
      <c r="H803" s="156">
        <f t="shared" si="203"/>
        <v>0</v>
      </c>
      <c r="I803" s="156">
        <f>'F4.2  KGSC'!X194</f>
        <v>0</v>
      </c>
      <c r="J803" s="156">
        <f>'F4.2  KGSC'!AW194</f>
        <v>0</v>
      </c>
      <c r="K803" s="156"/>
      <c r="L803" s="156"/>
      <c r="M803" s="156">
        <f t="shared" si="200"/>
        <v>0</v>
      </c>
      <c r="N803" s="156">
        <f t="shared" si="204"/>
        <v>0</v>
      </c>
    </row>
    <row r="804" spans="1:14" outlineLevel="1">
      <c r="A804" s="87">
        <f t="shared" ref="A804:E813" si="209">A601</f>
        <v>78</v>
      </c>
      <c r="B804" s="90" t="str">
        <f t="shared" si="209"/>
        <v>Acer make Laptops at KGSC Pophali.</v>
      </c>
      <c r="C804" s="87" t="str">
        <f t="shared" si="209"/>
        <v>N.A.</v>
      </c>
      <c r="D804" s="141" t="str">
        <f t="shared" si="209"/>
        <v>-</v>
      </c>
      <c r="E804" s="159">
        <f t="shared" si="209"/>
        <v>0</v>
      </c>
      <c r="F804" s="156">
        <f t="shared" si="206"/>
        <v>3.0088E-2</v>
      </c>
      <c r="G804" s="156">
        <f t="shared" si="207"/>
        <v>3.0088E-2</v>
      </c>
      <c r="H804" s="156">
        <f t="shared" si="203"/>
        <v>0</v>
      </c>
      <c r="I804" s="156">
        <f>'F4.2  KGSC'!X195</f>
        <v>0</v>
      </c>
      <c r="J804" s="156">
        <f>'F4.2  KGSC'!AW195</f>
        <v>0</v>
      </c>
      <c r="K804" s="156"/>
      <c r="L804" s="156"/>
      <c r="M804" s="156">
        <f t="shared" si="200"/>
        <v>0</v>
      </c>
      <c r="N804" s="156">
        <f t="shared" si="204"/>
        <v>0</v>
      </c>
    </row>
    <row r="805" spans="1:14" outlineLevel="1">
      <c r="A805" s="87">
        <f t="shared" si="209"/>
        <v>79</v>
      </c>
      <c r="B805" s="90" t="str">
        <f t="shared" si="209"/>
        <v>APS Smart UPS Xl 2200 VA RM 3U 230</v>
      </c>
      <c r="C805" s="87" t="str">
        <f t="shared" si="209"/>
        <v>N.A.</v>
      </c>
      <c r="D805" s="141" t="str">
        <f t="shared" si="209"/>
        <v>-</v>
      </c>
      <c r="E805" s="159">
        <f t="shared" si="209"/>
        <v>0</v>
      </c>
      <c r="F805" s="156">
        <f t="shared" si="206"/>
        <v>1.5983000000000001E-2</v>
      </c>
      <c r="G805" s="156">
        <f t="shared" si="207"/>
        <v>1.5983000000000001E-2</v>
      </c>
      <c r="H805" s="156">
        <f t="shared" si="203"/>
        <v>0</v>
      </c>
      <c r="I805" s="156">
        <f>'F4.2  KGSC'!X196</f>
        <v>0</v>
      </c>
      <c r="J805" s="156">
        <f>'F4.2  KGSC'!AW196</f>
        <v>0</v>
      </c>
      <c r="K805" s="156"/>
      <c r="L805" s="156"/>
      <c r="M805" s="156">
        <f t="shared" si="200"/>
        <v>0</v>
      </c>
      <c r="N805" s="156">
        <f t="shared" si="204"/>
        <v>0</v>
      </c>
    </row>
    <row r="806" spans="1:14" outlineLevel="1">
      <c r="A806" s="87">
        <f t="shared" si="209"/>
        <v>80</v>
      </c>
      <c r="B806" s="90" t="str">
        <f t="shared" si="209"/>
        <v>BATRY 12V 75 AH BATTREY 11 PLATE</v>
      </c>
      <c r="C806" s="87" t="str">
        <f t="shared" si="209"/>
        <v>N.A.</v>
      </c>
      <c r="D806" s="141" t="str">
        <f t="shared" si="209"/>
        <v>-</v>
      </c>
      <c r="E806" s="159">
        <f t="shared" si="209"/>
        <v>0</v>
      </c>
      <c r="F806" s="156">
        <f t="shared" si="206"/>
        <v>1.76288E-2</v>
      </c>
      <c r="G806" s="156">
        <f t="shared" si="207"/>
        <v>1.76288E-2</v>
      </c>
      <c r="H806" s="156">
        <f t="shared" si="203"/>
        <v>0</v>
      </c>
      <c r="I806" s="156">
        <f>'F4.2  KGSC'!X197</f>
        <v>0</v>
      </c>
      <c r="J806" s="156">
        <f>'F4.2  KGSC'!AW197</f>
        <v>0</v>
      </c>
      <c r="K806" s="156"/>
      <c r="L806" s="156"/>
      <c r="M806" s="156">
        <f t="shared" si="200"/>
        <v>0</v>
      </c>
      <c r="N806" s="156">
        <f t="shared" si="204"/>
        <v>0</v>
      </c>
    </row>
    <row r="807" spans="1:14" outlineLevel="1">
      <c r="A807" s="87">
        <f t="shared" si="209"/>
        <v>81</v>
      </c>
      <c r="B807" s="90" t="str">
        <f t="shared" si="209"/>
        <v>Supply &amp; installation of IP Camera System and network spare</v>
      </c>
      <c r="C807" s="87" t="str">
        <f t="shared" si="209"/>
        <v>N.A.</v>
      </c>
      <c r="D807" s="141" t="str">
        <f t="shared" si="209"/>
        <v>-</v>
      </c>
      <c r="E807" s="159">
        <f t="shared" si="209"/>
        <v>0</v>
      </c>
      <c r="F807" s="156">
        <f t="shared" si="206"/>
        <v>2.5806599999999999E-2</v>
      </c>
      <c r="G807" s="156">
        <f t="shared" si="207"/>
        <v>2.5806599999999999E-2</v>
      </c>
      <c r="H807" s="156">
        <f t="shared" si="203"/>
        <v>0</v>
      </c>
      <c r="I807" s="156">
        <f>'F4.2  KGSC'!X198</f>
        <v>0</v>
      </c>
      <c r="J807" s="156">
        <f>'F4.2  KGSC'!AW198</f>
        <v>0</v>
      </c>
      <c r="K807" s="156"/>
      <c r="L807" s="156"/>
      <c r="M807" s="156">
        <f t="shared" si="200"/>
        <v>0</v>
      </c>
      <c r="N807" s="156">
        <f t="shared" si="204"/>
        <v>0</v>
      </c>
    </row>
    <row r="808" spans="1:14" outlineLevel="1">
      <c r="A808" s="87">
        <f t="shared" si="209"/>
        <v>82</v>
      </c>
      <c r="B808" s="90" t="str">
        <f t="shared" si="209"/>
        <v>Gym Equipments at MSPGCL Recreation club , 33 Item</v>
      </c>
      <c r="C808" s="87" t="str">
        <f t="shared" si="209"/>
        <v>N.A.</v>
      </c>
      <c r="D808" s="141" t="str">
        <f t="shared" si="209"/>
        <v>-</v>
      </c>
      <c r="E808" s="159">
        <f t="shared" si="209"/>
        <v>0</v>
      </c>
      <c r="F808" s="156">
        <f t="shared" si="206"/>
        <v>4.7833599999999997E-2</v>
      </c>
      <c r="G808" s="156">
        <f t="shared" si="207"/>
        <v>4.7833599999999997E-2</v>
      </c>
      <c r="H808" s="156">
        <f t="shared" si="203"/>
        <v>0</v>
      </c>
      <c r="I808" s="156">
        <f>'F4.2  KGSC'!X199</f>
        <v>0</v>
      </c>
      <c r="J808" s="156">
        <f>'F4.2  KGSC'!AW199</f>
        <v>0</v>
      </c>
      <c r="K808" s="156"/>
      <c r="L808" s="156"/>
      <c r="M808" s="156">
        <f t="shared" si="200"/>
        <v>0</v>
      </c>
      <c r="N808" s="156">
        <f t="shared" si="204"/>
        <v>0</v>
      </c>
    </row>
    <row r="809" spans="1:14" outlineLevel="1">
      <c r="A809" s="87">
        <f t="shared" si="209"/>
        <v>0</v>
      </c>
      <c r="B809" s="90" t="str">
        <f t="shared" si="209"/>
        <v>Non-DPR schemes (3 Nos) for FY 2024-25 at KGSC Pophali</v>
      </c>
      <c r="C809" s="87" t="str">
        <f t="shared" si="209"/>
        <v>Board Resolution No-MSPGCL/BM-219/Item 219.7 dtd.24.07.2023</v>
      </c>
      <c r="D809" s="141" t="str">
        <f t="shared" si="209"/>
        <v>-</v>
      </c>
      <c r="E809" s="159">
        <f t="shared" si="209"/>
        <v>0</v>
      </c>
      <c r="F809" s="156">
        <f t="shared" si="206"/>
        <v>0</v>
      </c>
      <c r="G809" s="156">
        <f t="shared" si="207"/>
        <v>0</v>
      </c>
      <c r="H809" s="156">
        <f t="shared" si="203"/>
        <v>0</v>
      </c>
      <c r="I809" s="156">
        <f>'F4.2  KGSC'!X200</f>
        <v>0</v>
      </c>
      <c r="J809" s="156">
        <f>'F4.2  KGSC'!AW200</f>
        <v>0</v>
      </c>
      <c r="K809" s="156"/>
      <c r="L809" s="156"/>
      <c r="M809" s="156">
        <f t="shared" si="200"/>
        <v>0</v>
      </c>
      <c r="N809" s="156">
        <f t="shared" si="204"/>
        <v>0</v>
      </c>
    </row>
    <row r="810" spans="1:14" outlineLevel="1">
      <c r="A810" s="87">
        <f t="shared" si="209"/>
        <v>83</v>
      </c>
      <c r="B810" s="90" t="str">
        <f t="shared" si="209"/>
        <v xml:space="preserve">Up-gradation of thyristor based 48V Battery Chargers (4 nos)  by SMPS Microprocessor based dual float cum boost Battery Chargers at Stage-III, Stage-I&amp;II and KDPH at KGSC, Pophali </v>
      </c>
      <c r="C810" s="87">
        <f t="shared" si="209"/>
        <v>0</v>
      </c>
      <c r="D810" s="141" t="str">
        <f t="shared" si="209"/>
        <v>-</v>
      </c>
      <c r="E810" s="159">
        <f t="shared" si="209"/>
        <v>0</v>
      </c>
      <c r="F810" s="156">
        <f t="shared" si="206"/>
        <v>1.57</v>
      </c>
      <c r="G810" s="156">
        <f t="shared" si="207"/>
        <v>1.57</v>
      </c>
      <c r="H810" s="156">
        <f t="shared" si="203"/>
        <v>0</v>
      </c>
      <c r="I810" s="156">
        <f>'F4.2  KGSC'!X201</f>
        <v>0</v>
      </c>
      <c r="J810" s="156">
        <f>'F4.2  KGSC'!AW201</f>
        <v>0</v>
      </c>
      <c r="K810" s="156"/>
      <c r="L810" s="156"/>
      <c r="M810" s="156">
        <f t="shared" si="200"/>
        <v>0</v>
      </c>
      <c r="N810" s="156">
        <f t="shared" si="204"/>
        <v>0</v>
      </c>
    </row>
    <row r="811" spans="1:14" outlineLevel="1">
      <c r="A811" s="87">
        <f t="shared" si="209"/>
        <v>84</v>
      </c>
      <c r="B811" s="90" t="str">
        <f t="shared" si="209"/>
        <v xml:space="preserve">Up-gradation of thyristor based 220V Battery Chargers (4 nos)  by SMPS Microprocessor based dual float cum boost Battery Chargers at Stage-III and Stage-I&amp;II at KGSC, Pophali </v>
      </c>
      <c r="C811" s="87">
        <f t="shared" si="209"/>
        <v>0</v>
      </c>
      <c r="D811" s="141" t="str">
        <f t="shared" si="209"/>
        <v>-</v>
      </c>
      <c r="E811" s="159">
        <f t="shared" si="209"/>
        <v>0</v>
      </c>
      <c r="F811" s="156">
        <f t="shared" si="206"/>
        <v>3.79</v>
      </c>
      <c r="G811" s="156">
        <f t="shared" si="207"/>
        <v>3.79</v>
      </c>
      <c r="H811" s="156">
        <f t="shared" si="203"/>
        <v>0</v>
      </c>
      <c r="I811" s="156">
        <f>'F4.2  KGSC'!X202</f>
        <v>0</v>
      </c>
      <c r="J811" s="156">
        <f>'F4.2  KGSC'!AW202</f>
        <v>0</v>
      </c>
      <c r="K811" s="156"/>
      <c r="L811" s="156"/>
      <c r="M811" s="156">
        <f t="shared" si="200"/>
        <v>0</v>
      </c>
      <c r="N811" s="156">
        <f t="shared" si="204"/>
        <v>0</v>
      </c>
    </row>
    <row r="812" spans="1:14" outlineLevel="1">
      <c r="A812" s="87">
        <f t="shared" si="209"/>
        <v>85</v>
      </c>
      <c r="B812" s="90" t="str">
        <f t="shared" si="209"/>
        <v>Retrofitting of Generator and Gen. Transformer protection relay by Numerical protection system at KGSC stage III, Alore</v>
      </c>
      <c r="C812" s="87">
        <f t="shared" si="209"/>
        <v>0</v>
      </c>
      <c r="D812" s="141" t="str">
        <f t="shared" si="209"/>
        <v>-</v>
      </c>
      <c r="E812" s="159">
        <f t="shared" si="209"/>
        <v>0</v>
      </c>
      <c r="F812" s="156">
        <f t="shared" si="206"/>
        <v>4.78</v>
      </c>
      <c r="G812" s="156">
        <f t="shared" si="207"/>
        <v>4.78</v>
      </c>
      <c r="H812" s="156">
        <f t="shared" si="203"/>
        <v>0</v>
      </c>
      <c r="I812" s="156">
        <f>'F4.2  KGSC'!X203</f>
        <v>0</v>
      </c>
      <c r="J812" s="156">
        <f>'F4.2  KGSC'!AW203</f>
        <v>0</v>
      </c>
      <c r="K812" s="156"/>
      <c r="L812" s="156"/>
      <c r="M812" s="156">
        <f t="shared" si="200"/>
        <v>0</v>
      </c>
      <c r="N812" s="156">
        <f t="shared" si="204"/>
        <v>0</v>
      </c>
    </row>
    <row r="813" spans="1:14" outlineLevel="1">
      <c r="A813" s="87">
        <f t="shared" si="209"/>
        <v>0</v>
      </c>
      <c r="B813" s="90" t="str">
        <f t="shared" si="209"/>
        <v>IDC</v>
      </c>
      <c r="C813" s="87">
        <f t="shared" si="209"/>
        <v>0</v>
      </c>
      <c r="D813" s="141" t="str">
        <f t="shared" si="209"/>
        <v>-</v>
      </c>
      <c r="E813" s="159">
        <f t="shared" si="209"/>
        <v>0</v>
      </c>
      <c r="F813" s="156">
        <f t="shared" si="206"/>
        <v>0</v>
      </c>
      <c r="G813" s="156">
        <f t="shared" si="207"/>
        <v>0</v>
      </c>
      <c r="H813" s="156">
        <f t="shared" si="203"/>
        <v>0</v>
      </c>
      <c r="I813" s="156">
        <f>'F4.2  KGSC'!X204</f>
        <v>0</v>
      </c>
      <c r="J813" s="156">
        <f>'F4.2  KGSC'!AW204</f>
        <v>0</v>
      </c>
      <c r="K813" s="156"/>
      <c r="L813" s="156"/>
      <c r="M813" s="156">
        <f t="shared" si="200"/>
        <v>0</v>
      </c>
      <c r="N813" s="156">
        <f t="shared" si="204"/>
        <v>0</v>
      </c>
    </row>
    <row r="814" spans="1:14" outlineLevel="1">
      <c r="A814" s="87">
        <f t="shared" ref="A814:E816" si="210">A611</f>
        <v>0</v>
      </c>
      <c r="B814" s="90" t="str">
        <f t="shared" si="210"/>
        <v>Non-DPR schemes (2 Nos) for FY 2025-26 at KGSC Pophali</v>
      </c>
      <c r="C814" s="87" t="str">
        <f t="shared" si="210"/>
        <v>Yet Not Submitted</v>
      </c>
      <c r="D814" s="141" t="str">
        <f t="shared" si="210"/>
        <v>-</v>
      </c>
      <c r="E814" s="159">
        <f t="shared" si="210"/>
        <v>0</v>
      </c>
      <c r="F814" s="156">
        <f t="shared" si="206"/>
        <v>0</v>
      </c>
      <c r="G814" s="156">
        <f t="shared" si="207"/>
        <v>0</v>
      </c>
      <c r="H814" s="156">
        <f t="shared" si="203"/>
        <v>0</v>
      </c>
      <c r="I814" s="156">
        <f>'F4.2  KGSC'!X205</f>
        <v>0</v>
      </c>
      <c r="J814" s="156">
        <f>'F4.2  KGSC'!AW205</f>
        <v>0</v>
      </c>
      <c r="K814" s="156"/>
      <c r="L814" s="156"/>
      <c r="M814" s="156">
        <f t="shared" si="200"/>
        <v>0</v>
      </c>
      <c r="N814" s="156">
        <f t="shared" si="204"/>
        <v>0</v>
      </c>
    </row>
    <row r="815" spans="1:14" outlineLevel="1">
      <c r="A815" s="87">
        <f t="shared" si="210"/>
        <v>86</v>
      </c>
      <c r="B815" s="90" t="str">
        <f t="shared" si="210"/>
        <v>Supply, Erection, Commissioning &amp; Retrofitting of 220 VDC Ni-cadmium type Battery set    (4 Nos) having different ampere hour capacity at Stage-I&amp;II and Stage-IV</v>
      </c>
      <c r="C815" s="87">
        <f t="shared" si="210"/>
        <v>0</v>
      </c>
      <c r="D815" s="141" t="str">
        <f t="shared" si="210"/>
        <v>-</v>
      </c>
      <c r="E815" s="159">
        <f t="shared" si="210"/>
        <v>0</v>
      </c>
      <c r="F815" s="156">
        <f t="shared" si="206"/>
        <v>0</v>
      </c>
      <c r="G815" s="156">
        <f t="shared" si="207"/>
        <v>0</v>
      </c>
      <c r="H815" s="156">
        <f t="shared" si="203"/>
        <v>0</v>
      </c>
      <c r="I815" s="157">
        <f>'F4.2  KGSC'!X206</f>
        <v>9.23</v>
      </c>
      <c r="J815" s="157">
        <f>'F4.2  KGSC'!AW206</f>
        <v>9.23</v>
      </c>
      <c r="K815" s="156"/>
      <c r="L815" s="156"/>
      <c r="M815" s="156">
        <f t="shared" si="200"/>
        <v>9.23</v>
      </c>
      <c r="N815" s="156">
        <f t="shared" si="204"/>
        <v>0</v>
      </c>
    </row>
    <row r="816" spans="1:14" outlineLevel="1">
      <c r="A816" s="87">
        <f t="shared" si="210"/>
        <v>87</v>
      </c>
      <c r="B816" s="90" t="str">
        <f t="shared" si="210"/>
        <v>Supply, Erection, Commissioning &amp; Retrofitting of 48VDC, 300AH Ni-cadmium type Battery set at Stage-I&amp;II switchyard</v>
      </c>
      <c r="C816" s="87">
        <f t="shared" si="210"/>
        <v>0</v>
      </c>
      <c r="D816" s="141" t="str">
        <f t="shared" si="210"/>
        <v>-</v>
      </c>
      <c r="E816" s="159">
        <f t="shared" si="210"/>
        <v>0</v>
      </c>
      <c r="F816" s="156">
        <f t="shared" si="206"/>
        <v>0</v>
      </c>
      <c r="G816" s="156">
        <f t="shared" si="207"/>
        <v>0</v>
      </c>
      <c r="H816" s="156">
        <f t="shared" si="203"/>
        <v>0</v>
      </c>
      <c r="I816" s="157">
        <f>'F4.2  KGSC'!X207</f>
        <v>0.37</v>
      </c>
      <c r="J816" s="157">
        <f>'F4.2  KGSC'!AW207</f>
        <v>0.37</v>
      </c>
      <c r="K816" s="156"/>
      <c r="L816" s="156"/>
      <c r="M816" s="156">
        <f t="shared" si="200"/>
        <v>0.37</v>
      </c>
      <c r="N816" s="156">
        <f t="shared" si="204"/>
        <v>0</v>
      </c>
    </row>
    <row r="817" spans="1:16" ht="15.75" thickBot="1">
      <c r="A817" s="171"/>
      <c r="B817" s="172" t="str">
        <f>B614</f>
        <v>Total</v>
      </c>
      <c r="C817" s="173"/>
      <c r="D817" s="174"/>
      <c r="E817" s="175"/>
      <c r="F817" s="176">
        <f>SUM(F619:F816)</f>
        <v>137.55494699999997</v>
      </c>
      <c r="G817" s="176">
        <f t="shared" ref="G817" si="211">SUM(G619:G816)</f>
        <v>129.63264719999995</v>
      </c>
      <c r="H817" s="176">
        <f t="shared" ref="H817" si="212">SUM(H619:H816)</f>
        <v>7.9222997999999976</v>
      </c>
      <c r="I817" s="176">
        <f t="shared" ref="I817" si="213">SUM(I619:I816)</f>
        <v>93.220000000000013</v>
      </c>
      <c r="J817" s="176">
        <f t="shared" ref="J817" si="214">SUM(J619:J816)</f>
        <v>98.410000000000011</v>
      </c>
      <c r="K817" s="176">
        <f t="shared" ref="K817" si="215">SUM(K619:K816)</f>
        <v>0</v>
      </c>
      <c r="L817" s="176">
        <f t="shared" ref="L817" si="216">SUM(L619:L816)</f>
        <v>0</v>
      </c>
      <c r="M817" s="176">
        <f t="shared" ref="M817" si="217">SUM(M619:M816)</f>
        <v>98.410000000000011</v>
      </c>
      <c r="N817" s="176">
        <f t="shared" ref="N817" si="218">SUM(N619:N816)</f>
        <v>2.7322997999999994</v>
      </c>
    </row>
    <row r="818" spans="1:16">
      <c r="F818" s="158"/>
      <c r="G818" s="158"/>
      <c r="H818" s="158"/>
      <c r="I818" s="158"/>
      <c r="J818" s="158"/>
      <c r="K818" s="158"/>
      <c r="L818" s="158"/>
      <c r="M818" s="158"/>
      <c r="N818" s="158"/>
    </row>
    <row r="819" spans="1:16">
      <c r="A819" s="40"/>
      <c r="B819" s="41" t="s">
        <v>506</v>
      </c>
      <c r="C819" s="42"/>
      <c r="D819" s="43"/>
      <c r="E819" s="44"/>
      <c r="F819" s="95"/>
      <c r="G819" s="95"/>
      <c r="H819" s="95"/>
      <c r="I819" s="95"/>
      <c r="J819" s="95"/>
      <c r="K819" s="95"/>
      <c r="L819" s="95"/>
      <c r="M819" s="95"/>
      <c r="N819" s="95"/>
    </row>
    <row r="820" spans="1:16" outlineLevel="1">
      <c r="A820" s="40"/>
      <c r="B820" s="45" t="str">
        <f t="shared" ref="B820:E835" si="219">B617</f>
        <v>a) DPR Schemes</v>
      </c>
      <c r="C820" s="42"/>
      <c r="D820" s="43"/>
      <c r="E820" s="44"/>
      <c r="F820" s="44"/>
      <c r="G820" s="44"/>
      <c r="H820" s="44"/>
      <c r="I820" s="44"/>
      <c r="J820" s="44"/>
      <c r="K820" s="44"/>
      <c r="L820" s="44"/>
      <c r="M820" s="44"/>
      <c r="N820" s="44"/>
    </row>
    <row r="821" spans="1:16" outlineLevel="1">
      <c r="A821" s="46"/>
      <c r="B821" s="46" t="str">
        <f t="shared" si="219"/>
        <v>(i) Submitted to MERC</v>
      </c>
      <c r="C821" s="47"/>
      <c r="D821" s="48"/>
      <c r="E821" s="44"/>
      <c r="F821" s="44"/>
      <c r="G821" s="44"/>
      <c r="H821" s="44"/>
      <c r="I821" s="44"/>
      <c r="J821" s="44"/>
      <c r="K821" s="44"/>
      <c r="L821" s="44"/>
      <c r="M821" s="44"/>
      <c r="N821" s="44"/>
    </row>
    <row r="822" spans="1:16" ht="30" outlineLevel="1">
      <c r="A822" s="416">
        <f t="shared" ref="A822:E837" si="220">A619</f>
        <v>1</v>
      </c>
      <c r="B822" s="417" t="str">
        <f t="shared" si="219"/>
        <v>Various improvement schemes at Pophali Hydro Power Station</v>
      </c>
      <c r="C822" s="416" t="str">
        <f t="shared" si="219"/>
        <v>MERC/TECH 1/CAPEX/20142015/00086</v>
      </c>
      <c r="D822" s="811">
        <f t="shared" si="219"/>
        <v>41739</v>
      </c>
      <c r="E822" s="57">
        <f t="shared" si="219"/>
        <v>11.900051899999999</v>
      </c>
      <c r="F822" s="155">
        <f t="shared" ref="F822:F885" si="221">F619+I619</f>
        <v>0</v>
      </c>
      <c r="G822" s="155">
        <f t="shared" ref="G822:G885" si="222">G619+M619</f>
        <v>0</v>
      </c>
      <c r="H822" s="155">
        <f>F822-G822</f>
        <v>0</v>
      </c>
      <c r="I822" s="155">
        <f>'F4.2  KGSC'!Y10</f>
        <v>0</v>
      </c>
      <c r="J822" s="155">
        <f>'F4.2  KGSC'!AX10</f>
        <v>0</v>
      </c>
      <c r="K822" s="155"/>
      <c r="L822" s="155"/>
      <c r="M822" s="155">
        <f>SUM(J822:L822)</f>
        <v>0</v>
      </c>
      <c r="N822" s="155">
        <f>H822+I822-M822</f>
        <v>0</v>
      </c>
      <c r="O822" s="209">
        <f t="shared" ref="O822:O884" si="223">MAX(0,IF(M822=0,0,IF(G822+M822&lt;E822,M822,E822-G822)))</f>
        <v>0</v>
      </c>
      <c r="P822" s="210">
        <f t="shared" ref="P822:P884" si="224">M822-O822</f>
        <v>0</v>
      </c>
    </row>
    <row r="823" spans="1:16" ht="30" outlineLevel="1">
      <c r="A823" s="183">
        <f t="shared" si="220"/>
        <v>1.1000000000000001</v>
      </c>
      <c r="B823" s="184" t="str">
        <f t="shared" si="219"/>
        <v>ALSPA HMI Series 6  Centralog System</v>
      </c>
      <c r="C823" s="183" t="str">
        <f t="shared" si="219"/>
        <v>MERC/TECH 1/CAPEX/20142015/00086</v>
      </c>
      <c r="D823" s="814">
        <f t="shared" si="219"/>
        <v>41739</v>
      </c>
      <c r="E823" s="815">
        <f t="shared" si="219"/>
        <v>6.8555000000000001</v>
      </c>
      <c r="F823" s="155">
        <f t="shared" si="221"/>
        <v>7.8385819000000003</v>
      </c>
      <c r="G823" s="155">
        <f t="shared" si="222"/>
        <v>7.8385819000000003</v>
      </c>
      <c r="H823" s="816">
        <f t="shared" ref="H823:H886" si="225">F823-G823</f>
        <v>0</v>
      </c>
      <c r="I823" s="155">
        <f>'F4.2  KGSC'!Y11</f>
        <v>0</v>
      </c>
      <c r="J823" s="155">
        <f>'F4.2  KGSC'!AX11</f>
        <v>0</v>
      </c>
      <c r="K823" s="816"/>
      <c r="L823" s="816"/>
      <c r="M823" s="816">
        <f t="shared" ref="M823:M862" si="226">SUM(J823:L823)</f>
        <v>0</v>
      </c>
      <c r="N823" s="816">
        <f t="shared" ref="N823:N886" si="227">H823+I823-M823</f>
        <v>0</v>
      </c>
      <c r="O823" s="209">
        <f t="shared" si="223"/>
        <v>0</v>
      </c>
      <c r="P823" s="210">
        <f t="shared" si="224"/>
        <v>0</v>
      </c>
    </row>
    <row r="824" spans="1:16" ht="30" outlineLevel="1">
      <c r="A824" s="183">
        <f t="shared" si="220"/>
        <v>1.2</v>
      </c>
      <c r="B824" s="184" t="str">
        <f t="shared" si="219"/>
        <v>1 X 525 Tr chiller unit</v>
      </c>
      <c r="C824" s="183" t="str">
        <f t="shared" si="219"/>
        <v>MERC/TECH 1/CAPEX/20142015/00086</v>
      </c>
      <c r="D824" s="814">
        <f t="shared" si="219"/>
        <v>41739</v>
      </c>
      <c r="E824" s="815">
        <f t="shared" si="219"/>
        <v>1.23</v>
      </c>
      <c r="F824" s="155">
        <f t="shared" si="221"/>
        <v>1.1499999999999999</v>
      </c>
      <c r="G824" s="155">
        <f t="shared" si="222"/>
        <v>1.1499999999999999</v>
      </c>
      <c r="H824" s="816">
        <f t="shared" si="225"/>
        <v>0</v>
      </c>
      <c r="I824" s="155">
        <f>'F4.2  KGSC'!Y12</f>
        <v>0</v>
      </c>
      <c r="J824" s="155">
        <f>'F4.2  KGSC'!AX12</f>
        <v>0</v>
      </c>
      <c r="K824" s="816"/>
      <c r="L824" s="816"/>
      <c r="M824" s="816">
        <f t="shared" si="226"/>
        <v>0</v>
      </c>
      <c r="N824" s="816">
        <f t="shared" si="227"/>
        <v>0</v>
      </c>
      <c r="O824" s="209">
        <f t="shared" si="223"/>
        <v>0</v>
      </c>
      <c r="P824" s="210">
        <f t="shared" si="224"/>
        <v>0</v>
      </c>
    </row>
    <row r="825" spans="1:16" ht="30" outlineLevel="1">
      <c r="A825" s="183">
        <f t="shared" si="220"/>
        <v>1.3</v>
      </c>
      <c r="B825" s="184" t="str">
        <f t="shared" si="219"/>
        <v>Micom P343 Numerical generator protection relay with 24 DI &amp; 24 DO with CLIO input. (5 Nos)</v>
      </c>
      <c r="C825" s="183" t="str">
        <f t="shared" si="219"/>
        <v>MERC/TECH 1/CAPEX/20142015/00086</v>
      </c>
      <c r="D825" s="814">
        <f t="shared" si="219"/>
        <v>41739</v>
      </c>
      <c r="E825" s="815">
        <f t="shared" si="219"/>
        <v>1.4675</v>
      </c>
      <c r="F825" s="155">
        <f t="shared" si="221"/>
        <v>1.474</v>
      </c>
      <c r="G825" s="155">
        <f t="shared" si="222"/>
        <v>1.474</v>
      </c>
      <c r="H825" s="816">
        <f t="shared" si="225"/>
        <v>0</v>
      </c>
      <c r="I825" s="155">
        <f>'F4.2  KGSC'!Y13</f>
        <v>0</v>
      </c>
      <c r="J825" s="155">
        <f>'F4.2  KGSC'!AX13</f>
        <v>0</v>
      </c>
      <c r="K825" s="816"/>
      <c r="L825" s="816"/>
      <c r="M825" s="816">
        <f t="shared" si="226"/>
        <v>0</v>
      </c>
      <c r="N825" s="816">
        <f t="shared" si="227"/>
        <v>0</v>
      </c>
      <c r="O825" s="209">
        <f t="shared" si="223"/>
        <v>0</v>
      </c>
      <c r="P825" s="210">
        <f t="shared" si="224"/>
        <v>0</v>
      </c>
    </row>
    <row r="826" spans="1:16" ht="30" outlineLevel="1">
      <c r="A826" s="183">
        <f t="shared" si="220"/>
        <v>1.4</v>
      </c>
      <c r="B826" s="184" t="str">
        <f t="shared" si="219"/>
        <v>Security Building at Stage-IV</v>
      </c>
      <c r="C826" s="183" t="str">
        <f t="shared" si="219"/>
        <v>MERC/TECH 1/CAPEX/20142015/00086</v>
      </c>
      <c r="D826" s="814">
        <f t="shared" si="219"/>
        <v>41739</v>
      </c>
      <c r="E826" s="815">
        <f t="shared" si="219"/>
        <v>0.1644613</v>
      </c>
      <c r="F826" s="155">
        <f t="shared" si="221"/>
        <v>0.1837684</v>
      </c>
      <c r="G826" s="155">
        <f t="shared" si="222"/>
        <v>0.1837684</v>
      </c>
      <c r="H826" s="816">
        <f t="shared" si="225"/>
        <v>0</v>
      </c>
      <c r="I826" s="155">
        <f>'F4.2  KGSC'!Y14</f>
        <v>0</v>
      </c>
      <c r="J826" s="155">
        <f>'F4.2  KGSC'!AX14</f>
        <v>0</v>
      </c>
      <c r="K826" s="816"/>
      <c r="L826" s="816"/>
      <c r="M826" s="816">
        <f t="shared" si="226"/>
        <v>0</v>
      </c>
      <c r="N826" s="816">
        <f t="shared" si="227"/>
        <v>0</v>
      </c>
      <c r="O826" s="209">
        <f t="shared" si="223"/>
        <v>0</v>
      </c>
      <c r="P826" s="210">
        <f t="shared" si="224"/>
        <v>0</v>
      </c>
    </row>
    <row r="827" spans="1:16" ht="30" outlineLevel="1">
      <c r="A827" s="183">
        <f t="shared" si="220"/>
        <v>1.5</v>
      </c>
      <c r="B827" s="184" t="str">
        <f t="shared" si="219"/>
        <v>Construction of recreation club building</v>
      </c>
      <c r="C827" s="183" t="str">
        <f t="shared" si="219"/>
        <v>MERC/TECH 1/CAPEX/20142015/00086</v>
      </c>
      <c r="D827" s="814">
        <f t="shared" si="219"/>
        <v>41739</v>
      </c>
      <c r="E827" s="815">
        <f t="shared" si="219"/>
        <v>1.8204346</v>
      </c>
      <c r="F827" s="155">
        <f t="shared" si="221"/>
        <v>2.1946485999999998</v>
      </c>
      <c r="G827" s="155">
        <f t="shared" si="222"/>
        <v>2.1946485999999998</v>
      </c>
      <c r="H827" s="816">
        <f t="shared" si="225"/>
        <v>0</v>
      </c>
      <c r="I827" s="155">
        <f>'F4.2  KGSC'!Y15</f>
        <v>0</v>
      </c>
      <c r="J827" s="155">
        <f>'F4.2  KGSC'!AX15</f>
        <v>0</v>
      </c>
      <c r="K827" s="816"/>
      <c r="L827" s="816"/>
      <c r="M827" s="816">
        <f t="shared" si="226"/>
        <v>0</v>
      </c>
      <c r="N827" s="816">
        <f t="shared" si="227"/>
        <v>0</v>
      </c>
      <c r="O827" s="209">
        <f t="shared" si="223"/>
        <v>0</v>
      </c>
      <c r="P827" s="210">
        <f t="shared" si="224"/>
        <v>0</v>
      </c>
    </row>
    <row r="828" spans="1:16" ht="30" outlineLevel="1">
      <c r="A828" s="183">
        <f t="shared" si="220"/>
        <v>1.6</v>
      </c>
      <c r="B828" s="184" t="str">
        <f t="shared" si="219"/>
        <v>Security Building for Stage-IV at EVT</v>
      </c>
      <c r="C828" s="183" t="str">
        <f t="shared" si="219"/>
        <v>MERC/TECH 1/CAPEX/20142015/00086</v>
      </c>
      <c r="D828" s="814">
        <f t="shared" si="219"/>
        <v>41739</v>
      </c>
      <c r="E828" s="815">
        <f t="shared" si="219"/>
        <v>0.22775599999999999</v>
      </c>
      <c r="F828" s="155">
        <f t="shared" si="221"/>
        <v>0.2596135</v>
      </c>
      <c r="G828" s="155">
        <f t="shared" si="222"/>
        <v>0.2596135</v>
      </c>
      <c r="H828" s="816">
        <f t="shared" si="225"/>
        <v>0</v>
      </c>
      <c r="I828" s="155">
        <f>'F4.2  KGSC'!Y16</f>
        <v>0</v>
      </c>
      <c r="J828" s="155">
        <f>'F4.2  KGSC'!AX16</f>
        <v>0</v>
      </c>
      <c r="K828" s="816"/>
      <c r="L828" s="816"/>
      <c r="M828" s="816">
        <f t="shared" si="226"/>
        <v>0</v>
      </c>
      <c r="N828" s="816">
        <f t="shared" si="227"/>
        <v>0</v>
      </c>
      <c r="O828" s="209">
        <f t="shared" si="223"/>
        <v>0</v>
      </c>
      <c r="P828" s="210">
        <f t="shared" si="224"/>
        <v>0</v>
      </c>
    </row>
    <row r="829" spans="1:16" ht="30" outlineLevel="1">
      <c r="A829" s="183">
        <f t="shared" si="220"/>
        <v>0</v>
      </c>
      <c r="B829" s="184" t="str">
        <f t="shared" si="219"/>
        <v>IDC</v>
      </c>
      <c r="C829" s="183" t="str">
        <f t="shared" si="219"/>
        <v>MERC/TECH 1/CAPEX/20142015/00086</v>
      </c>
      <c r="D829" s="814">
        <f t="shared" si="219"/>
        <v>41739</v>
      </c>
      <c r="E829" s="815">
        <f t="shared" si="219"/>
        <v>0.13439999999999999</v>
      </c>
      <c r="F829" s="155">
        <f t="shared" si="221"/>
        <v>0</v>
      </c>
      <c r="G829" s="155">
        <f t="shared" si="222"/>
        <v>0</v>
      </c>
      <c r="H829" s="816">
        <f t="shared" si="225"/>
        <v>0</v>
      </c>
      <c r="I829" s="155">
        <f>'F4.2  KGSC'!Y17</f>
        <v>0</v>
      </c>
      <c r="J829" s="155">
        <f>'F4.2  KGSC'!AX17</f>
        <v>0</v>
      </c>
      <c r="K829" s="816"/>
      <c r="L829" s="816"/>
      <c r="M829" s="816">
        <f t="shared" si="226"/>
        <v>0</v>
      </c>
      <c r="N829" s="816">
        <f t="shared" si="227"/>
        <v>0</v>
      </c>
      <c r="O829" s="209">
        <f t="shared" si="223"/>
        <v>0</v>
      </c>
      <c r="P829" s="210">
        <f t="shared" si="224"/>
        <v>0</v>
      </c>
    </row>
    <row r="830" spans="1:16" outlineLevel="1">
      <c r="A830" s="161">
        <f t="shared" si="220"/>
        <v>3</v>
      </c>
      <c r="B830" s="54" t="str">
        <f t="shared" si="219"/>
        <v>Various DPR Schemes for Civil Section, KGSC Pophali</v>
      </c>
      <c r="C830" s="53" t="str">
        <f t="shared" si="219"/>
        <v>MERC/CAPEX/20152016/00907</v>
      </c>
      <c r="D830" s="55">
        <f t="shared" si="219"/>
        <v>42313</v>
      </c>
      <c r="E830" s="56">
        <f t="shared" si="219"/>
        <v>21.201000000000001</v>
      </c>
      <c r="F830" s="155">
        <f t="shared" si="221"/>
        <v>0</v>
      </c>
      <c r="G830" s="155">
        <f t="shared" si="222"/>
        <v>0</v>
      </c>
      <c r="H830" s="156">
        <f t="shared" si="225"/>
        <v>0</v>
      </c>
      <c r="I830" s="157">
        <f>'F4.2  KGSC'!Y18</f>
        <v>0</v>
      </c>
      <c r="J830" s="157">
        <f>'F4.2  KGSC'!AX18</f>
        <v>0</v>
      </c>
      <c r="K830" s="156"/>
      <c r="L830" s="156"/>
      <c r="M830" s="156">
        <f t="shared" si="226"/>
        <v>0</v>
      </c>
      <c r="N830" s="156">
        <f t="shared" si="227"/>
        <v>0</v>
      </c>
      <c r="O830" s="209">
        <f t="shared" si="223"/>
        <v>0</v>
      </c>
      <c r="P830" s="210">
        <f t="shared" si="224"/>
        <v>0</v>
      </c>
    </row>
    <row r="831" spans="1:16" outlineLevel="1">
      <c r="A831" s="195">
        <f t="shared" si="220"/>
        <v>3.1</v>
      </c>
      <c r="B831" s="747" t="str">
        <f t="shared" si="219"/>
        <v>Providing Road Network at KGSC, Pophali</v>
      </c>
      <c r="C831" s="58" t="str">
        <f t="shared" si="219"/>
        <v>MERC/CAPEX/20152016/00907</v>
      </c>
      <c r="D831" s="141">
        <f t="shared" si="219"/>
        <v>42313</v>
      </c>
      <c r="E831" s="59">
        <f t="shared" si="219"/>
        <v>7.7759999999999998</v>
      </c>
      <c r="F831" s="155">
        <f t="shared" si="221"/>
        <v>7.0181969999999998</v>
      </c>
      <c r="G831" s="155">
        <f t="shared" si="222"/>
        <v>7.0181969999999998</v>
      </c>
      <c r="H831" s="156">
        <f t="shared" si="225"/>
        <v>0</v>
      </c>
      <c r="I831" s="157">
        <f>'F4.2  KGSC'!Y19</f>
        <v>0</v>
      </c>
      <c r="J831" s="157">
        <f>'F4.2  KGSC'!AX19</f>
        <v>0</v>
      </c>
      <c r="K831" s="156"/>
      <c r="L831" s="156"/>
      <c r="M831" s="156">
        <f t="shared" si="226"/>
        <v>0</v>
      </c>
      <c r="N831" s="156">
        <f t="shared" si="227"/>
        <v>0</v>
      </c>
      <c r="O831" s="209">
        <f t="shared" si="223"/>
        <v>0</v>
      </c>
      <c r="P831" s="210">
        <f t="shared" si="224"/>
        <v>0</v>
      </c>
    </row>
    <row r="832" spans="1:16" outlineLevel="1">
      <c r="A832" s="195">
        <f t="shared" si="220"/>
        <v>3.2</v>
      </c>
      <c r="B832" s="747" t="str">
        <f t="shared" si="219"/>
        <v>Modernisation &amp; Refurbishing of Residential Complex</v>
      </c>
      <c r="C832" s="58" t="str">
        <f t="shared" si="219"/>
        <v>MERC/CAPEX/20152016/00907</v>
      </c>
      <c r="D832" s="141">
        <f t="shared" si="219"/>
        <v>42313</v>
      </c>
      <c r="E832" s="59">
        <f t="shared" si="219"/>
        <v>8.9849999999999994</v>
      </c>
      <c r="F832" s="155">
        <f t="shared" si="221"/>
        <v>8.9364673999999997</v>
      </c>
      <c r="G832" s="155">
        <f t="shared" si="222"/>
        <v>8.9364673999999997</v>
      </c>
      <c r="H832" s="156">
        <f t="shared" si="225"/>
        <v>0</v>
      </c>
      <c r="I832" s="157">
        <f>'F4.2  KGSC'!Y20</f>
        <v>0</v>
      </c>
      <c r="J832" s="157">
        <f>'F4.2  KGSC'!AX20</f>
        <v>0</v>
      </c>
      <c r="K832" s="156"/>
      <c r="L832" s="156"/>
      <c r="M832" s="156">
        <f t="shared" si="226"/>
        <v>0</v>
      </c>
      <c r="N832" s="156">
        <f t="shared" si="227"/>
        <v>0</v>
      </c>
      <c r="O832" s="209">
        <f t="shared" si="223"/>
        <v>0</v>
      </c>
      <c r="P832" s="210">
        <f t="shared" si="224"/>
        <v>0</v>
      </c>
    </row>
    <row r="833" spans="1:16" outlineLevel="1">
      <c r="A833" s="749">
        <f t="shared" si="220"/>
        <v>3.3</v>
      </c>
      <c r="B833" s="750" t="str">
        <f t="shared" si="219"/>
        <v>Water Supply &amp; Sanitory Works</v>
      </c>
      <c r="C833" s="58" t="str">
        <f t="shared" si="219"/>
        <v>MERC/CAPEX/20152016/00907</v>
      </c>
      <c r="D833" s="141">
        <f t="shared" si="219"/>
        <v>42313</v>
      </c>
      <c r="E833" s="59">
        <f t="shared" si="219"/>
        <v>4.4400000000000004</v>
      </c>
      <c r="F833" s="155">
        <f t="shared" si="221"/>
        <v>5.9018379999999997</v>
      </c>
      <c r="G833" s="155">
        <f t="shared" si="222"/>
        <v>4.1021511999999998</v>
      </c>
      <c r="H833" s="156">
        <f t="shared" si="225"/>
        <v>1.7996867999999999</v>
      </c>
      <c r="I833" s="157">
        <f>'F4.2  KGSC'!Y21</f>
        <v>0</v>
      </c>
      <c r="J833" s="157">
        <f>'F4.2  KGSC'!AX21</f>
        <v>0</v>
      </c>
      <c r="K833" s="156"/>
      <c r="L833" s="156"/>
      <c r="M833" s="156">
        <f t="shared" si="226"/>
        <v>0</v>
      </c>
      <c r="N833" s="156">
        <f t="shared" si="227"/>
        <v>1.7996867999999999</v>
      </c>
      <c r="O833" s="209">
        <f t="shared" si="223"/>
        <v>0</v>
      </c>
      <c r="P833" s="210">
        <f t="shared" si="224"/>
        <v>0</v>
      </c>
    </row>
    <row r="834" spans="1:16" ht="30" outlineLevel="1">
      <c r="A834" s="416">
        <f t="shared" si="220"/>
        <v>4</v>
      </c>
      <c r="B834" s="417" t="str">
        <f t="shared" si="219"/>
        <v>Various Performance Improvement related schemes at KGSC, Pophali</v>
      </c>
      <c r="C834" s="416" t="str">
        <f t="shared" si="219"/>
        <v>MERC/CAPEX/20162017/01018</v>
      </c>
      <c r="D834" s="811">
        <f t="shared" si="219"/>
        <v>42691</v>
      </c>
      <c r="E834" s="57">
        <f t="shared" si="219"/>
        <v>12.976504</v>
      </c>
      <c r="F834" s="155">
        <f t="shared" si="221"/>
        <v>0</v>
      </c>
      <c r="G834" s="155">
        <f t="shared" si="222"/>
        <v>0</v>
      </c>
      <c r="H834" s="816">
        <f t="shared" si="225"/>
        <v>0</v>
      </c>
      <c r="I834" s="155">
        <f>'F4.2  KGSC'!Y22</f>
        <v>0</v>
      </c>
      <c r="J834" s="155">
        <f>'F4.2  KGSC'!AX22</f>
        <v>0</v>
      </c>
      <c r="K834" s="816"/>
      <c r="L834" s="816"/>
      <c r="M834" s="816">
        <f t="shared" si="226"/>
        <v>0</v>
      </c>
      <c r="N834" s="816">
        <f t="shared" si="227"/>
        <v>0</v>
      </c>
      <c r="O834" s="209">
        <f t="shared" si="223"/>
        <v>0</v>
      </c>
      <c r="P834" s="210">
        <f t="shared" si="224"/>
        <v>0</v>
      </c>
    </row>
    <row r="835" spans="1:16" outlineLevel="1">
      <c r="A835" s="183">
        <f t="shared" si="220"/>
        <v>4.0999999999999996</v>
      </c>
      <c r="B835" s="184" t="str">
        <f t="shared" si="219"/>
        <v>Up gradation of 245 kV CTs at Stage-I&amp;II SY</v>
      </c>
      <c r="C835" s="183" t="str">
        <f t="shared" si="219"/>
        <v>MERC/CAPEX/20162017/01018</v>
      </c>
      <c r="D835" s="814">
        <f t="shared" si="219"/>
        <v>42691</v>
      </c>
      <c r="E835" s="815">
        <f t="shared" si="219"/>
        <v>1.962432</v>
      </c>
      <c r="F835" s="155">
        <f t="shared" si="221"/>
        <v>2.0900159999999999</v>
      </c>
      <c r="G835" s="155">
        <f t="shared" si="222"/>
        <v>2.0900159999999999</v>
      </c>
      <c r="H835" s="816">
        <f t="shared" si="225"/>
        <v>0</v>
      </c>
      <c r="I835" s="155">
        <f>'F4.2  KGSC'!Y23</f>
        <v>0</v>
      </c>
      <c r="J835" s="155">
        <f>'F4.2  KGSC'!AX23</f>
        <v>0</v>
      </c>
      <c r="K835" s="816"/>
      <c r="L835" s="816"/>
      <c r="M835" s="816">
        <f t="shared" si="226"/>
        <v>0</v>
      </c>
      <c r="N835" s="816">
        <f t="shared" si="227"/>
        <v>0</v>
      </c>
      <c r="O835" s="209">
        <f t="shared" si="223"/>
        <v>0</v>
      </c>
      <c r="P835" s="210">
        <f t="shared" si="224"/>
        <v>0</v>
      </c>
    </row>
    <row r="836" spans="1:16" outlineLevel="1">
      <c r="A836" s="183">
        <f t="shared" si="220"/>
        <v>4.2</v>
      </c>
      <c r="B836" s="184" t="str">
        <f t="shared" si="220"/>
        <v>Up gradation of 245 kV PTs at Stage-I&amp;II SY</v>
      </c>
      <c r="C836" s="183" t="str">
        <f t="shared" si="220"/>
        <v>MERC/CAPEX/20162017/01018</v>
      </c>
      <c r="D836" s="814">
        <f t="shared" si="220"/>
        <v>42691</v>
      </c>
      <c r="E836" s="815">
        <f t="shared" si="220"/>
        <v>0.40508549999999999</v>
      </c>
      <c r="F836" s="155">
        <f t="shared" si="221"/>
        <v>0.3417</v>
      </c>
      <c r="G836" s="155">
        <f t="shared" si="222"/>
        <v>0.3417</v>
      </c>
      <c r="H836" s="816">
        <f t="shared" si="225"/>
        <v>0</v>
      </c>
      <c r="I836" s="155">
        <f>'F4.2  KGSC'!Y24</f>
        <v>0</v>
      </c>
      <c r="J836" s="155">
        <f>'F4.2  KGSC'!AX24</f>
        <v>0</v>
      </c>
      <c r="K836" s="816"/>
      <c r="L836" s="816"/>
      <c r="M836" s="816">
        <f t="shared" si="226"/>
        <v>0</v>
      </c>
      <c r="N836" s="816">
        <f t="shared" si="227"/>
        <v>0</v>
      </c>
      <c r="O836" s="209">
        <f t="shared" si="223"/>
        <v>0</v>
      </c>
      <c r="P836" s="210">
        <f t="shared" si="224"/>
        <v>0</v>
      </c>
    </row>
    <row r="837" spans="1:16" outlineLevel="1">
      <c r="A837" s="183">
        <f t="shared" si="220"/>
        <v>4.3</v>
      </c>
      <c r="B837" s="184" t="str">
        <f t="shared" si="220"/>
        <v>Up gradation of CW system of Stage-I&amp;II Units</v>
      </c>
      <c r="C837" s="183" t="str">
        <f t="shared" si="220"/>
        <v>MERC/CAPEX/20162017/01018</v>
      </c>
      <c r="D837" s="814">
        <f t="shared" si="220"/>
        <v>42691</v>
      </c>
      <c r="E837" s="815">
        <f t="shared" si="220"/>
        <v>1.7099491</v>
      </c>
      <c r="F837" s="155">
        <f t="shared" si="221"/>
        <v>1.4730966999999999</v>
      </c>
      <c r="G837" s="155">
        <f t="shared" si="222"/>
        <v>1.4730966999999999</v>
      </c>
      <c r="H837" s="816">
        <f t="shared" si="225"/>
        <v>0</v>
      </c>
      <c r="I837" s="155">
        <f>'F4.2  KGSC'!Y25</f>
        <v>0</v>
      </c>
      <c r="J837" s="155">
        <f>'F4.2  KGSC'!AX25</f>
        <v>0</v>
      </c>
      <c r="K837" s="816"/>
      <c r="L837" s="816"/>
      <c r="M837" s="816">
        <f t="shared" si="226"/>
        <v>0</v>
      </c>
      <c r="N837" s="816">
        <f t="shared" si="227"/>
        <v>0</v>
      </c>
      <c r="O837" s="209">
        <f t="shared" si="223"/>
        <v>0</v>
      </c>
      <c r="P837" s="210">
        <f t="shared" si="224"/>
        <v>0</v>
      </c>
    </row>
    <row r="838" spans="1:16" ht="30" outlineLevel="1">
      <c r="A838" s="183">
        <f t="shared" ref="A838:E853" si="228">A635</f>
        <v>4.4000000000000004</v>
      </c>
      <c r="B838" s="184" t="str">
        <f t="shared" si="228"/>
        <v>Up gradation of Intercom Exchange System between Stage-I&amp;II PH &amp; Admin. Bldg &amp; Staff Colony.</v>
      </c>
      <c r="C838" s="183" t="str">
        <f t="shared" si="228"/>
        <v>MERC/CAPEX/20162017/01018</v>
      </c>
      <c r="D838" s="814">
        <f t="shared" si="228"/>
        <v>42691</v>
      </c>
      <c r="E838" s="815">
        <f t="shared" si="228"/>
        <v>0.43826300000000001</v>
      </c>
      <c r="F838" s="155">
        <f t="shared" si="221"/>
        <v>0.35899999999999999</v>
      </c>
      <c r="G838" s="155">
        <f t="shared" si="222"/>
        <v>0.35899999999999999</v>
      </c>
      <c r="H838" s="816">
        <f t="shared" si="225"/>
        <v>0</v>
      </c>
      <c r="I838" s="155">
        <f>'F4.2  KGSC'!Y26</f>
        <v>0</v>
      </c>
      <c r="J838" s="155">
        <f>'F4.2  KGSC'!AX26</f>
        <v>0</v>
      </c>
      <c r="K838" s="816"/>
      <c r="L838" s="816"/>
      <c r="M838" s="816">
        <f t="shared" si="226"/>
        <v>0</v>
      </c>
      <c r="N838" s="816">
        <f t="shared" si="227"/>
        <v>0</v>
      </c>
      <c r="O838" s="209">
        <f t="shared" si="223"/>
        <v>0</v>
      </c>
      <c r="P838" s="210">
        <f t="shared" si="224"/>
        <v>0</v>
      </c>
    </row>
    <row r="839" spans="1:16" outlineLevel="1">
      <c r="A839" s="183">
        <f t="shared" si="228"/>
        <v>4.5</v>
      </c>
      <c r="B839" s="184" t="str">
        <f t="shared" si="228"/>
        <v>Up gradation of 220 kV Breakers at KDPH SY</v>
      </c>
      <c r="C839" s="183" t="str">
        <f t="shared" si="228"/>
        <v>MERC/CAPEX/20162017/01018</v>
      </c>
      <c r="D839" s="814">
        <f t="shared" si="228"/>
        <v>42691</v>
      </c>
      <c r="E839" s="815">
        <f t="shared" si="228"/>
        <v>1.2890455999999999</v>
      </c>
      <c r="F839" s="155">
        <f t="shared" si="221"/>
        <v>0.97899999999999998</v>
      </c>
      <c r="G839" s="155">
        <f t="shared" si="222"/>
        <v>0.97899999999999998</v>
      </c>
      <c r="H839" s="816">
        <f t="shared" si="225"/>
        <v>0</v>
      </c>
      <c r="I839" s="155">
        <f>'F4.2  KGSC'!Y27</f>
        <v>0</v>
      </c>
      <c r="J839" s="155">
        <f>'F4.2  KGSC'!AX27</f>
        <v>0</v>
      </c>
      <c r="K839" s="816"/>
      <c r="L839" s="816"/>
      <c r="M839" s="816">
        <f t="shared" si="226"/>
        <v>0</v>
      </c>
      <c r="N839" s="816">
        <f t="shared" si="227"/>
        <v>0</v>
      </c>
      <c r="O839" s="209">
        <f t="shared" si="223"/>
        <v>0</v>
      </c>
      <c r="P839" s="210">
        <f t="shared" si="224"/>
        <v>0</v>
      </c>
    </row>
    <row r="840" spans="1:16" outlineLevel="1">
      <c r="A840" s="183">
        <f t="shared" si="228"/>
        <v>4.5999999999999996</v>
      </c>
      <c r="B840" s="184" t="str">
        <f t="shared" si="228"/>
        <v>Procurement of Governing Oil Pumps for Stage-III Units.</v>
      </c>
      <c r="C840" s="183" t="str">
        <f t="shared" si="228"/>
        <v>MERC/CAPEX/20162017/01018</v>
      </c>
      <c r="D840" s="814">
        <f t="shared" si="228"/>
        <v>42691</v>
      </c>
      <c r="E840" s="815">
        <f t="shared" si="228"/>
        <v>1.2316254</v>
      </c>
      <c r="F840" s="155">
        <f t="shared" si="221"/>
        <v>0.70174179999999997</v>
      </c>
      <c r="G840" s="155">
        <f t="shared" si="222"/>
        <v>0.70174179999999997</v>
      </c>
      <c r="H840" s="816">
        <f t="shared" si="225"/>
        <v>0</v>
      </c>
      <c r="I840" s="155">
        <f>'F4.2  KGSC'!Y28</f>
        <v>0</v>
      </c>
      <c r="J840" s="155">
        <f>'F4.2  KGSC'!AX28</f>
        <v>0</v>
      </c>
      <c r="K840" s="816"/>
      <c r="L840" s="816"/>
      <c r="M840" s="816">
        <f t="shared" si="226"/>
        <v>0</v>
      </c>
      <c r="N840" s="816">
        <f t="shared" si="227"/>
        <v>0</v>
      </c>
      <c r="O840" s="209">
        <f t="shared" si="223"/>
        <v>0</v>
      </c>
      <c r="P840" s="210">
        <f t="shared" si="224"/>
        <v>0</v>
      </c>
    </row>
    <row r="841" spans="1:16" outlineLevel="1">
      <c r="A841" s="768">
        <f t="shared" si="228"/>
        <v>4.7</v>
      </c>
      <c r="B841" s="769" t="str">
        <f t="shared" si="228"/>
        <v>Up gradation of TG Governing system of Stage-IV Units.</v>
      </c>
      <c r="C841" s="58" t="str">
        <f t="shared" si="228"/>
        <v>MERC/CAPEX/20162017/01018</v>
      </c>
      <c r="D841" s="141">
        <f t="shared" si="228"/>
        <v>42691</v>
      </c>
      <c r="E841" s="59">
        <f t="shared" si="228"/>
        <v>2.2151633999999998</v>
      </c>
      <c r="F841" s="155">
        <f t="shared" si="221"/>
        <v>2.7472045999999999</v>
      </c>
      <c r="G841" s="155">
        <f t="shared" si="222"/>
        <v>2.7472045999999999</v>
      </c>
      <c r="H841" s="156">
        <f t="shared" si="225"/>
        <v>0</v>
      </c>
      <c r="I841" s="157">
        <f>'F4.2  KGSC'!Y29</f>
        <v>0</v>
      </c>
      <c r="J841" s="157">
        <f>'F4.2  KGSC'!AX29</f>
        <v>0</v>
      </c>
      <c r="K841" s="156"/>
      <c r="L841" s="156"/>
      <c r="M841" s="156">
        <f t="shared" si="226"/>
        <v>0</v>
      </c>
      <c r="N841" s="156">
        <f t="shared" si="227"/>
        <v>0</v>
      </c>
      <c r="O841" s="209">
        <f t="shared" si="223"/>
        <v>0</v>
      </c>
      <c r="P841" s="210">
        <f t="shared" si="224"/>
        <v>0</v>
      </c>
    </row>
    <row r="842" spans="1:16" outlineLevel="1">
      <c r="A842" s="183">
        <f t="shared" si="228"/>
        <v>4.8</v>
      </c>
      <c r="B842" s="184" t="str">
        <f t="shared" si="228"/>
        <v>Up gradation of Numerical Protection system of Stage-IV Units.</v>
      </c>
      <c r="C842" s="183" t="str">
        <f t="shared" si="228"/>
        <v>MERC/CAPEX/20162017/01018</v>
      </c>
      <c r="D842" s="814">
        <f t="shared" si="228"/>
        <v>42691</v>
      </c>
      <c r="E842" s="815">
        <f t="shared" si="228"/>
        <v>2.8249399999999998</v>
      </c>
      <c r="F842" s="155">
        <f t="shared" si="221"/>
        <v>2.8673999999999999</v>
      </c>
      <c r="G842" s="155">
        <f t="shared" si="222"/>
        <v>2.8673999999999999</v>
      </c>
      <c r="H842" s="816">
        <f t="shared" si="225"/>
        <v>0</v>
      </c>
      <c r="I842" s="155">
        <f>'F4.2  KGSC'!Y30</f>
        <v>0</v>
      </c>
      <c r="J842" s="155">
        <f>'F4.2  KGSC'!AX30</f>
        <v>0</v>
      </c>
      <c r="K842" s="816"/>
      <c r="L842" s="816"/>
      <c r="M842" s="816">
        <f t="shared" si="226"/>
        <v>0</v>
      </c>
      <c r="N842" s="816">
        <f t="shared" si="227"/>
        <v>0</v>
      </c>
      <c r="O842" s="209">
        <f t="shared" si="223"/>
        <v>0</v>
      </c>
      <c r="P842" s="210">
        <f t="shared" si="224"/>
        <v>0</v>
      </c>
    </row>
    <row r="843" spans="1:16" outlineLevel="1">
      <c r="A843" s="183">
        <f t="shared" si="228"/>
        <v>0</v>
      </c>
      <c r="B843" s="184" t="str">
        <f t="shared" si="228"/>
        <v>IDC</v>
      </c>
      <c r="C843" s="183" t="str">
        <f t="shared" si="228"/>
        <v>MERC/CAPEX/20162017/01018</v>
      </c>
      <c r="D843" s="814">
        <f t="shared" si="228"/>
        <v>42691</v>
      </c>
      <c r="E843" s="815">
        <f t="shared" si="228"/>
        <v>0.9</v>
      </c>
      <c r="F843" s="155">
        <f t="shared" si="221"/>
        <v>0</v>
      </c>
      <c r="G843" s="155">
        <f t="shared" si="222"/>
        <v>0</v>
      </c>
      <c r="H843" s="816">
        <f t="shared" si="225"/>
        <v>0</v>
      </c>
      <c r="I843" s="155">
        <f>'F4.2  KGSC'!Y31</f>
        <v>0</v>
      </c>
      <c r="J843" s="155">
        <f>'F4.2  KGSC'!AX31</f>
        <v>0</v>
      </c>
      <c r="K843" s="816"/>
      <c r="L843" s="816"/>
      <c r="M843" s="816">
        <f t="shared" si="226"/>
        <v>0</v>
      </c>
      <c r="N843" s="816">
        <f t="shared" si="227"/>
        <v>0</v>
      </c>
      <c r="O843" s="209">
        <f t="shared" si="223"/>
        <v>0</v>
      </c>
      <c r="P843" s="210">
        <f t="shared" si="224"/>
        <v>0</v>
      </c>
    </row>
    <row r="844" spans="1:16" ht="30" outlineLevel="1">
      <c r="A844" s="416">
        <f t="shared" si="228"/>
        <v>7</v>
      </c>
      <c r="B844" s="417" t="str">
        <f t="shared" si="228"/>
        <v>Replacement of Generator Stator of unit No. 11 (80 MW), Stage III, KGSC Pophali</v>
      </c>
      <c r="C844" s="416" t="str">
        <f t="shared" si="228"/>
        <v>MERC/CAPEX/20172018/04592</v>
      </c>
      <c r="D844" s="811">
        <f t="shared" si="228"/>
        <v>43046</v>
      </c>
      <c r="E844" s="57">
        <f t="shared" si="228"/>
        <v>22.54</v>
      </c>
      <c r="F844" s="155">
        <f t="shared" si="221"/>
        <v>0</v>
      </c>
      <c r="G844" s="155">
        <f t="shared" si="222"/>
        <v>0</v>
      </c>
      <c r="H844" s="816">
        <f t="shared" si="225"/>
        <v>0</v>
      </c>
      <c r="I844" s="155">
        <f>'F4.2  KGSC'!Y32</f>
        <v>0</v>
      </c>
      <c r="J844" s="155">
        <f>'F4.2  KGSC'!AX32</f>
        <v>0</v>
      </c>
      <c r="K844" s="816"/>
      <c r="L844" s="816"/>
      <c r="M844" s="816">
        <f t="shared" si="226"/>
        <v>0</v>
      </c>
      <c r="N844" s="816">
        <f t="shared" si="227"/>
        <v>0</v>
      </c>
      <c r="O844" s="209">
        <f t="shared" si="223"/>
        <v>0</v>
      </c>
      <c r="P844" s="210">
        <f t="shared" si="224"/>
        <v>0</v>
      </c>
    </row>
    <row r="845" spans="1:16" ht="30" outlineLevel="1">
      <c r="A845" s="58">
        <f t="shared" si="228"/>
        <v>7.1</v>
      </c>
      <c r="B845" s="104" t="str">
        <f t="shared" si="228"/>
        <v>Replacement of Generator Stator of unit No. 11 (80 MW), Stage III, KGSC Pophali</v>
      </c>
      <c r="C845" s="58" t="str">
        <f t="shared" si="228"/>
        <v>MERC/CAPEX/20172018/04592</v>
      </c>
      <c r="D845" s="141">
        <f t="shared" si="228"/>
        <v>43046</v>
      </c>
      <c r="E845" s="59">
        <f t="shared" si="228"/>
        <v>22.54</v>
      </c>
      <c r="F845" s="155">
        <f t="shared" si="221"/>
        <v>19.408999999999999</v>
      </c>
      <c r="G845" s="155">
        <f t="shared" si="222"/>
        <v>19.41</v>
      </c>
      <c r="H845" s="156">
        <f t="shared" si="225"/>
        <v>-1.0000000000012221E-3</v>
      </c>
      <c r="I845" s="157">
        <f>'F4.2  KGSC'!Y33</f>
        <v>0</v>
      </c>
      <c r="J845" s="157">
        <f>'F4.2  KGSC'!AX33</f>
        <v>0</v>
      </c>
      <c r="K845" s="156"/>
      <c r="L845" s="156"/>
      <c r="M845" s="156">
        <f t="shared" si="226"/>
        <v>0</v>
      </c>
      <c r="N845" s="156">
        <f t="shared" si="227"/>
        <v>-1.0000000000012221E-3</v>
      </c>
      <c r="O845" s="209">
        <f t="shared" si="223"/>
        <v>0</v>
      </c>
      <c r="P845" s="210">
        <f t="shared" si="224"/>
        <v>0</v>
      </c>
    </row>
    <row r="846" spans="1:16" ht="30" outlineLevel="1">
      <c r="A846" s="416">
        <f t="shared" si="228"/>
        <v>8</v>
      </c>
      <c r="B846" s="417" t="str">
        <f t="shared" si="228"/>
        <v>Procurement of new pelton wheel runners (2 Nos.) for Stage II at KGSC, Pophali</v>
      </c>
      <c r="C846" s="416" t="str">
        <f t="shared" si="228"/>
        <v>MERC/CAPEX/20172018/04421</v>
      </c>
      <c r="D846" s="811">
        <f t="shared" si="228"/>
        <v>43032</v>
      </c>
      <c r="E846" s="57">
        <f t="shared" si="228"/>
        <v>13.07</v>
      </c>
      <c r="F846" s="155">
        <f t="shared" si="221"/>
        <v>0</v>
      </c>
      <c r="G846" s="155">
        <f t="shared" si="222"/>
        <v>0</v>
      </c>
      <c r="H846" s="816">
        <f t="shared" si="225"/>
        <v>0</v>
      </c>
      <c r="I846" s="155">
        <f>'F4.2  KGSC'!Y34</f>
        <v>0</v>
      </c>
      <c r="J846" s="155">
        <f>'F4.2  KGSC'!AX34</f>
        <v>0</v>
      </c>
      <c r="K846" s="816"/>
      <c r="L846" s="816"/>
      <c r="M846" s="816">
        <f t="shared" si="226"/>
        <v>0</v>
      </c>
      <c r="N846" s="816">
        <f t="shared" si="227"/>
        <v>0</v>
      </c>
      <c r="O846" s="209">
        <f t="shared" si="223"/>
        <v>0</v>
      </c>
      <c r="P846" s="210">
        <f t="shared" si="224"/>
        <v>0</v>
      </c>
    </row>
    <row r="847" spans="1:16" ht="30" outlineLevel="1">
      <c r="A847" s="58">
        <f t="shared" si="228"/>
        <v>8.1</v>
      </c>
      <c r="B847" s="104" t="str">
        <f t="shared" si="228"/>
        <v>Procurement of new pelton wheel runners (2 Nos.) for Stage II at KGSC, Pophali</v>
      </c>
      <c r="C847" s="58" t="str">
        <f t="shared" si="228"/>
        <v>MERC/CAPEX/20172018/04421</v>
      </c>
      <c r="D847" s="141">
        <f t="shared" si="228"/>
        <v>43032</v>
      </c>
      <c r="E847" s="59">
        <f t="shared" si="228"/>
        <v>13.07</v>
      </c>
      <c r="F847" s="155">
        <f t="shared" si="221"/>
        <v>10.38</v>
      </c>
      <c r="G847" s="155">
        <f t="shared" si="222"/>
        <v>10.38</v>
      </c>
      <c r="H847" s="156">
        <f t="shared" si="225"/>
        <v>0</v>
      </c>
      <c r="I847" s="157">
        <f>'F4.2  KGSC'!Y35</f>
        <v>0</v>
      </c>
      <c r="J847" s="157">
        <f>'F4.2  KGSC'!AX35</f>
        <v>0</v>
      </c>
      <c r="K847" s="156"/>
      <c r="L847" s="156"/>
      <c r="M847" s="156">
        <f t="shared" si="226"/>
        <v>0</v>
      </c>
      <c r="N847" s="156">
        <f t="shared" si="227"/>
        <v>0</v>
      </c>
      <c r="O847" s="209">
        <f t="shared" si="223"/>
        <v>0</v>
      </c>
      <c r="P847" s="210">
        <f t="shared" si="224"/>
        <v>0</v>
      </c>
    </row>
    <row r="848" spans="1:16" outlineLevel="1">
      <c r="A848" s="160">
        <f t="shared" si="228"/>
        <v>11</v>
      </c>
      <c r="B848" s="54" t="str">
        <f t="shared" si="228"/>
        <v>Implementation of 12 Nos. of various schemes at KGSC, Pophali.</v>
      </c>
      <c r="C848" s="53" t="str">
        <f t="shared" si="228"/>
        <v>MERC/CAPEX/2019-2020/01</v>
      </c>
      <c r="D848" s="55">
        <f t="shared" si="228"/>
        <v>43609</v>
      </c>
      <c r="E848" s="56">
        <f t="shared" si="228"/>
        <v>26.891000000000002</v>
      </c>
      <c r="F848" s="155">
        <f t="shared" si="221"/>
        <v>0</v>
      </c>
      <c r="G848" s="155">
        <f t="shared" si="222"/>
        <v>0</v>
      </c>
      <c r="H848" s="156">
        <f t="shared" si="225"/>
        <v>0</v>
      </c>
      <c r="I848" s="157">
        <f>'F4.2  KGSC'!Y36</f>
        <v>0</v>
      </c>
      <c r="J848" s="157">
        <f>'F4.2  KGSC'!AX36</f>
        <v>0</v>
      </c>
      <c r="K848" s="156"/>
      <c r="L848" s="156"/>
      <c r="M848" s="156">
        <f t="shared" si="226"/>
        <v>0</v>
      </c>
      <c r="N848" s="156">
        <f t="shared" si="227"/>
        <v>0</v>
      </c>
      <c r="O848" s="209">
        <f t="shared" si="223"/>
        <v>0</v>
      </c>
      <c r="P848" s="210">
        <f t="shared" si="224"/>
        <v>0</v>
      </c>
    </row>
    <row r="849" spans="1:16" ht="30" outlineLevel="1">
      <c r="A849" s="58">
        <f t="shared" si="228"/>
        <v>11.1</v>
      </c>
      <c r="B849" s="164" t="str">
        <f t="shared" si="228"/>
        <v>Replacement of  UGB (8 Nos), LGB (8 Nos) &amp; Generator air coolers (8 Nos) for Stage-I</v>
      </c>
      <c r="C849" s="58" t="str">
        <f t="shared" si="228"/>
        <v>MERC/CAPEX/2019-2020/01</v>
      </c>
      <c r="D849" s="141">
        <f t="shared" si="228"/>
        <v>43609</v>
      </c>
      <c r="E849" s="59">
        <f t="shared" si="228"/>
        <v>1.3440000000000001</v>
      </c>
      <c r="F849" s="155">
        <f t="shared" si="221"/>
        <v>0.85</v>
      </c>
      <c r="G849" s="155">
        <f t="shared" si="222"/>
        <v>0.85</v>
      </c>
      <c r="H849" s="156">
        <f t="shared" si="225"/>
        <v>0</v>
      </c>
      <c r="I849" s="157">
        <f>'F4.2  KGSC'!Y37</f>
        <v>0</v>
      </c>
      <c r="J849" s="157">
        <f>'F4.2  KGSC'!AX37</f>
        <v>0</v>
      </c>
      <c r="K849" s="156"/>
      <c r="L849" s="156"/>
      <c r="M849" s="156">
        <f t="shared" si="226"/>
        <v>0</v>
      </c>
      <c r="N849" s="156">
        <f t="shared" si="227"/>
        <v>0</v>
      </c>
      <c r="O849" s="209">
        <f t="shared" si="223"/>
        <v>0</v>
      </c>
      <c r="P849" s="210">
        <f t="shared" si="224"/>
        <v>0</v>
      </c>
    </row>
    <row r="850" spans="1:16" ht="45" outlineLevel="1">
      <c r="A850" s="58">
        <f t="shared" si="228"/>
        <v>11.2</v>
      </c>
      <c r="B850" s="164" t="str">
        <f t="shared" si="228"/>
        <v>Retrofitting of Generator &amp; Gen-Transformer relays by new numerical protection system at Koyna Dam Power House (KDPH) Koynanagar</v>
      </c>
      <c r="C850" s="58" t="str">
        <f t="shared" si="228"/>
        <v>MERC/CAPEX/2019-2020/01</v>
      </c>
      <c r="D850" s="141">
        <f t="shared" si="228"/>
        <v>43609</v>
      </c>
      <c r="E850" s="59">
        <f t="shared" si="228"/>
        <v>1.097</v>
      </c>
      <c r="F850" s="155">
        <f t="shared" si="221"/>
        <v>1.08</v>
      </c>
      <c r="G850" s="155">
        <f t="shared" si="222"/>
        <v>1.08</v>
      </c>
      <c r="H850" s="156">
        <f t="shared" si="225"/>
        <v>0</v>
      </c>
      <c r="I850" s="157">
        <f>'F4.2  KGSC'!Y38</f>
        <v>0</v>
      </c>
      <c r="J850" s="157">
        <f>'F4.2  KGSC'!AX38</f>
        <v>0</v>
      </c>
      <c r="K850" s="156"/>
      <c r="L850" s="156"/>
      <c r="M850" s="156">
        <f t="shared" si="226"/>
        <v>0</v>
      </c>
      <c r="N850" s="156">
        <f t="shared" si="227"/>
        <v>0</v>
      </c>
      <c r="O850" s="209">
        <f t="shared" si="223"/>
        <v>0</v>
      </c>
      <c r="P850" s="210">
        <f t="shared" si="224"/>
        <v>0</v>
      </c>
    </row>
    <row r="851" spans="1:16" ht="45" outlineLevel="1">
      <c r="A851" s="183">
        <f t="shared" si="228"/>
        <v>11.3</v>
      </c>
      <c r="B851" s="184" t="str">
        <f t="shared" si="228"/>
        <v>Replacement of two 220V Battery chargers with 220V dual float cum boost (60A) battery Charger including DCDB at KDPH, Koynanagar</v>
      </c>
      <c r="C851" s="183" t="str">
        <f t="shared" si="228"/>
        <v>MERC/CAPEX/2019-2020/01</v>
      </c>
      <c r="D851" s="814">
        <f t="shared" si="228"/>
        <v>43609</v>
      </c>
      <c r="E851" s="815">
        <f t="shared" si="228"/>
        <v>0.20200000000000001</v>
      </c>
      <c r="F851" s="155">
        <f t="shared" si="221"/>
        <v>0.137824</v>
      </c>
      <c r="G851" s="155">
        <f t="shared" si="222"/>
        <v>0.137824</v>
      </c>
      <c r="H851" s="816">
        <f t="shared" si="225"/>
        <v>0</v>
      </c>
      <c r="I851" s="155">
        <f>'F4.2  KGSC'!Y39</f>
        <v>0</v>
      </c>
      <c r="J851" s="155">
        <f>'F4.2  KGSC'!AX39</f>
        <v>0</v>
      </c>
      <c r="K851" s="816"/>
      <c r="L851" s="816"/>
      <c r="M851" s="816">
        <f t="shared" si="226"/>
        <v>0</v>
      </c>
      <c r="N851" s="816">
        <f t="shared" si="227"/>
        <v>0</v>
      </c>
      <c r="O851" s="209">
        <f t="shared" si="223"/>
        <v>0</v>
      </c>
      <c r="P851" s="210">
        <f t="shared" si="224"/>
        <v>0</v>
      </c>
    </row>
    <row r="852" spans="1:16" ht="45" outlineLevel="1">
      <c r="A852" s="58">
        <f t="shared" si="228"/>
        <v>11.4</v>
      </c>
      <c r="B852" s="104" t="str">
        <f t="shared" si="228"/>
        <v>Replacement of 220KV current transformer (54 Nos), Potential transformer (13 Nos),110KV Current Transformer (14 Nos)&amp; Potential Transformer (4 Nos),Stage-III.</v>
      </c>
      <c r="C852" s="58" t="str">
        <f t="shared" si="228"/>
        <v>MERC/CAPEX/2019-2020/01</v>
      </c>
      <c r="D852" s="141">
        <f t="shared" si="228"/>
        <v>43609</v>
      </c>
      <c r="E852" s="59">
        <f t="shared" si="228"/>
        <v>5.2809999999999997</v>
      </c>
      <c r="F852" s="155">
        <f t="shared" si="221"/>
        <v>5.28</v>
      </c>
      <c r="G852" s="155">
        <f t="shared" si="222"/>
        <v>5.28</v>
      </c>
      <c r="H852" s="156">
        <f t="shared" si="225"/>
        <v>0</v>
      </c>
      <c r="I852" s="157">
        <f>'F4.2  KGSC'!Y40</f>
        <v>0</v>
      </c>
      <c r="J852" s="157">
        <f>'F4.2  KGSC'!AX40</f>
        <v>0</v>
      </c>
      <c r="K852" s="156"/>
      <c r="L852" s="156"/>
      <c r="M852" s="156">
        <f t="shared" si="226"/>
        <v>0</v>
      </c>
      <c r="N852" s="156">
        <f t="shared" si="227"/>
        <v>0</v>
      </c>
      <c r="O852" s="209">
        <f t="shared" si="223"/>
        <v>0</v>
      </c>
      <c r="P852" s="210">
        <f t="shared" si="224"/>
        <v>0</v>
      </c>
    </row>
    <row r="853" spans="1:16" outlineLevel="1">
      <c r="A853" s="58">
        <f t="shared" si="228"/>
        <v>11.5</v>
      </c>
      <c r="B853" s="104" t="str">
        <f t="shared" si="228"/>
        <v>Replacement of Generator Air Cooler (32 Nos), St-III</v>
      </c>
      <c r="C853" s="58" t="str">
        <f t="shared" si="228"/>
        <v>MERC/CAPEX/2019-2020/01</v>
      </c>
      <c r="D853" s="141">
        <f t="shared" si="228"/>
        <v>43609</v>
      </c>
      <c r="E853" s="59">
        <f t="shared" si="228"/>
        <v>2.4129999999999998</v>
      </c>
      <c r="F853" s="155">
        <f t="shared" si="221"/>
        <v>2.0541399999999999</v>
      </c>
      <c r="G853" s="155">
        <f t="shared" si="222"/>
        <v>2.054144</v>
      </c>
      <c r="H853" s="156">
        <f t="shared" si="225"/>
        <v>-4.0000000001150227E-6</v>
      </c>
      <c r="I853" s="157">
        <f>'F4.2  KGSC'!Y41</f>
        <v>0</v>
      </c>
      <c r="J853" s="157">
        <f>'F4.2  KGSC'!AX41</f>
        <v>0</v>
      </c>
      <c r="K853" s="156"/>
      <c r="L853" s="156"/>
      <c r="M853" s="156">
        <f t="shared" si="226"/>
        <v>0</v>
      </c>
      <c r="N853" s="156">
        <f t="shared" si="227"/>
        <v>-4.0000000001150227E-6</v>
      </c>
      <c r="O853" s="209">
        <f t="shared" si="223"/>
        <v>0</v>
      </c>
      <c r="P853" s="210">
        <f t="shared" si="224"/>
        <v>0</v>
      </c>
    </row>
    <row r="854" spans="1:16" ht="30" outlineLevel="1">
      <c r="A854" s="183">
        <f t="shared" ref="A854:E869" si="229">A651</f>
        <v>11.6</v>
      </c>
      <c r="B854" s="184" t="str">
        <f t="shared" si="229"/>
        <v>Replacement of 48 Volt, 1000 AH tubular battery set with 48 Volt, 750AH Plante type battery set at KGSC, Stage-III</v>
      </c>
      <c r="C854" s="183" t="str">
        <f t="shared" si="229"/>
        <v>MERC/CAPEX/2019-2020/01</v>
      </c>
      <c r="D854" s="814">
        <f t="shared" si="229"/>
        <v>43609</v>
      </c>
      <c r="E854" s="815">
        <f t="shared" si="229"/>
        <v>0.318</v>
      </c>
      <c r="F854" s="155">
        <f t="shared" si="221"/>
        <v>0.30941800000000003</v>
      </c>
      <c r="G854" s="155">
        <f t="shared" si="222"/>
        <v>0.30941800000000003</v>
      </c>
      <c r="H854" s="816">
        <f t="shared" si="225"/>
        <v>0</v>
      </c>
      <c r="I854" s="155">
        <f>'F4.2  KGSC'!Y42</f>
        <v>0</v>
      </c>
      <c r="J854" s="155">
        <f>'F4.2  KGSC'!AX42</f>
        <v>0</v>
      </c>
      <c r="K854" s="816"/>
      <c r="L854" s="816"/>
      <c r="M854" s="816">
        <f t="shared" si="226"/>
        <v>0</v>
      </c>
      <c r="N854" s="816">
        <f t="shared" si="227"/>
        <v>0</v>
      </c>
      <c r="O854" s="209">
        <f t="shared" si="223"/>
        <v>0</v>
      </c>
      <c r="P854" s="210">
        <f t="shared" si="224"/>
        <v>0</v>
      </c>
    </row>
    <row r="855" spans="1:16" ht="30" outlineLevel="1">
      <c r="A855" s="183">
        <f t="shared" si="229"/>
        <v>11.7</v>
      </c>
      <c r="B855" s="184" t="str">
        <f t="shared" si="229"/>
        <v>Replacement of 220V-150AH Battery set with Ni-Cad type, along with standard accessories for UPS scheme at Stage-IV</v>
      </c>
      <c r="C855" s="183" t="str">
        <f t="shared" si="229"/>
        <v>MERC/CAPEX/2019-2020/01</v>
      </c>
      <c r="D855" s="814">
        <f t="shared" si="229"/>
        <v>43609</v>
      </c>
      <c r="E855" s="815">
        <f t="shared" si="229"/>
        <v>0.27200000000000002</v>
      </c>
      <c r="F855" s="155">
        <f t="shared" si="221"/>
        <v>0.25759480000000001</v>
      </c>
      <c r="G855" s="155">
        <f t="shared" si="222"/>
        <v>0.25759480000000001</v>
      </c>
      <c r="H855" s="816">
        <f t="shared" si="225"/>
        <v>0</v>
      </c>
      <c r="I855" s="155">
        <f>'F4.2  KGSC'!Y43</f>
        <v>0</v>
      </c>
      <c r="J855" s="155">
        <f>'F4.2  KGSC'!AX43</f>
        <v>0</v>
      </c>
      <c r="K855" s="816"/>
      <c r="L855" s="816"/>
      <c r="M855" s="816">
        <f t="shared" si="226"/>
        <v>0</v>
      </c>
      <c r="N855" s="816">
        <f t="shared" si="227"/>
        <v>0</v>
      </c>
      <c r="O855" s="209">
        <f t="shared" si="223"/>
        <v>0</v>
      </c>
      <c r="P855" s="210">
        <f t="shared" si="224"/>
        <v>0</v>
      </c>
    </row>
    <row r="856" spans="1:16" outlineLevel="1">
      <c r="A856" s="183">
        <f t="shared" si="229"/>
        <v>11.8</v>
      </c>
      <c r="B856" s="184" t="str">
        <f t="shared" si="229"/>
        <v>Reliability enhancement of Gas Insulated Switchyard Stage-IV.</v>
      </c>
      <c r="C856" s="183" t="str">
        <f t="shared" si="229"/>
        <v>MERC/CAPEX/2019-2020/01</v>
      </c>
      <c r="D856" s="814">
        <f t="shared" si="229"/>
        <v>43609</v>
      </c>
      <c r="E856" s="815">
        <f t="shared" si="229"/>
        <v>10.472</v>
      </c>
      <c r="F856" s="155">
        <f t="shared" si="221"/>
        <v>0</v>
      </c>
      <c r="G856" s="155">
        <f t="shared" si="222"/>
        <v>0</v>
      </c>
      <c r="H856" s="816">
        <f t="shared" si="225"/>
        <v>0</v>
      </c>
      <c r="I856" s="155">
        <f>'F4.2  KGSC'!Y44</f>
        <v>0</v>
      </c>
      <c r="J856" s="155">
        <f>'F4.2  KGSC'!AX44</f>
        <v>0</v>
      </c>
      <c r="K856" s="816"/>
      <c r="L856" s="816"/>
      <c r="M856" s="816">
        <f t="shared" si="226"/>
        <v>0</v>
      </c>
      <c r="N856" s="816">
        <f t="shared" si="227"/>
        <v>0</v>
      </c>
      <c r="O856" s="209">
        <f t="shared" si="223"/>
        <v>0</v>
      </c>
      <c r="P856" s="210">
        <f t="shared" si="224"/>
        <v>0</v>
      </c>
    </row>
    <row r="857" spans="1:16" ht="30" outlineLevel="1">
      <c r="A857" s="58">
        <f t="shared" si="229"/>
        <v>11.9</v>
      </c>
      <c r="B857" s="164" t="str">
        <f t="shared" si="229"/>
        <v>Up-gradation of Vibration system at all units of Stage-IV:Stage-IV, KGSC, Pophali</v>
      </c>
      <c r="C857" s="58" t="str">
        <f t="shared" si="229"/>
        <v>MERC/CAPEX/2019-2020/01</v>
      </c>
      <c r="D857" s="141">
        <f t="shared" si="229"/>
        <v>43609</v>
      </c>
      <c r="E857" s="59">
        <f t="shared" si="229"/>
        <v>1.4430000000000001</v>
      </c>
      <c r="F857" s="155">
        <f t="shared" si="221"/>
        <v>1.5040594999999999</v>
      </c>
      <c r="G857" s="155">
        <f t="shared" si="222"/>
        <v>1.5040595000000001</v>
      </c>
      <c r="H857" s="156">
        <f t="shared" si="225"/>
        <v>0</v>
      </c>
      <c r="I857" s="157">
        <f>'F4.2  KGSC'!Y45</f>
        <v>0</v>
      </c>
      <c r="J857" s="157">
        <f>'F4.2  KGSC'!AX45</f>
        <v>0</v>
      </c>
      <c r="K857" s="156"/>
      <c r="L857" s="156"/>
      <c r="M857" s="156">
        <f t="shared" si="226"/>
        <v>0</v>
      </c>
      <c r="N857" s="156">
        <f t="shared" si="227"/>
        <v>0</v>
      </c>
      <c r="O857" s="209">
        <f t="shared" si="223"/>
        <v>0</v>
      </c>
      <c r="P857" s="210">
        <f t="shared" si="224"/>
        <v>0</v>
      </c>
    </row>
    <row r="858" spans="1:16" ht="30" outlineLevel="1">
      <c r="A858" s="792" t="str">
        <f t="shared" si="229"/>
        <v>11.10</v>
      </c>
      <c r="B858" s="184" t="str">
        <f t="shared" si="229"/>
        <v>Replacement of station battery set of 220V, 2000Ah capacity at Stage-IV.</v>
      </c>
      <c r="C858" s="183" t="str">
        <f t="shared" si="229"/>
        <v>MERC/CAPEX/2019-2020/01</v>
      </c>
      <c r="D858" s="814">
        <f t="shared" si="229"/>
        <v>43609</v>
      </c>
      <c r="E858" s="815">
        <f t="shared" si="229"/>
        <v>2.3849999999999998</v>
      </c>
      <c r="F858" s="155">
        <f t="shared" si="221"/>
        <v>2.3648853999999999</v>
      </c>
      <c r="G858" s="155">
        <f t="shared" si="222"/>
        <v>2.3648853999999999</v>
      </c>
      <c r="H858" s="816">
        <f t="shared" si="225"/>
        <v>0</v>
      </c>
      <c r="I858" s="155">
        <f>'F4.2  KGSC'!Y46</f>
        <v>0</v>
      </c>
      <c r="J858" s="155">
        <f>'F4.2  KGSC'!AX46</f>
        <v>0</v>
      </c>
      <c r="K858" s="816"/>
      <c r="L858" s="816"/>
      <c r="M858" s="816">
        <f t="shared" si="226"/>
        <v>0</v>
      </c>
      <c r="N858" s="816">
        <f t="shared" si="227"/>
        <v>0</v>
      </c>
      <c r="O858" s="209">
        <f t="shared" si="223"/>
        <v>0</v>
      </c>
      <c r="P858" s="210">
        <f t="shared" si="224"/>
        <v>0</v>
      </c>
    </row>
    <row r="859" spans="1:16" ht="30" outlineLevel="1">
      <c r="A859" s="58">
        <f t="shared" si="229"/>
        <v>11.11</v>
      </c>
      <c r="B859" s="164" t="str">
        <f t="shared" si="229"/>
        <v>Renovations and modernization of 1500kg capacity passenger cum goods lifts (2 Nos) for KGSC, Stage-IV</v>
      </c>
      <c r="C859" s="58" t="str">
        <f t="shared" si="229"/>
        <v>MERC/CAPEX/2019-2020/01</v>
      </c>
      <c r="D859" s="141">
        <f t="shared" si="229"/>
        <v>43609</v>
      </c>
      <c r="E859" s="59">
        <f t="shared" si="229"/>
        <v>0.96799999999999997</v>
      </c>
      <c r="F859" s="155">
        <f t="shared" si="221"/>
        <v>0.852078</v>
      </c>
      <c r="G859" s="155">
        <f t="shared" si="222"/>
        <v>0.852078</v>
      </c>
      <c r="H859" s="156">
        <f t="shared" si="225"/>
        <v>0</v>
      </c>
      <c r="I859" s="157">
        <f>'F4.2  KGSC'!Y47</f>
        <v>0</v>
      </c>
      <c r="J859" s="157">
        <f>'F4.2  KGSC'!AX47</f>
        <v>0</v>
      </c>
      <c r="K859" s="156"/>
      <c r="L859" s="156"/>
      <c r="M859" s="156">
        <f t="shared" si="226"/>
        <v>0</v>
      </c>
      <c r="N859" s="156">
        <f t="shared" si="227"/>
        <v>0</v>
      </c>
      <c r="O859" s="209">
        <f t="shared" si="223"/>
        <v>0</v>
      </c>
      <c r="P859" s="210">
        <f t="shared" si="224"/>
        <v>0</v>
      </c>
    </row>
    <row r="860" spans="1:16" ht="45" outlineLevel="1">
      <c r="A860" s="183">
        <f t="shared" si="229"/>
        <v>11.12</v>
      </c>
      <c r="B860" s="184" t="str">
        <f t="shared" si="229"/>
        <v>Replacement of existing 3x7.5 TR Air conditioning package units at Stage-I&amp;II control room by new 3x11 TR Air conditioning package units</v>
      </c>
      <c r="C860" s="183" t="str">
        <f t="shared" si="229"/>
        <v>MERC/CAPEX/2019-2020/01</v>
      </c>
      <c r="D860" s="814">
        <f t="shared" si="229"/>
        <v>43609</v>
      </c>
      <c r="E860" s="815">
        <f t="shared" si="229"/>
        <v>0.34499999999999997</v>
      </c>
      <c r="F860" s="155">
        <f t="shared" si="221"/>
        <v>0.16909379999999999</v>
      </c>
      <c r="G860" s="155">
        <f t="shared" si="222"/>
        <v>0.16909379999999999</v>
      </c>
      <c r="H860" s="816">
        <f t="shared" si="225"/>
        <v>0</v>
      </c>
      <c r="I860" s="155">
        <f>'F4.2  KGSC'!Y48</f>
        <v>0</v>
      </c>
      <c r="J860" s="155">
        <f>'F4.2  KGSC'!AX48</f>
        <v>0</v>
      </c>
      <c r="K860" s="816"/>
      <c r="L860" s="816"/>
      <c r="M860" s="816">
        <f t="shared" si="226"/>
        <v>0</v>
      </c>
      <c r="N860" s="816">
        <f t="shared" si="227"/>
        <v>0</v>
      </c>
      <c r="O860" s="209">
        <f t="shared" si="223"/>
        <v>0</v>
      </c>
      <c r="P860" s="210">
        <f t="shared" si="224"/>
        <v>0</v>
      </c>
    </row>
    <row r="861" spans="1:16" outlineLevel="1">
      <c r="A861" s="183">
        <f t="shared" si="229"/>
        <v>0</v>
      </c>
      <c r="B861" s="184" t="str">
        <f t="shared" si="229"/>
        <v>IDC</v>
      </c>
      <c r="C861" s="183" t="str">
        <f t="shared" si="229"/>
        <v>MERC/CAPEX/2019-2020/01</v>
      </c>
      <c r="D861" s="814">
        <f t="shared" si="229"/>
        <v>43609</v>
      </c>
      <c r="E861" s="815">
        <f t="shared" si="229"/>
        <v>0.35099999999999998</v>
      </c>
      <c r="F861" s="155">
        <f t="shared" si="221"/>
        <v>0</v>
      </c>
      <c r="G861" s="155">
        <f t="shared" si="222"/>
        <v>0</v>
      </c>
      <c r="H861" s="816">
        <f t="shared" si="225"/>
        <v>0</v>
      </c>
      <c r="I861" s="155">
        <f>'F4.2  KGSC'!Y49</f>
        <v>0</v>
      </c>
      <c r="J861" s="155">
        <f>'F4.2  KGSC'!AX49</f>
        <v>0</v>
      </c>
      <c r="K861" s="816"/>
      <c r="L861" s="816"/>
      <c r="M861" s="816">
        <f t="shared" si="226"/>
        <v>0</v>
      </c>
      <c r="N861" s="816">
        <f t="shared" si="227"/>
        <v>0</v>
      </c>
      <c r="O861" s="209">
        <f t="shared" si="223"/>
        <v>0</v>
      </c>
      <c r="P861" s="210">
        <f t="shared" si="224"/>
        <v>0</v>
      </c>
    </row>
    <row r="862" spans="1:16" ht="30" outlineLevel="1">
      <c r="A862" s="416">
        <f t="shared" si="229"/>
        <v>12</v>
      </c>
      <c r="B862" s="417" t="str">
        <f t="shared" si="229"/>
        <v>Upgradation of Governing System at Stage-I, KDPH&amp; Stage-III at KGSC, Pophali</v>
      </c>
      <c r="C862" s="416" t="str">
        <f t="shared" si="229"/>
        <v>MERC/CAPEX/2019-2020/0134</v>
      </c>
      <c r="D862" s="811">
        <f t="shared" si="229"/>
        <v>43595</v>
      </c>
      <c r="E862" s="57">
        <f t="shared" si="229"/>
        <v>19.165120000000002</v>
      </c>
      <c r="F862" s="155">
        <f t="shared" si="221"/>
        <v>0</v>
      </c>
      <c r="G862" s="155">
        <f t="shared" si="222"/>
        <v>0</v>
      </c>
      <c r="H862" s="816">
        <f t="shared" si="225"/>
        <v>0</v>
      </c>
      <c r="I862" s="155">
        <f>'F4.2  KGSC'!Y50</f>
        <v>0</v>
      </c>
      <c r="J862" s="155">
        <f>'F4.2  KGSC'!AX50</f>
        <v>0</v>
      </c>
      <c r="K862" s="816"/>
      <c r="L862" s="816"/>
      <c r="M862" s="816">
        <f t="shared" si="226"/>
        <v>0</v>
      </c>
      <c r="N862" s="816">
        <f t="shared" si="227"/>
        <v>0</v>
      </c>
      <c r="O862" s="209">
        <f t="shared" si="223"/>
        <v>0</v>
      </c>
      <c r="P862" s="210">
        <f t="shared" si="224"/>
        <v>0</v>
      </c>
    </row>
    <row r="863" spans="1:16" ht="30" outlineLevel="1">
      <c r="A863" s="58">
        <f t="shared" si="229"/>
        <v>12.1</v>
      </c>
      <c r="B863" s="164" t="str">
        <f t="shared" si="229"/>
        <v>Up gradation of DIGIPID1500 governing system with new governor (TSLG) for all units of stage-I</v>
      </c>
      <c r="C863" s="58" t="str">
        <f t="shared" si="229"/>
        <v>MERC/CAPEX/2019-2020/0134</v>
      </c>
      <c r="D863" s="141">
        <f t="shared" si="229"/>
        <v>43595</v>
      </c>
      <c r="E863" s="59">
        <f t="shared" si="229"/>
        <v>6.0888</v>
      </c>
      <c r="F863" s="155">
        <f t="shared" si="221"/>
        <v>3.89</v>
      </c>
      <c r="G863" s="155">
        <f t="shared" si="222"/>
        <v>3.89</v>
      </c>
      <c r="H863" s="156">
        <f t="shared" si="225"/>
        <v>0</v>
      </c>
      <c r="I863" s="157">
        <f>'F4.2  KGSC'!Y51</f>
        <v>0</v>
      </c>
      <c r="J863" s="157">
        <f>'F4.2  KGSC'!AX51</f>
        <v>0</v>
      </c>
      <c r="K863" s="156"/>
      <c r="L863" s="156"/>
      <c r="M863" s="156">
        <f t="shared" ref="M863:M886" si="230">SUM(J863:L863)</f>
        <v>0</v>
      </c>
      <c r="N863" s="156">
        <f t="shared" si="227"/>
        <v>0</v>
      </c>
      <c r="O863" s="209">
        <f t="shared" si="223"/>
        <v>0</v>
      </c>
      <c r="P863" s="210">
        <f t="shared" si="224"/>
        <v>0</v>
      </c>
    </row>
    <row r="864" spans="1:16" ht="30" outlineLevel="1">
      <c r="A864" s="58">
        <f t="shared" si="229"/>
        <v>12.2</v>
      </c>
      <c r="B864" s="104" t="str">
        <f t="shared" si="229"/>
        <v>Up-gradation of governing system at Koyna Dam Power House (KDPH) Koynanagar</v>
      </c>
      <c r="C864" s="58" t="str">
        <f t="shared" si="229"/>
        <v>MERC/CAPEX/2019-2020/0134</v>
      </c>
      <c r="D864" s="141">
        <f t="shared" si="229"/>
        <v>43595</v>
      </c>
      <c r="E864" s="59">
        <f t="shared" si="229"/>
        <v>2.9240400000000002</v>
      </c>
      <c r="F864" s="155">
        <f t="shared" si="221"/>
        <v>1.41</v>
      </c>
      <c r="G864" s="155">
        <f t="shared" si="222"/>
        <v>1.41</v>
      </c>
      <c r="H864" s="156">
        <f t="shared" si="225"/>
        <v>0</v>
      </c>
      <c r="I864" s="157">
        <f>'F4.2  KGSC'!Y52</f>
        <v>0</v>
      </c>
      <c r="J864" s="157">
        <f>'F4.2  KGSC'!AX52</f>
        <v>0</v>
      </c>
      <c r="K864" s="156"/>
      <c r="L864" s="156"/>
      <c r="M864" s="156">
        <f t="shared" si="230"/>
        <v>0</v>
      </c>
      <c r="N864" s="156">
        <f t="shared" si="227"/>
        <v>0</v>
      </c>
      <c r="O864" s="209">
        <f t="shared" si="223"/>
        <v>0</v>
      </c>
      <c r="P864" s="210">
        <f t="shared" si="224"/>
        <v>0</v>
      </c>
    </row>
    <row r="865" spans="1:16" ht="30" outlineLevel="1">
      <c r="A865" s="58">
        <f t="shared" si="229"/>
        <v>12.3</v>
      </c>
      <c r="B865" s="104" t="str">
        <f t="shared" si="229"/>
        <v>Up-gradation of the Governing system at Stage-III
&amp; Other Charges (P&amp;F, Insurance etc)</v>
      </c>
      <c r="C865" s="58" t="str">
        <f t="shared" si="229"/>
        <v>MERC/CAPEX/2019-2020/0134</v>
      </c>
      <c r="D865" s="141">
        <f t="shared" si="229"/>
        <v>43595</v>
      </c>
      <c r="E865" s="59">
        <f t="shared" si="229"/>
        <v>9.5522800000000014</v>
      </c>
      <c r="F865" s="155">
        <f t="shared" si="221"/>
        <v>4.5999999999999996</v>
      </c>
      <c r="G865" s="155">
        <f t="shared" si="222"/>
        <v>4.5999999999999996</v>
      </c>
      <c r="H865" s="156">
        <f t="shared" si="225"/>
        <v>0</v>
      </c>
      <c r="I865" s="157">
        <f>'F4.2  KGSC'!Y53</f>
        <v>0</v>
      </c>
      <c r="J865" s="157">
        <f>'F4.2  KGSC'!AX53</f>
        <v>0</v>
      </c>
      <c r="K865" s="156"/>
      <c r="L865" s="156"/>
      <c r="M865" s="156">
        <f t="shared" si="230"/>
        <v>0</v>
      </c>
      <c r="N865" s="156">
        <f t="shared" si="227"/>
        <v>0</v>
      </c>
      <c r="O865" s="209">
        <f t="shared" si="223"/>
        <v>0</v>
      </c>
      <c r="P865" s="210">
        <f t="shared" si="224"/>
        <v>0</v>
      </c>
    </row>
    <row r="866" spans="1:16" outlineLevel="1">
      <c r="A866" s="183">
        <f t="shared" si="229"/>
        <v>0</v>
      </c>
      <c r="B866" s="184" t="str">
        <f t="shared" si="229"/>
        <v>IDC</v>
      </c>
      <c r="C866" s="183" t="str">
        <f t="shared" si="229"/>
        <v>MERC/CAPEX/2019-2020/0134</v>
      </c>
      <c r="D866" s="814">
        <f t="shared" si="229"/>
        <v>43595</v>
      </c>
      <c r="E866" s="815">
        <f t="shared" si="229"/>
        <v>0.6</v>
      </c>
      <c r="F866" s="155">
        <f t="shared" si="221"/>
        <v>0</v>
      </c>
      <c r="G866" s="155">
        <f t="shared" si="222"/>
        <v>0</v>
      </c>
      <c r="H866" s="816">
        <f t="shared" si="225"/>
        <v>0</v>
      </c>
      <c r="I866" s="155">
        <f>'F4.2  KGSC'!Y54</f>
        <v>0</v>
      </c>
      <c r="J866" s="155">
        <f>'F4.2  KGSC'!AX54</f>
        <v>0</v>
      </c>
      <c r="K866" s="816"/>
      <c r="L866" s="816"/>
      <c r="M866" s="816">
        <f t="shared" si="230"/>
        <v>0</v>
      </c>
      <c r="N866" s="816">
        <f t="shared" si="227"/>
        <v>0</v>
      </c>
      <c r="O866" s="209">
        <f t="shared" si="223"/>
        <v>0</v>
      </c>
      <c r="P866" s="210">
        <f t="shared" si="224"/>
        <v>0</v>
      </c>
    </row>
    <row r="867" spans="1:16" ht="30" outlineLevel="1">
      <c r="A867" s="416">
        <f t="shared" si="229"/>
        <v>13</v>
      </c>
      <c r="B867" s="417" t="str">
        <f t="shared" si="229"/>
        <v>Refurbishment of 24 KV Generator Circuit Breakers (ABB Make) for four units at stage-IV, KGSC, Pophali</v>
      </c>
      <c r="C867" s="416" t="str">
        <f t="shared" si="229"/>
        <v>MERC/CAPEX/2019-2020/388</v>
      </c>
      <c r="D867" s="811">
        <f t="shared" si="229"/>
        <v>43664</v>
      </c>
      <c r="E867" s="57">
        <f t="shared" si="229"/>
        <v>10.572639999999998</v>
      </c>
      <c r="F867" s="155">
        <f t="shared" si="221"/>
        <v>0</v>
      </c>
      <c r="G867" s="155">
        <f t="shared" si="222"/>
        <v>0</v>
      </c>
      <c r="H867" s="816">
        <f t="shared" si="225"/>
        <v>0</v>
      </c>
      <c r="I867" s="155">
        <f>'F4.2  KGSC'!Y55</f>
        <v>0</v>
      </c>
      <c r="J867" s="155">
        <f>'F4.2  KGSC'!AX55</f>
        <v>0</v>
      </c>
      <c r="K867" s="816"/>
      <c r="L867" s="816"/>
      <c r="M867" s="816">
        <f t="shared" si="230"/>
        <v>0</v>
      </c>
      <c r="N867" s="816">
        <f t="shared" si="227"/>
        <v>0</v>
      </c>
      <c r="O867" s="209">
        <f t="shared" si="223"/>
        <v>0</v>
      </c>
      <c r="P867" s="210">
        <f t="shared" si="224"/>
        <v>0</v>
      </c>
    </row>
    <row r="868" spans="1:16" ht="30" outlineLevel="1">
      <c r="A868" s="180">
        <f t="shared" si="229"/>
        <v>13.1</v>
      </c>
      <c r="B868" s="165" t="str">
        <f t="shared" si="229"/>
        <v>Supply  spares for 24KV Generator Circuit Breaker System refurbishment (For 4 Units)</v>
      </c>
      <c r="C868" s="58" t="str">
        <f t="shared" si="229"/>
        <v>MERC/CAPEX/2019-2020/388</v>
      </c>
      <c r="D868" s="141">
        <f t="shared" si="229"/>
        <v>43664</v>
      </c>
      <c r="E868" s="59">
        <f t="shared" si="229"/>
        <v>6.5702399999999992</v>
      </c>
      <c r="F868" s="155">
        <f t="shared" si="221"/>
        <v>6.5421399999999998</v>
      </c>
      <c r="G868" s="155">
        <f t="shared" si="222"/>
        <v>6.5421399999999998</v>
      </c>
      <c r="H868" s="156">
        <f t="shared" si="225"/>
        <v>0</v>
      </c>
      <c r="I868" s="157">
        <f>'F4.2  KGSC'!Y56</f>
        <v>0</v>
      </c>
      <c r="J868" s="157">
        <f>'F4.2  KGSC'!AX56</f>
        <v>0</v>
      </c>
      <c r="K868" s="156"/>
      <c r="L868" s="156"/>
      <c r="M868" s="156">
        <f t="shared" si="230"/>
        <v>0</v>
      </c>
      <c r="N868" s="156">
        <f t="shared" si="227"/>
        <v>0</v>
      </c>
      <c r="O868" s="209">
        <f t="shared" si="223"/>
        <v>0</v>
      </c>
      <c r="P868" s="210">
        <f t="shared" si="224"/>
        <v>0</v>
      </c>
    </row>
    <row r="869" spans="1:16" ht="75" outlineLevel="1">
      <c r="A869" s="180">
        <f t="shared" si="229"/>
        <v>13.2</v>
      </c>
      <c r="B869" s="165" t="str">
        <f t="shared" si="229"/>
        <v>Supervision charges for 24 KV Generator Circuit Breaker System Unit. Preparation charges, Travel &amp; transportation charges, local conveyance.
 Lumpsum rental charges of necessary tools &amp; tackles required during O/H work charges</v>
      </c>
      <c r="C869" s="58" t="str">
        <f t="shared" si="229"/>
        <v>MERC/CAPEX/2019-2020/388</v>
      </c>
      <c r="D869" s="141">
        <f t="shared" si="229"/>
        <v>43664</v>
      </c>
      <c r="E869" s="59">
        <f t="shared" si="229"/>
        <v>3.8703999999999996</v>
      </c>
      <c r="F869" s="155">
        <f t="shared" si="221"/>
        <v>3.8216000000000001</v>
      </c>
      <c r="G869" s="155">
        <f t="shared" si="222"/>
        <v>3.8216000000000001</v>
      </c>
      <c r="H869" s="156">
        <f t="shared" si="225"/>
        <v>0</v>
      </c>
      <c r="I869" s="157">
        <f>'F4.2  KGSC'!Y57</f>
        <v>0</v>
      </c>
      <c r="J869" s="157">
        <f>'F4.2  KGSC'!AX57</f>
        <v>0</v>
      </c>
      <c r="K869" s="156"/>
      <c r="L869" s="156"/>
      <c r="M869" s="156">
        <f t="shared" si="230"/>
        <v>0</v>
      </c>
      <c r="N869" s="156">
        <f t="shared" si="227"/>
        <v>0</v>
      </c>
      <c r="O869" s="209">
        <f t="shared" si="223"/>
        <v>0</v>
      </c>
      <c r="P869" s="210">
        <f t="shared" si="224"/>
        <v>0</v>
      </c>
    </row>
    <row r="870" spans="1:16" outlineLevel="1">
      <c r="A870" s="183">
        <f t="shared" ref="A870:E885" si="231">A667</f>
        <v>0</v>
      </c>
      <c r="B870" s="197" t="str">
        <f t="shared" si="231"/>
        <v>IDC</v>
      </c>
      <c r="C870" s="183" t="str">
        <f t="shared" si="231"/>
        <v>MERC/CAPEX/2019-2020/388</v>
      </c>
      <c r="D870" s="814">
        <f t="shared" si="231"/>
        <v>43664</v>
      </c>
      <c r="E870" s="815">
        <f t="shared" si="231"/>
        <v>0.13200000000000001</v>
      </c>
      <c r="F870" s="155">
        <f t="shared" si="221"/>
        <v>0</v>
      </c>
      <c r="G870" s="155">
        <f t="shared" si="222"/>
        <v>0</v>
      </c>
      <c r="H870" s="816">
        <f t="shared" si="225"/>
        <v>0</v>
      </c>
      <c r="I870" s="155">
        <f>'F4.2  KGSC'!Y58</f>
        <v>0</v>
      </c>
      <c r="J870" s="155">
        <f>'F4.2  KGSC'!AX58</f>
        <v>0</v>
      </c>
      <c r="K870" s="816"/>
      <c r="L870" s="816"/>
      <c r="M870" s="816">
        <f t="shared" si="230"/>
        <v>0</v>
      </c>
      <c r="N870" s="816">
        <f t="shared" si="227"/>
        <v>0</v>
      </c>
      <c r="O870" s="209">
        <f t="shared" si="223"/>
        <v>0</v>
      </c>
      <c r="P870" s="210">
        <f t="shared" si="224"/>
        <v>0</v>
      </c>
    </row>
    <row r="871" spans="1:16" ht="30" outlineLevel="1">
      <c r="A871" s="416">
        <f t="shared" si="231"/>
        <v>15</v>
      </c>
      <c r="B871" s="417" t="str">
        <f t="shared" si="231"/>
        <v>Up-gradation of Excitation system at Stage-I&amp;II, PLC &amp; SCADA system at Stage-II and DG Set at Stage-IV at KGSC, Pophali</v>
      </c>
      <c r="C871" s="416" t="str">
        <f t="shared" si="231"/>
        <v>MERC/CAPEX/2019-2020/800</v>
      </c>
      <c r="D871" s="811">
        <f t="shared" si="231"/>
        <v>43735</v>
      </c>
      <c r="E871" s="57">
        <f t="shared" si="231"/>
        <v>9.8630000000000013</v>
      </c>
      <c r="F871" s="155">
        <f t="shared" si="221"/>
        <v>0</v>
      </c>
      <c r="G871" s="155">
        <f t="shared" si="222"/>
        <v>0</v>
      </c>
      <c r="H871" s="816">
        <f t="shared" si="225"/>
        <v>0</v>
      </c>
      <c r="I871" s="155">
        <f>'F4.2  KGSC'!Y59</f>
        <v>0</v>
      </c>
      <c r="J871" s="155">
        <f>'F4.2  KGSC'!AX59</f>
        <v>0</v>
      </c>
      <c r="K871" s="816"/>
      <c r="L871" s="816"/>
      <c r="M871" s="816">
        <f t="shared" si="230"/>
        <v>0</v>
      </c>
      <c r="N871" s="816">
        <f t="shared" si="227"/>
        <v>0</v>
      </c>
      <c r="O871" s="209">
        <f t="shared" si="223"/>
        <v>0</v>
      </c>
      <c r="P871" s="210">
        <f t="shared" si="224"/>
        <v>0</v>
      </c>
    </row>
    <row r="872" spans="1:16" ht="30" outlineLevel="1">
      <c r="A872" s="180">
        <f t="shared" si="231"/>
        <v>15.1</v>
      </c>
      <c r="B872" s="164" t="str">
        <f t="shared" si="231"/>
        <v>Up gradation of Stage-I&amp;II(4x70MW+4x80 MW) Static Semipol Excitation System with Latest Advanced Excitation System</v>
      </c>
      <c r="C872" s="58" t="str">
        <f t="shared" si="231"/>
        <v>MERC/CAPEX/2019-2020/800</v>
      </c>
      <c r="D872" s="141">
        <f t="shared" si="231"/>
        <v>43735</v>
      </c>
      <c r="E872" s="59">
        <f t="shared" si="231"/>
        <v>9.8630000000000013</v>
      </c>
      <c r="F872" s="155">
        <f t="shared" si="221"/>
        <v>5.7629999999999999</v>
      </c>
      <c r="G872" s="155">
        <f t="shared" si="222"/>
        <v>5.76</v>
      </c>
      <c r="H872" s="156">
        <f t="shared" si="225"/>
        <v>3.0000000000001137E-3</v>
      </c>
      <c r="I872" s="157">
        <f>'F4.2  KGSC'!Y60</f>
        <v>0</v>
      </c>
      <c r="J872" s="157">
        <f>'F4.2  KGSC'!AX60</f>
        <v>0</v>
      </c>
      <c r="K872" s="156"/>
      <c r="L872" s="156"/>
      <c r="M872" s="156">
        <f t="shared" si="230"/>
        <v>0</v>
      </c>
      <c r="N872" s="156">
        <f t="shared" si="227"/>
        <v>3.0000000000001137E-3</v>
      </c>
      <c r="O872" s="209">
        <f t="shared" si="223"/>
        <v>0</v>
      </c>
      <c r="P872" s="210">
        <f t="shared" si="224"/>
        <v>0</v>
      </c>
    </row>
    <row r="873" spans="1:16" ht="30" outlineLevel="1">
      <c r="A873" s="180">
        <f t="shared" si="231"/>
        <v>15.2</v>
      </c>
      <c r="B873" s="164" t="str">
        <f t="shared" si="231"/>
        <v>Up gradation of existing unit PLC and SCADA automation of 4x80 MW Koyna stage-II units</v>
      </c>
      <c r="C873" s="58" t="str">
        <f t="shared" si="231"/>
        <v>MERC/CAPEX/2019-2020/800</v>
      </c>
      <c r="D873" s="141">
        <f t="shared" si="231"/>
        <v>43735</v>
      </c>
      <c r="E873" s="59">
        <f t="shared" si="231"/>
        <v>4.2320000000000002</v>
      </c>
      <c r="F873" s="155">
        <f t="shared" si="221"/>
        <v>4.3</v>
      </c>
      <c r="G873" s="155">
        <f t="shared" si="222"/>
        <v>4.3</v>
      </c>
      <c r="H873" s="156">
        <f t="shared" si="225"/>
        <v>0</v>
      </c>
      <c r="I873" s="157">
        <f>'F4.2  KGSC'!Y61</f>
        <v>0</v>
      </c>
      <c r="J873" s="157">
        <f>'F4.2  KGSC'!AX61</f>
        <v>0</v>
      </c>
      <c r="K873" s="156"/>
      <c r="L873" s="156"/>
      <c r="M873" s="156">
        <f t="shared" si="230"/>
        <v>0</v>
      </c>
      <c r="N873" s="156">
        <f t="shared" si="227"/>
        <v>0</v>
      </c>
      <c r="O873" s="209">
        <f t="shared" si="223"/>
        <v>0</v>
      </c>
      <c r="P873" s="210">
        <f t="shared" si="224"/>
        <v>0</v>
      </c>
    </row>
    <row r="874" spans="1:16" outlineLevel="1">
      <c r="A874" s="180">
        <f t="shared" si="231"/>
        <v>15.3</v>
      </c>
      <c r="B874" s="164" t="str">
        <f t="shared" si="231"/>
        <v>Up gradation of one 1500 KVA DG set, at KGSC, Stage-IV</v>
      </c>
      <c r="C874" s="58" t="str">
        <f t="shared" si="231"/>
        <v>MERC/CAPEX/2019-2020/800</v>
      </c>
      <c r="D874" s="141">
        <f t="shared" si="231"/>
        <v>43735</v>
      </c>
      <c r="E874" s="59">
        <f t="shared" si="231"/>
        <v>1.6</v>
      </c>
      <c r="F874" s="155">
        <f t="shared" si="221"/>
        <v>1.81</v>
      </c>
      <c r="G874" s="155">
        <f t="shared" si="222"/>
        <v>1.81</v>
      </c>
      <c r="H874" s="156">
        <f t="shared" si="225"/>
        <v>0</v>
      </c>
      <c r="I874" s="157">
        <f>'F4.2  KGSC'!Y62</f>
        <v>0</v>
      </c>
      <c r="J874" s="157">
        <f>'F4.2  KGSC'!AX62</f>
        <v>0</v>
      </c>
      <c r="K874" s="156"/>
      <c r="L874" s="156"/>
      <c r="M874" s="156">
        <f t="shared" si="230"/>
        <v>0</v>
      </c>
      <c r="N874" s="156">
        <f t="shared" si="227"/>
        <v>0</v>
      </c>
      <c r="O874" s="209">
        <f t="shared" si="223"/>
        <v>0</v>
      </c>
      <c r="P874" s="210">
        <f t="shared" si="224"/>
        <v>0</v>
      </c>
    </row>
    <row r="875" spans="1:16" outlineLevel="1">
      <c r="A875" s="183">
        <f t="shared" si="231"/>
        <v>0</v>
      </c>
      <c r="B875" s="184" t="str">
        <f t="shared" si="231"/>
        <v>IDC</v>
      </c>
      <c r="C875" s="183" t="str">
        <f t="shared" si="231"/>
        <v>MERC/CAPEX/2019-2020/800</v>
      </c>
      <c r="D875" s="814">
        <f t="shared" si="231"/>
        <v>43735</v>
      </c>
      <c r="E875" s="815">
        <f t="shared" si="231"/>
        <v>1.103</v>
      </c>
      <c r="F875" s="155">
        <f t="shared" si="221"/>
        <v>0</v>
      </c>
      <c r="G875" s="155">
        <f t="shared" si="222"/>
        <v>0</v>
      </c>
      <c r="H875" s="816">
        <f t="shared" si="225"/>
        <v>0</v>
      </c>
      <c r="I875" s="155">
        <f>'F4.2  KGSC'!Y63</f>
        <v>0</v>
      </c>
      <c r="J875" s="155">
        <f>'F4.2  KGSC'!AX63</f>
        <v>0</v>
      </c>
      <c r="K875" s="816"/>
      <c r="L875" s="816"/>
      <c r="M875" s="816">
        <f t="shared" si="230"/>
        <v>0</v>
      </c>
      <c r="N875" s="816">
        <f t="shared" si="227"/>
        <v>0</v>
      </c>
      <c r="O875" s="209">
        <f t="shared" si="223"/>
        <v>0</v>
      </c>
      <c r="P875" s="210">
        <f t="shared" si="224"/>
        <v>0</v>
      </c>
    </row>
    <row r="876" spans="1:16" ht="30" outlineLevel="1">
      <c r="A876" s="416">
        <f t="shared" si="231"/>
        <v>17</v>
      </c>
      <c r="B876" s="417" t="str">
        <f t="shared" si="231"/>
        <v>Repair works in Emergency Valve Tunnel (EVT) and surge well at Stage I/II, KGSC, Pophali</v>
      </c>
      <c r="C876" s="416" t="str">
        <f t="shared" si="231"/>
        <v>MERC/CAPEX/2020-2021/WFH/18</v>
      </c>
      <c r="D876" s="811">
        <f t="shared" si="231"/>
        <v>44001</v>
      </c>
      <c r="E876" s="57">
        <f t="shared" si="231"/>
        <v>28.037129999999998</v>
      </c>
      <c r="F876" s="155">
        <f t="shared" si="221"/>
        <v>0</v>
      </c>
      <c r="G876" s="155">
        <f t="shared" si="222"/>
        <v>0</v>
      </c>
      <c r="H876" s="816">
        <f t="shared" si="225"/>
        <v>0</v>
      </c>
      <c r="I876" s="155">
        <f>'F4.2  KGSC'!Y64</f>
        <v>0</v>
      </c>
      <c r="J876" s="155">
        <f>'F4.2  KGSC'!AX64</f>
        <v>0</v>
      </c>
      <c r="K876" s="816"/>
      <c r="L876" s="816"/>
      <c r="M876" s="816">
        <f t="shared" si="230"/>
        <v>0</v>
      </c>
      <c r="N876" s="816">
        <f t="shared" si="227"/>
        <v>0</v>
      </c>
      <c r="O876" s="209">
        <f t="shared" si="223"/>
        <v>0</v>
      </c>
      <c r="P876" s="210">
        <f t="shared" si="224"/>
        <v>0</v>
      </c>
    </row>
    <row r="877" spans="1:16" ht="30" outlineLevel="1">
      <c r="A877" s="58">
        <f t="shared" si="231"/>
        <v>17.100000000000001</v>
      </c>
      <c r="B877" s="104" t="str">
        <f t="shared" si="231"/>
        <v>Sealing and stabilization of EVT Tunnel left side wall and carven portion of EVT and Ventilation Tunnel.</v>
      </c>
      <c r="C877" s="58" t="str">
        <f t="shared" si="231"/>
        <v>MERC/CAPEX/2020-2021/WFH/18</v>
      </c>
      <c r="D877" s="141">
        <f t="shared" si="231"/>
        <v>44001</v>
      </c>
      <c r="E877" s="59">
        <f t="shared" si="231"/>
        <v>8.3069639999999989</v>
      </c>
      <c r="F877" s="155">
        <f t="shared" si="221"/>
        <v>19.573117</v>
      </c>
      <c r="G877" s="155">
        <f t="shared" si="222"/>
        <v>18.03</v>
      </c>
      <c r="H877" s="156">
        <f t="shared" si="225"/>
        <v>1.5431169999999987</v>
      </c>
      <c r="I877" s="157">
        <f>'F4.2  KGSC'!Y65</f>
        <v>0</v>
      </c>
      <c r="J877" s="157">
        <f>'F4.2  KGSC'!AX65</f>
        <v>0</v>
      </c>
      <c r="K877" s="156"/>
      <c r="L877" s="156"/>
      <c r="M877" s="156">
        <f t="shared" si="230"/>
        <v>0</v>
      </c>
      <c r="N877" s="156">
        <f t="shared" si="227"/>
        <v>1.5431169999999987</v>
      </c>
      <c r="O877" s="209">
        <f t="shared" si="223"/>
        <v>0</v>
      </c>
      <c r="P877" s="210">
        <f t="shared" si="224"/>
        <v>0</v>
      </c>
    </row>
    <row r="878" spans="1:16" ht="30" outlineLevel="1">
      <c r="A878" s="58">
        <f t="shared" si="231"/>
        <v>17.2</v>
      </c>
      <c r="B878" s="104" t="str">
        <f t="shared" si="231"/>
        <v>Structural Strengthening and Sealing Cracks and Cavities in Surge Shaft RCC Staining Wall from inside</v>
      </c>
      <c r="C878" s="58" t="str">
        <f t="shared" si="231"/>
        <v>MERC/CAPEX/2020-2021/WFH/18</v>
      </c>
      <c r="D878" s="141">
        <f t="shared" si="231"/>
        <v>44001</v>
      </c>
      <c r="E878" s="59">
        <f t="shared" si="231"/>
        <v>18.660166</v>
      </c>
      <c r="F878" s="155">
        <f t="shared" si="221"/>
        <v>0.38750000000000001</v>
      </c>
      <c r="G878" s="155">
        <f t="shared" si="222"/>
        <v>0</v>
      </c>
      <c r="H878" s="156">
        <f t="shared" si="225"/>
        <v>0.38750000000000001</v>
      </c>
      <c r="I878" s="157">
        <f>'F4.2  KGSC'!Y66</f>
        <v>0</v>
      </c>
      <c r="J878" s="157">
        <f>'F4.2  KGSC'!AX66</f>
        <v>0</v>
      </c>
      <c r="K878" s="156"/>
      <c r="L878" s="156"/>
      <c r="M878" s="156">
        <f t="shared" si="230"/>
        <v>0</v>
      </c>
      <c r="N878" s="156">
        <f t="shared" si="227"/>
        <v>0.38750000000000001</v>
      </c>
      <c r="O878" s="209">
        <f t="shared" si="223"/>
        <v>0</v>
      </c>
      <c r="P878" s="210">
        <f t="shared" si="224"/>
        <v>0</v>
      </c>
    </row>
    <row r="879" spans="1:16" outlineLevel="1">
      <c r="A879" s="183">
        <f t="shared" si="231"/>
        <v>0</v>
      </c>
      <c r="B879" s="184" t="str">
        <f t="shared" si="231"/>
        <v>IDC</v>
      </c>
      <c r="C879" s="183" t="str">
        <f t="shared" si="231"/>
        <v>MERC/CAPEX/2020-2021/WFH/18</v>
      </c>
      <c r="D879" s="814">
        <f t="shared" si="231"/>
        <v>44001</v>
      </c>
      <c r="E879" s="815">
        <f t="shared" si="231"/>
        <v>1.07</v>
      </c>
      <c r="F879" s="155">
        <f t="shared" si="221"/>
        <v>0</v>
      </c>
      <c r="G879" s="155">
        <f t="shared" si="222"/>
        <v>0</v>
      </c>
      <c r="H879" s="816">
        <f t="shared" si="225"/>
        <v>0</v>
      </c>
      <c r="I879" s="155">
        <f>'F4.2  KGSC'!Y67</f>
        <v>0</v>
      </c>
      <c r="J879" s="155">
        <f>'F4.2  KGSC'!AX67</f>
        <v>0</v>
      </c>
      <c r="K879" s="816"/>
      <c r="L879" s="816"/>
      <c r="M879" s="816">
        <f t="shared" si="230"/>
        <v>0</v>
      </c>
      <c r="N879" s="816">
        <f t="shared" si="227"/>
        <v>0</v>
      </c>
      <c r="O879" s="209">
        <f t="shared" si="223"/>
        <v>0</v>
      </c>
      <c r="P879" s="210">
        <f t="shared" si="224"/>
        <v>0</v>
      </c>
    </row>
    <row r="880" spans="1:16" ht="30" outlineLevel="1">
      <c r="A880" s="416" t="str">
        <f t="shared" si="231"/>
        <v>HO
DPR-8</v>
      </c>
      <c r="B880" s="417" t="str">
        <f t="shared" si="231"/>
        <v>Replacement of Fire Tenders at Various Power Stations of Mahagenco</v>
      </c>
      <c r="C880" s="416" t="str">
        <f t="shared" si="231"/>
        <v>MERC/CAPEX/20172018/4653</v>
      </c>
      <c r="D880" s="811">
        <f t="shared" si="231"/>
        <v>43052</v>
      </c>
      <c r="E880" s="57">
        <f t="shared" si="231"/>
        <v>1.25</v>
      </c>
      <c r="F880" s="155">
        <f t="shared" si="221"/>
        <v>0</v>
      </c>
      <c r="G880" s="155">
        <f t="shared" si="222"/>
        <v>0</v>
      </c>
      <c r="H880" s="816">
        <f t="shared" si="225"/>
        <v>0</v>
      </c>
      <c r="I880" s="155">
        <f>'F4.2  KGSC'!Y68</f>
        <v>0</v>
      </c>
      <c r="J880" s="155">
        <f>'F4.2  KGSC'!AX68</f>
        <v>0</v>
      </c>
      <c r="K880" s="816"/>
      <c r="L880" s="816"/>
      <c r="M880" s="816">
        <f t="shared" si="230"/>
        <v>0</v>
      </c>
      <c r="N880" s="816">
        <f t="shared" si="227"/>
        <v>0</v>
      </c>
      <c r="O880" s="209">
        <f t="shared" si="223"/>
        <v>0</v>
      </c>
      <c r="P880" s="210">
        <f t="shared" si="224"/>
        <v>0</v>
      </c>
    </row>
    <row r="881" spans="1:16" ht="30" outlineLevel="1">
      <c r="A881" s="183" t="str">
        <f t="shared" si="231"/>
        <v>HO
DPR-8.1</v>
      </c>
      <c r="B881" s="184" t="str">
        <f t="shared" si="231"/>
        <v>Advance Multipurpose Fire Tender</v>
      </c>
      <c r="C881" s="183" t="str">
        <f t="shared" si="231"/>
        <v>MERC/CAPEX/20172018/4653</v>
      </c>
      <c r="D881" s="814">
        <f t="shared" si="231"/>
        <v>43052</v>
      </c>
      <c r="E881" s="815">
        <f t="shared" si="231"/>
        <v>0</v>
      </c>
      <c r="F881" s="155">
        <f t="shared" si="221"/>
        <v>0</v>
      </c>
      <c r="G881" s="155">
        <f t="shared" si="222"/>
        <v>0</v>
      </c>
      <c r="H881" s="816">
        <f t="shared" si="225"/>
        <v>0</v>
      </c>
      <c r="I881" s="155">
        <f>'F4.2  KGSC'!Y69</f>
        <v>0</v>
      </c>
      <c r="J881" s="155">
        <f>'F4.2  KGSC'!AX69</f>
        <v>0</v>
      </c>
      <c r="K881" s="816"/>
      <c r="L881" s="816"/>
      <c r="M881" s="816">
        <f t="shared" si="230"/>
        <v>0</v>
      </c>
      <c r="N881" s="816">
        <f t="shared" si="227"/>
        <v>0</v>
      </c>
      <c r="O881" s="209">
        <f t="shared" si="223"/>
        <v>0</v>
      </c>
      <c r="P881" s="210">
        <f t="shared" si="224"/>
        <v>0</v>
      </c>
    </row>
    <row r="882" spans="1:16" ht="30" outlineLevel="1">
      <c r="A882" s="183" t="str">
        <f t="shared" si="231"/>
        <v>HO
DPR-8.2</v>
      </c>
      <c r="B882" s="184" t="str">
        <f t="shared" si="231"/>
        <v>Normal Multipurpose Fire Tender</v>
      </c>
      <c r="C882" s="183" t="str">
        <f t="shared" si="231"/>
        <v>MERC/CAPEX/20172018/4653</v>
      </c>
      <c r="D882" s="814">
        <f t="shared" si="231"/>
        <v>43052</v>
      </c>
      <c r="E882" s="815">
        <f t="shared" si="231"/>
        <v>1.25</v>
      </c>
      <c r="F882" s="155">
        <f t="shared" si="221"/>
        <v>0</v>
      </c>
      <c r="G882" s="155">
        <f t="shared" si="222"/>
        <v>0</v>
      </c>
      <c r="H882" s="816">
        <f t="shared" si="225"/>
        <v>0</v>
      </c>
      <c r="I882" s="155">
        <f>'F4.2  KGSC'!Y70</f>
        <v>0</v>
      </c>
      <c r="J882" s="155">
        <f>'F4.2  KGSC'!AX70</f>
        <v>0</v>
      </c>
      <c r="K882" s="816"/>
      <c r="L882" s="816"/>
      <c r="M882" s="816">
        <f t="shared" si="230"/>
        <v>0</v>
      </c>
      <c r="N882" s="816">
        <f t="shared" si="227"/>
        <v>0</v>
      </c>
      <c r="O882" s="209">
        <f t="shared" si="223"/>
        <v>0</v>
      </c>
      <c r="P882" s="210">
        <f t="shared" si="224"/>
        <v>0</v>
      </c>
    </row>
    <row r="883" spans="1:16" outlineLevel="1">
      <c r="A883" s="183">
        <f t="shared" si="231"/>
        <v>0</v>
      </c>
      <c r="B883" s="184" t="str">
        <f t="shared" si="231"/>
        <v>IDC</v>
      </c>
      <c r="C883" s="183" t="str">
        <f t="shared" si="231"/>
        <v>MERC/CAPEX/20172018/4653</v>
      </c>
      <c r="D883" s="814">
        <f t="shared" si="231"/>
        <v>43052</v>
      </c>
      <c r="E883" s="815">
        <f t="shared" si="231"/>
        <v>0</v>
      </c>
      <c r="F883" s="155">
        <f t="shared" si="221"/>
        <v>0</v>
      </c>
      <c r="G883" s="155">
        <f t="shared" si="222"/>
        <v>0</v>
      </c>
      <c r="H883" s="816">
        <f t="shared" si="225"/>
        <v>0</v>
      </c>
      <c r="I883" s="155">
        <f>'F4.2  KGSC'!Y71</f>
        <v>0</v>
      </c>
      <c r="J883" s="155">
        <f>'F4.2  KGSC'!AX71</f>
        <v>0</v>
      </c>
      <c r="K883" s="816"/>
      <c r="L883" s="816"/>
      <c r="M883" s="816">
        <f t="shared" si="230"/>
        <v>0</v>
      </c>
      <c r="N883" s="816">
        <f t="shared" si="227"/>
        <v>0</v>
      </c>
      <c r="O883" s="209">
        <f t="shared" si="223"/>
        <v>0</v>
      </c>
      <c r="P883" s="210">
        <f t="shared" si="224"/>
        <v>0</v>
      </c>
    </row>
    <row r="884" spans="1:16" ht="45" outlineLevel="1">
      <c r="A884" s="416">
        <f t="shared" si="231"/>
        <v>18</v>
      </c>
      <c r="B884" s="417" t="str">
        <f t="shared" si="231"/>
        <v>Refurbishment of cooling and drainage water system along with replacement of 5 no's of cooling water pumps by new stage -IV KGSC Pophali</v>
      </c>
      <c r="C884" s="416" t="str">
        <f t="shared" si="231"/>
        <v>MERC/CAPEX/2023-2024/MSPGCL/0201</v>
      </c>
      <c r="D884" s="811">
        <f t="shared" si="231"/>
        <v>45372</v>
      </c>
      <c r="E884" s="57">
        <f t="shared" si="231"/>
        <v>0</v>
      </c>
      <c r="F884" s="155">
        <f t="shared" si="221"/>
        <v>0</v>
      </c>
      <c r="G884" s="155">
        <f t="shared" si="222"/>
        <v>0</v>
      </c>
      <c r="H884" s="816">
        <f t="shared" si="225"/>
        <v>0</v>
      </c>
      <c r="I884" s="155">
        <f>'F4.2  KGSC'!Y72</f>
        <v>0</v>
      </c>
      <c r="J884" s="155">
        <f>'F4.2  KGSC'!AX72</f>
        <v>0</v>
      </c>
      <c r="K884" s="816"/>
      <c r="L884" s="816"/>
      <c r="M884" s="816">
        <f t="shared" si="230"/>
        <v>0</v>
      </c>
      <c r="N884" s="816">
        <f t="shared" si="227"/>
        <v>0</v>
      </c>
      <c r="O884" s="209">
        <f t="shared" si="223"/>
        <v>0</v>
      </c>
      <c r="P884" s="210">
        <f t="shared" si="224"/>
        <v>0</v>
      </c>
    </row>
    <row r="885" spans="1:16" ht="45" outlineLevel="1">
      <c r="A885" s="201">
        <f t="shared" si="231"/>
        <v>0</v>
      </c>
      <c r="B885" s="164" t="str">
        <f t="shared" si="231"/>
        <v>Refurbishment of cooling and drainage water system along with replacement of 5 no's of cooling water pumps by new stage -IV KGSC Pophali</v>
      </c>
      <c r="C885" s="87" t="str">
        <f t="shared" si="231"/>
        <v>MERC/CAPEX/2023-2024/MSPGCL/0201</v>
      </c>
      <c r="D885" s="141">
        <f t="shared" si="231"/>
        <v>45372</v>
      </c>
      <c r="E885" s="159">
        <f t="shared" si="231"/>
        <v>0</v>
      </c>
      <c r="F885" s="155">
        <f t="shared" si="221"/>
        <v>27.83</v>
      </c>
      <c r="G885" s="155">
        <f t="shared" si="222"/>
        <v>27.83</v>
      </c>
      <c r="H885" s="156">
        <f t="shared" si="225"/>
        <v>0</v>
      </c>
      <c r="I885" s="157">
        <f>'F4.2  KGSC'!Y73</f>
        <v>0</v>
      </c>
      <c r="J885" s="157">
        <f>'F4.2  KGSC'!AX73</f>
        <v>0</v>
      </c>
      <c r="K885" s="156"/>
      <c r="L885" s="156"/>
      <c r="M885" s="156">
        <f t="shared" si="230"/>
        <v>0</v>
      </c>
      <c r="N885" s="156">
        <f t="shared" si="227"/>
        <v>0</v>
      </c>
      <c r="O885" s="209"/>
      <c r="P885" s="210"/>
    </row>
    <row r="886" spans="1:16" outlineLevel="1">
      <c r="A886" s="201">
        <f t="shared" ref="A886:E886" si="232">A683</f>
        <v>0</v>
      </c>
      <c r="B886" s="164" t="str">
        <f t="shared" si="232"/>
        <v>IDC</v>
      </c>
      <c r="C886" s="87" t="str">
        <f t="shared" si="232"/>
        <v>MERC/CAPEX/2023-2024/MSPGCL/0201</v>
      </c>
      <c r="D886" s="141">
        <f t="shared" si="232"/>
        <v>45372</v>
      </c>
      <c r="E886" s="159">
        <f t="shared" si="232"/>
        <v>0</v>
      </c>
      <c r="F886" s="155">
        <f t="shared" ref="F886" si="233">F683+I683</f>
        <v>0</v>
      </c>
      <c r="G886" s="155">
        <f t="shared" ref="G886" si="234">G683+M683</f>
        <v>0</v>
      </c>
      <c r="H886" s="156">
        <f t="shared" si="225"/>
        <v>0</v>
      </c>
      <c r="I886" s="157">
        <f>'F4.2  KGSC'!Y74</f>
        <v>0</v>
      </c>
      <c r="J886" s="157">
        <f>'F4.2  KGSC'!AX74</f>
        <v>0</v>
      </c>
      <c r="K886" s="156"/>
      <c r="L886" s="156"/>
      <c r="M886" s="156">
        <f t="shared" si="230"/>
        <v>0</v>
      </c>
      <c r="N886" s="156">
        <f t="shared" si="227"/>
        <v>0</v>
      </c>
      <c r="O886" s="209"/>
      <c r="P886" s="210"/>
    </row>
    <row r="887" spans="1:16" outlineLevel="1">
      <c r="A887" s="87"/>
      <c r="B887" s="90"/>
      <c r="C887" s="87"/>
      <c r="D887" s="141"/>
      <c r="E887" s="159"/>
      <c r="F887" s="156"/>
      <c r="G887" s="156"/>
      <c r="H887" s="156"/>
      <c r="I887" s="157">
        <f>'F4.2  KGSC'!Y75</f>
        <v>0</v>
      </c>
      <c r="J887" s="157">
        <f>'F4.2  KGSC'!AX75</f>
        <v>0</v>
      </c>
      <c r="K887" s="156"/>
      <c r="L887" s="156"/>
      <c r="M887" s="156"/>
      <c r="N887" s="156"/>
      <c r="O887" s="209"/>
      <c r="P887" s="210"/>
    </row>
    <row r="888" spans="1:16" outlineLevel="1">
      <c r="A888" s="87">
        <f t="shared" ref="A888:E888" si="235">A685</f>
        <v>0</v>
      </c>
      <c r="B888" s="46" t="str">
        <f t="shared" si="235"/>
        <v>(ii) Yet to be submitted to MERC</v>
      </c>
      <c r="C888" s="87">
        <f t="shared" si="235"/>
        <v>0</v>
      </c>
      <c r="D888" s="141" t="str">
        <f t="shared" si="235"/>
        <v>-</v>
      </c>
      <c r="E888" s="159">
        <f t="shared" si="235"/>
        <v>0</v>
      </c>
      <c r="F888" s="156">
        <f>F685+I685</f>
        <v>0</v>
      </c>
      <c r="G888" s="156">
        <f>G685+M685</f>
        <v>0</v>
      </c>
      <c r="H888" s="156">
        <f t="shared" ref="H888:H914" si="236">F888-G888</f>
        <v>0</v>
      </c>
      <c r="I888" s="157">
        <f>'F4.2  KGSC'!Y76</f>
        <v>0</v>
      </c>
      <c r="J888" s="157">
        <f>'F4.2  KGSC'!AX76</f>
        <v>0</v>
      </c>
      <c r="K888" s="156"/>
      <c r="L888" s="156"/>
      <c r="M888" s="156">
        <f t="shared" ref="M888:M914" si="237">SUM(J888:L888)</f>
        <v>0</v>
      </c>
      <c r="N888" s="156">
        <f t="shared" ref="N888:N914" si="238">H888+I888-M888</f>
        <v>0</v>
      </c>
    </row>
    <row r="889" spans="1:16" ht="30" outlineLevel="1">
      <c r="A889" s="53">
        <f t="shared" ref="A889:E889" si="239">A686</f>
        <v>19</v>
      </c>
      <c r="B889" s="54" t="str">
        <f t="shared" si="239"/>
        <v>Refurbishment of GIS T155 as per M4 Schedule at KGSC Stage-IV, Pophali</v>
      </c>
      <c r="C889" s="53" t="str">
        <f t="shared" si="239"/>
        <v>Yet to be approved</v>
      </c>
      <c r="D889" s="55" t="str">
        <f t="shared" si="239"/>
        <v>-</v>
      </c>
      <c r="E889" s="56">
        <f t="shared" si="239"/>
        <v>0</v>
      </c>
      <c r="F889" s="156">
        <f>F686+I686</f>
        <v>0</v>
      </c>
      <c r="G889" s="156">
        <f>G686+M686</f>
        <v>0</v>
      </c>
      <c r="H889" s="156">
        <f t="shared" si="236"/>
        <v>0</v>
      </c>
      <c r="I889" s="157">
        <f>'F4.2  KGSC'!Y77</f>
        <v>0</v>
      </c>
      <c r="J889" s="157">
        <f>'F4.2  KGSC'!AX77</f>
        <v>0</v>
      </c>
      <c r="K889" s="156"/>
      <c r="L889" s="156"/>
      <c r="M889" s="156">
        <f t="shared" si="237"/>
        <v>0</v>
      </c>
      <c r="N889" s="156">
        <f t="shared" si="238"/>
        <v>0</v>
      </c>
    </row>
    <row r="890" spans="1:16" outlineLevel="1">
      <c r="A890" s="87">
        <f t="shared" ref="A890:E890" si="240">A687</f>
        <v>19.100000000000001</v>
      </c>
      <c r="B890" s="90" t="str">
        <f t="shared" si="240"/>
        <v>Refurbishment of GIS T155 as per M4 Schedule at KGSC Stage-IV, Pophali</v>
      </c>
      <c r="C890" s="87">
        <f t="shared" si="240"/>
        <v>0</v>
      </c>
      <c r="D890" s="141" t="str">
        <f t="shared" si="240"/>
        <v>-</v>
      </c>
      <c r="E890" s="159">
        <f t="shared" si="240"/>
        <v>0</v>
      </c>
      <c r="F890" s="156">
        <f>F687+I687</f>
        <v>0</v>
      </c>
      <c r="G890" s="156">
        <f>G687+M687</f>
        <v>0</v>
      </c>
      <c r="H890" s="156">
        <f t="shared" si="236"/>
        <v>0</v>
      </c>
      <c r="I890" s="157">
        <f>'F4.2  KGSC'!Y78</f>
        <v>49.08</v>
      </c>
      <c r="J890" s="157">
        <f>'F4.2  KGSC'!AX78</f>
        <v>49.08</v>
      </c>
      <c r="K890" s="156"/>
      <c r="L890" s="156"/>
      <c r="M890" s="156">
        <f t="shared" si="237"/>
        <v>49.08</v>
      </c>
      <c r="N890" s="156">
        <f t="shared" si="238"/>
        <v>0</v>
      </c>
    </row>
    <row r="891" spans="1:16" outlineLevel="1">
      <c r="A891" s="53">
        <f t="shared" ref="A891:E891" si="241">A688</f>
        <v>20</v>
      </c>
      <c r="B891" s="54" t="str">
        <f t="shared" si="241"/>
        <v>Various Civil work as per IB recommendation at KGSC, Pophali</v>
      </c>
      <c r="C891" s="53" t="str">
        <f t="shared" si="241"/>
        <v>Yet to be approved</v>
      </c>
      <c r="D891" s="55" t="str">
        <f t="shared" si="241"/>
        <v>-</v>
      </c>
      <c r="E891" s="56">
        <f t="shared" si="241"/>
        <v>0</v>
      </c>
      <c r="F891" s="156">
        <f>F688+I688</f>
        <v>0</v>
      </c>
      <c r="G891" s="156">
        <f>G688+M688</f>
        <v>0</v>
      </c>
      <c r="H891" s="156">
        <f t="shared" si="236"/>
        <v>0</v>
      </c>
      <c r="I891" s="157">
        <f>'F4.2  KGSC'!Y79</f>
        <v>0</v>
      </c>
      <c r="J891" s="157">
        <f>'F4.2  KGSC'!AX79</f>
        <v>0</v>
      </c>
      <c r="K891" s="156"/>
      <c r="L891" s="156"/>
      <c r="M891" s="156">
        <f t="shared" si="237"/>
        <v>0</v>
      </c>
      <c r="N891" s="156">
        <f t="shared" si="238"/>
        <v>0</v>
      </c>
    </row>
    <row r="892" spans="1:16" outlineLevel="1">
      <c r="A892" s="87">
        <f t="shared" ref="A892:E892" si="242">A689</f>
        <v>20.100000000000001</v>
      </c>
      <c r="B892" s="90" t="str">
        <f t="shared" si="242"/>
        <v>Various Civil work as per IB recommendation at KGSC, Pophali</v>
      </c>
      <c r="C892" s="87">
        <f t="shared" si="242"/>
        <v>0</v>
      </c>
      <c r="D892" s="141" t="str">
        <f t="shared" si="242"/>
        <v>-</v>
      </c>
      <c r="E892" s="159">
        <f t="shared" si="242"/>
        <v>0</v>
      </c>
      <c r="F892" s="156">
        <f>F689+I689</f>
        <v>6</v>
      </c>
      <c r="G892" s="156">
        <f>G689+M689</f>
        <v>10.5</v>
      </c>
      <c r="H892" s="156">
        <f t="shared" si="236"/>
        <v>-4.5</v>
      </c>
      <c r="I892" s="157">
        <f>'F4.2  KGSC'!Y80</f>
        <v>2.4500000000000002</v>
      </c>
      <c r="J892" s="157">
        <f>'F4.2  KGSC'!AX80</f>
        <v>0</v>
      </c>
      <c r="K892" s="156"/>
      <c r="L892" s="156"/>
      <c r="M892" s="156">
        <f t="shared" si="237"/>
        <v>0</v>
      </c>
      <c r="N892" s="156">
        <f t="shared" si="238"/>
        <v>-2.0499999999999998</v>
      </c>
    </row>
    <row r="893" spans="1:16" outlineLevel="1">
      <c r="A893" s="87">
        <f t="shared" ref="A893:E893" si="243">A690</f>
        <v>20.2</v>
      </c>
      <c r="B893" s="90" t="str">
        <f t="shared" si="243"/>
        <v>construction of chainlink caging along entrance of St-I&amp;II, St-III &amp; St-IV</v>
      </c>
      <c r="C893" s="87">
        <f t="shared" si="243"/>
        <v>0</v>
      </c>
      <c r="D893" s="141" t="str">
        <f t="shared" si="243"/>
        <v>-</v>
      </c>
      <c r="E893" s="159">
        <f t="shared" si="243"/>
        <v>0</v>
      </c>
      <c r="F893" s="156">
        <f t="shared" ref="F893:F956" si="244">F690+I690</f>
        <v>4.5</v>
      </c>
      <c r="G893" s="156">
        <f t="shared" ref="G893:G956" si="245">G690+M690</f>
        <v>0</v>
      </c>
      <c r="H893" s="156">
        <f t="shared" si="236"/>
        <v>4.5</v>
      </c>
      <c r="I893" s="157">
        <f>'F4.2  KGSC'!Y81</f>
        <v>2.0299999999999998</v>
      </c>
      <c r="J893" s="157">
        <f>'F4.2  KGSC'!AX81</f>
        <v>0</v>
      </c>
      <c r="K893" s="156"/>
      <c r="L893" s="156"/>
      <c r="M893" s="156">
        <f t="shared" si="237"/>
        <v>0</v>
      </c>
      <c r="N893" s="156">
        <f t="shared" si="238"/>
        <v>6.5299999999999994</v>
      </c>
    </row>
    <row r="894" spans="1:16" outlineLevel="1">
      <c r="A894" s="87">
        <f t="shared" ref="A894:E894" si="246">A691</f>
        <v>21</v>
      </c>
      <c r="B894" s="90" t="str">
        <f t="shared" si="246"/>
        <v>Stabilization and Mitigation of Landslide Prone Areas at KGSC, Mahagenco, Pophali</v>
      </c>
      <c r="C894" s="87" t="str">
        <f t="shared" si="246"/>
        <v>Yet to be approved</v>
      </c>
      <c r="D894" s="141" t="str">
        <f t="shared" si="246"/>
        <v>-</v>
      </c>
      <c r="E894" s="159">
        <f t="shared" si="246"/>
        <v>0</v>
      </c>
      <c r="F894" s="156">
        <f t="shared" si="244"/>
        <v>0</v>
      </c>
      <c r="G894" s="156">
        <f t="shared" si="245"/>
        <v>0</v>
      </c>
      <c r="H894" s="156">
        <f t="shared" si="236"/>
        <v>0</v>
      </c>
      <c r="I894" s="157">
        <f>'F4.2  KGSC'!Y82</f>
        <v>0</v>
      </c>
      <c r="J894" s="157">
        <f>'F4.2  KGSC'!AX82</f>
        <v>0</v>
      </c>
      <c r="K894" s="156"/>
      <c r="L894" s="156"/>
      <c r="M894" s="156">
        <f t="shared" si="237"/>
        <v>0</v>
      </c>
      <c r="N894" s="156">
        <f t="shared" si="238"/>
        <v>0</v>
      </c>
    </row>
    <row r="895" spans="1:16" outlineLevel="1">
      <c r="A895" s="87">
        <f t="shared" ref="A895:E895" si="247">A692</f>
        <v>21.1</v>
      </c>
      <c r="B895" s="90" t="str">
        <f t="shared" si="247"/>
        <v>Stabilization and Mitigation of Landslide Prone Areas</v>
      </c>
      <c r="C895" s="87">
        <f t="shared" si="247"/>
        <v>0</v>
      </c>
      <c r="D895" s="141" t="str">
        <f t="shared" si="247"/>
        <v>-</v>
      </c>
      <c r="E895" s="159">
        <f t="shared" si="247"/>
        <v>0</v>
      </c>
      <c r="F895" s="156">
        <f t="shared" si="244"/>
        <v>17</v>
      </c>
      <c r="G895" s="156">
        <f t="shared" si="245"/>
        <v>18</v>
      </c>
      <c r="H895" s="156">
        <f t="shared" si="236"/>
        <v>-1</v>
      </c>
      <c r="I895" s="157">
        <f>'F4.2  KGSC'!Y83</f>
        <v>5.6</v>
      </c>
      <c r="J895" s="157">
        <f>'F4.2  KGSC'!AX83</f>
        <v>5.6</v>
      </c>
      <c r="K895" s="156"/>
      <c r="L895" s="156"/>
      <c r="M895" s="156">
        <f t="shared" si="237"/>
        <v>5.6</v>
      </c>
      <c r="N895" s="156">
        <f t="shared" si="238"/>
        <v>-1</v>
      </c>
    </row>
    <row r="896" spans="1:16" outlineLevel="1">
      <c r="A896" s="87">
        <f t="shared" ref="A896:E896" si="248">A693</f>
        <v>21.2</v>
      </c>
      <c r="B896" s="90" t="str">
        <f t="shared" si="248"/>
        <v>Construction of retaining wall</v>
      </c>
      <c r="C896" s="87">
        <f t="shared" si="248"/>
        <v>0</v>
      </c>
      <c r="D896" s="141" t="str">
        <f t="shared" si="248"/>
        <v>-</v>
      </c>
      <c r="E896" s="159">
        <f t="shared" si="248"/>
        <v>0</v>
      </c>
      <c r="F896" s="156">
        <f t="shared" si="244"/>
        <v>5</v>
      </c>
      <c r="G896" s="156">
        <f t="shared" si="245"/>
        <v>5</v>
      </c>
      <c r="H896" s="156">
        <f t="shared" si="236"/>
        <v>0</v>
      </c>
      <c r="I896" s="157">
        <f>'F4.2  KGSC'!Y84</f>
        <v>1.9</v>
      </c>
      <c r="J896" s="157">
        <f>'F4.2  KGSC'!AX84</f>
        <v>1.9</v>
      </c>
      <c r="K896" s="156"/>
      <c r="L896" s="156"/>
      <c r="M896" s="156">
        <f t="shared" si="237"/>
        <v>1.9</v>
      </c>
      <c r="N896" s="156">
        <f t="shared" si="238"/>
        <v>0</v>
      </c>
    </row>
    <row r="897" spans="1:14" outlineLevel="1">
      <c r="A897" s="87">
        <f t="shared" ref="A897:E897" si="249">A694</f>
        <v>21.3</v>
      </c>
      <c r="B897" s="90" t="str">
        <f t="shared" si="249"/>
        <v>Dredging river and nallah</v>
      </c>
      <c r="C897" s="87">
        <f t="shared" si="249"/>
        <v>0</v>
      </c>
      <c r="D897" s="141" t="str">
        <f t="shared" si="249"/>
        <v>-</v>
      </c>
      <c r="E897" s="159">
        <f t="shared" si="249"/>
        <v>0</v>
      </c>
      <c r="F897" s="156">
        <f t="shared" si="244"/>
        <v>0.4</v>
      </c>
      <c r="G897" s="156">
        <f t="shared" si="245"/>
        <v>0.4</v>
      </c>
      <c r="H897" s="156">
        <f t="shared" si="236"/>
        <v>0</v>
      </c>
      <c r="I897" s="157">
        <f>'F4.2  KGSC'!Y85</f>
        <v>0</v>
      </c>
      <c r="J897" s="157">
        <f>'F4.2  KGSC'!AX85</f>
        <v>0</v>
      </c>
      <c r="K897" s="156"/>
      <c r="L897" s="156"/>
      <c r="M897" s="156">
        <f t="shared" si="237"/>
        <v>0</v>
      </c>
      <c r="N897" s="156">
        <f t="shared" si="238"/>
        <v>0</v>
      </c>
    </row>
    <row r="898" spans="1:14" ht="30" outlineLevel="1">
      <c r="A898" s="53">
        <f t="shared" ref="A898:E898" si="250">A695</f>
        <v>22</v>
      </c>
      <c r="B898" s="54" t="str">
        <f t="shared" si="250"/>
        <v>Various Performance Improvement related schemes for FY 2026-27 at KGSC, Pophali</v>
      </c>
      <c r="C898" s="53" t="str">
        <f t="shared" si="250"/>
        <v>Yet to be approved</v>
      </c>
      <c r="D898" s="55" t="str">
        <f t="shared" si="250"/>
        <v>-</v>
      </c>
      <c r="E898" s="56">
        <f t="shared" si="250"/>
        <v>0</v>
      </c>
      <c r="F898" s="156">
        <f t="shared" si="244"/>
        <v>0</v>
      </c>
      <c r="G898" s="156">
        <f t="shared" si="245"/>
        <v>0</v>
      </c>
      <c r="H898" s="156">
        <f t="shared" si="236"/>
        <v>0</v>
      </c>
      <c r="I898" s="157">
        <f>'F4.2  KGSC'!Y86</f>
        <v>0</v>
      </c>
      <c r="J898" s="157">
        <f>'F4.2  KGSC'!AX86</f>
        <v>0</v>
      </c>
      <c r="K898" s="156"/>
      <c r="L898" s="156"/>
      <c r="M898" s="156">
        <f t="shared" si="237"/>
        <v>0</v>
      </c>
      <c r="N898" s="156">
        <f t="shared" si="238"/>
        <v>0</v>
      </c>
    </row>
    <row r="899" spans="1:14" outlineLevel="1">
      <c r="A899" s="87">
        <f t="shared" ref="A899:E899" si="251">A696</f>
        <v>22.1</v>
      </c>
      <c r="B899" s="90" t="str">
        <f t="shared" si="251"/>
        <v>Supply of New Runner for Francis Turbine 80 MW at KGSC Stage-III</v>
      </c>
      <c r="C899" s="87">
        <f t="shared" si="251"/>
        <v>0</v>
      </c>
      <c r="D899" s="141" t="str">
        <f t="shared" si="251"/>
        <v>-</v>
      </c>
      <c r="E899" s="159">
        <f t="shared" si="251"/>
        <v>0</v>
      </c>
      <c r="F899" s="156">
        <f t="shared" si="244"/>
        <v>0</v>
      </c>
      <c r="G899" s="156">
        <f t="shared" si="245"/>
        <v>0</v>
      </c>
      <c r="H899" s="156">
        <f t="shared" si="236"/>
        <v>0</v>
      </c>
      <c r="I899" s="157">
        <f>'F4.2  KGSC'!Y87</f>
        <v>11</v>
      </c>
      <c r="J899" s="157">
        <f>'F4.2  KGSC'!AX87</f>
        <v>11</v>
      </c>
      <c r="K899" s="156"/>
      <c r="L899" s="156"/>
      <c r="M899" s="156">
        <f t="shared" si="237"/>
        <v>11</v>
      </c>
      <c r="N899" s="156">
        <f t="shared" si="238"/>
        <v>0</v>
      </c>
    </row>
    <row r="900" spans="1:14" outlineLevel="1">
      <c r="A900" s="87">
        <f t="shared" ref="A900:E900" si="252">A697</f>
        <v>22.2</v>
      </c>
      <c r="B900" s="90" t="str">
        <f t="shared" si="252"/>
        <v>Supply of 2 Nos. injector along with injector shaft for Stage-I Units (70 MW) at Stage I &amp; II  KGSC, Pophali .</v>
      </c>
      <c r="C900" s="87">
        <f t="shared" si="252"/>
        <v>0</v>
      </c>
      <c r="D900" s="141" t="str">
        <f t="shared" si="252"/>
        <v>-</v>
      </c>
      <c r="E900" s="159">
        <f t="shared" si="252"/>
        <v>0</v>
      </c>
      <c r="F900" s="156">
        <f t="shared" si="244"/>
        <v>0</v>
      </c>
      <c r="G900" s="156">
        <f t="shared" si="245"/>
        <v>0</v>
      </c>
      <c r="H900" s="156">
        <f t="shared" si="236"/>
        <v>0</v>
      </c>
      <c r="I900" s="157">
        <f>'F4.2  KGSC'!Y88</f>
        <v>4</v>
      </c>
      <c r="J900" s="157">
        <f>'F4.2  KGSC'!AX88</f>
        <v>4</v>
      </c>
      <c r="K900" s="156"/>
      <c r="L900" s="156"/>
      <c r="M900" s="156">
        <f t="shared" si="237"/>
        <v>4</v>
      </c>
      <c r="N900" s="156">
        <f t="shared" si="238"/>
        <v>0</v>
      </c>
    </row>
    <row r="901" spans="1:14" outlineLevel="1">
      <c r="A901" s="87">
        <f t="shared" ref="A901:E901" si="253">A698</f>
        <v>22.3</v>
      </c>
      <c r="B901" s="90" t="str">
        <f t="shared" si="253"/>
        <v>Supply of 1 No. injector  for Stage-II Units (80 MW) at Stage I &amp; II  KGSC, Pophali .</v>
      </c>
      <c r="C901" s="87">
        <f t="shared" si="253"/>
        <v>0</v>
      </c>
      <c r="D901" s="141" t="str">
        <f t="shared" si="253"/>
        <v>-</v>
      </c>
      <c r="E901" s="159">
        <f t="shared" si="253"/>
        <v>0</v>
      </c>
      <c r="F901" s="156">
        <f t="shared" si="244"/>
        <v>0</v>
      </c>
      <c r="G901" s="156">
        <f t="shared" si="245"/>
        <v>0</v>
      </c>
      <c r="H901" s="156">
        <f t="shared" si="236"/>
        <v>0</v>
      </c>
      <c r="I901" s="157">
        <f>'F4.2  KGSC'!Y89</f>
        <v>2</v>
      </c>
      <c r="J901" s="157">
        <f>'F4.2  KGSC'!AX89</f>
        <v>2</v>
      </c>
      <c r="K901" s="156"/>
      <c r="L901" s="156"/>
      <c r="M901" s="156">
        <f t="shared" si="237"/>
        <v>2</v>
      </c>
      <c r="N901" s="156">
        <f t="shared" si="238"/>
        <v>0</v>
      </c>
    </row>
    <row r="902" spans="1:14" outlineLevel="1">
      <c r="A902" s="87">
        <f t="shared" ref="A902:E902" si="254">A699</f>
        <v>22.4</v>
      </c>
      <c r="B902" s="90" t="str">
        <f t="shared" si="254"/>
        <v>Upgradation of AC Chiiler system at Stage I &amp; II</v>
      </c>
      <c r="C902" s="87">
        <f t="shared" si="254"/>
        <v>0</v>
      </c>
      <c r="D902" s="141" t="str">
        <f t="shared" si="254"/>
        <v>-</v>
      </c>
      <c r="E902" s="159">
        <f t="shared" si="254"/>
        <v>0</v>
      </c>
      <c r="F902" s="156">
        <f t="shared" si="244"/>
        <v>0</v>
      </c>
      <c r="G902" s="156">
        <f t="shared" si="245"/>
        <v>0</v>
      </c>
      <c r="H902" s="156">
        <f t="shared" si="236"/>
        <v>0</v>
      </c>
      <c r="I902" s="157">
        <f>'F4.2  KGSC'!Y90</f>
        <v>7</v>
      </c>
      <c r="J902" s="157">
        <f>'F4.2  KGSC'!AX90</f>
        <v>7</v>
      </c>
      <c r="K902" s="156"/>
      <c r="L902" s="156"/>
      <c r="M902" s="156">
        <f t="shared" si="237"/>
        <v>7</v>
      </c>
      <c r="N902" s="156">
        <f t="shared" si="238"/>
        <v>0</v>
      </c>
    </row>
    <row r="903" spans="1:14" outlineLevel="1">
      <c r="A903" s="87">
        <f t="shared" ref="A903:E903" si="255">A700</f>
        <v>22.5</v>
      </c>
      <c r="B903" s="90" t="str">
        <f t="shared" si="255"/>
        <v>Design, manufacturing, supply, erection, testing and commissioning of LGB and UGB cooler modifications at KGSC Stage I&amp;II</v>
      </c>
      <c r="C903" s="87">
        <f t="shared" si="255"/>
        <v>0</v>
      </c>
      <c r="D903" s="141" t="str">
        <f t="shared" si="255"/>
        <v>-</v>
      </c>
      <c r="E903" s="159">
        <f t="shared" si="255"/>
        <v>0</v>
      </c>
      <c r="F903" s="156">
        <f t="shared" si="244"/>
        <v>0</v>
      </c>
      <c r="G903" s="156">
        <f t="shared" si="245"/>
        <v>0</v>
      </c>
      <c r="H903" s="156">
        <f t="shared" si="236"/>
        <v>0</v>
      </c>
      <c r="I903" s="157">
        <f>'F4.2  KGSC'!Y91</f>
        <v>5</v>
      </c>
      <c r="J903" s="157">
        <f>'F4.2  KGSC'!AX91</f>
        <v>5</v>
      </c>
      <c r="K903" s="156"/>
      <c r="L903" s="156"/>
      <c r="M903" s="156">
        <f t="shared" si="237"/>
        <v>5</v>
      </c>
      <c r="N903" s="156">
        <f t="shared" si="238"/>
        <v>0</v>
      </c>
    </row>
    <row r="904" spans="1:14" ht="30" outlineLevel="1">
      <c r="A904" s="53">
        <f t="shared" ref="A904:E904" si="256">A701</f>
        <v>23</v>
      </c>
      <c r="B904" s="54" t="str">
        <f t="shared" si="256"/>
        <v xml:space="preserve">Replacement of existing Generator transformer of all units (04 x 80 MW) in phase manner (one unit per year) at Stage-III, KGSC </v>
      </c>
      <c r="C904" s="53" t="str">
        <f t="shared" si="256"/>
        <v>Yet to be approved</v>
      </c>
      <c r="D904" s="55" t="str">
        <f t="shared" si="256"/>
        <v>-</v>
      </c>
      <c r="E904" s="56">
        <f t="shared" si="256"/>
        <v>0</v>
      </c>
      <c r="F904" s="156">
        <f t="shared" si="244"/>
        <v>0</v>
      </c>
      <c r="G904" s="156">
        <f t="shared" si="245"/>
        <v>0</v>
      </c>
      <c r="H904" s="156">
        <f t="shared" si="236"/>
        <v>0</v>
      </c>
      <c r="I904" s="157">
        <f>'F4.2  KGSC'!Y92</f>
        <v>0</v>
      </c>
      <c r="J904" s="157">
        <f>'F4.2  KGSC'!AX92</f>
        <v>0</v>
      </c>
      <c r="K904" s="156"/>
      <c r="L904" s="156"/>
      <c r="M904" s="156">
        <f t="shared" si="237"/>
        <v>0</v>
      </c>
      <c r="N904" s="156">
        <f t="shared" si="238"/>
        <v>0</v>
      </c>
    </row>
    <row r="905" spans="1:14" outlineLevel="1">
      <c r="A905" s="87">
        <f t="shared" ref="A905:E905" si="257">A702</f>
        <v>23.1</v>
      </c>
      <c r="B905" s="90" t="str">
        <f t="shared" si="257"/>
        <v xml:space="preserve">Replacement of existing Generator transformer of all units (04 x 80 MW) in phase manner (one unit per year) at Stage-III, KGSC </v>
      </c>
      <c r="C905" s="87">
        <f t="shared" si="257"/>
        <v>0</v>
      </c>
      <c r="D905" s="141" t="str">
        <f t="shared" si="257"/>
        <v>-</v>
      </c>
      <c r="E905" s="159">
        <f t="shared" si="257"/>
        <v>0</v>
      </c>
      <c r="F905" s="156">
        <f t="shared" si="244"/>
        <v>0</v>
      </c>
      <c r="G905" s="156">
        <f t="shared" si="245"/>
        <v>0</v>
      </c>
      <c r="H905" s="156">
        <f t="shared" si="236"/>
        <v>0</v>
      </c>
      <c r="I905" s="157">
        <f>'F4.2  KGSC'!Y93</f>
        <v>30</v>
      </c>
      <c r="J905" s="157">
        <f>'F4.2  KGSC'!AX93</f>
        <v>30</v>
      </c>
      <c r="K905" s="156"/>
      <c r="L905" s="156"/>
      <c r="M905" s="156">
        <f t="shared" si="237"/>
        <v>30</v>
      </c>
      <c r="N905" s="156">
        <f t="shared" si="238"/>
        <v>0</v>
      </c>
    </row>
    <row r="906" spans="1:14" ht="45" outlineLevel="1">
      <c r="A906" s="53">
        <f t="shared" ref="A906:E906" si="258">A703</f>
        <v>24</v>
      </c>
      <c r="B906" s="54" t="str">
        <f t="shared" si="258"/>
        <v>Implementation of PLC &amp; SCADA system (DSC based) for all units (04 x 80 MW) units in phase manner (two unit per year) at Stage-III, KGSC</v>
      </c>
      <c r="C906" s="53" t="str">
        <f t="shared" si="258"/>
        <v>Yet to be approved</v>
      </c>
      <c r="D906" s="55" t="str">
        <f t="shared" si="258"/>
        <v>-</v>
      </c>
      <c r="E906" s="56">
        <f t="shared" si="258"/>
        <v>0</v>
      </c>
      <c r="F906" s="156">
        <f t="shared" si="244"/>
        <v>0</v>
      </c>
      <c r="G906" s="156">
        <f t="shared" si="245"/>
        <v>0</v>
      </c>
      <c r="H906" s="156">
        <f t="shared" si="236"/>
        <v>0</v>
      </c>
      <c r="I906" s="157">
        <f>'F4.2  KGSC'!Y94</f>
        <v>0</v>
      </c>
      <c r="J906" s="157">
        <f>'F4.2  KGSC'!AX94</f>
        <v>0</v>
      </c>
      <c r="K906" s="156"/>
      <c r="L906" s="156"/>
      <c r="M906" s="156">
        <f t="shared" si="237"/>
        <v>0</v>
      </c>
      <c r="N906" s="156">
        <f t="shared" si="238"/>
        <v>0</v>
      </c>
    </row>
    <row r="907" spans="1:14" outlineLevel="1">
      <c r="A907" s="87">
        <f t="shared" ref="A907:E907" si="259">A704</f>
        <v>24.1</v>
      </c>
      <c r="B907" s="90" t="str">
        <f t="shared" si="259"/>
        <v>Implementation of PLC &amp; SCADA system (DSC based) for all units (04 x 80 MW) units in phase manner (two unit per year) at Stage-III, KGSC</v>
      </c>
      <c r="C907" s="87">
        <f t="shared" si="259"/>
        <v>0</v>
      </c>
      <c r="D907" s="141" t="str">
        <f t="shared" si="259"/>
        <v>-</v>
      </c>
      <c r="E907" s="159">
        <f t="shared" si="259"/>
        <v>0</v>
      </c>
      <c r="F907" s="156">
        <f t="shared" si="244"/>
        <v>0</v>
      </c>
      <c r="G907" s="156">
        <f t="shared" si="245"/>
        <v>0</v>
      </c>
      <c r="H907" s="156">
        <f t="shared" si="236"/>
        <v>0</v>
      </c>
      <c r="I907" s="157">
        <f>'F4.2  KGSC'!Y95</f>
        <v>15</v>
      </c>
      <c r="J907" s="157">
        <f>'F4.2  KGSC'!AX95</f>
        <v>15</v>
      </c>
      <c r="K907" s="156"/>
      <c r="L907" s="156"/>
      <c r="M907" s="156">
        <f t="shared" si="237"/>
        <v>15</v>
      </c>
      <c r="N907" s="156">
        <f t="shared" si="238"/>
        <v>0</v>
      </c>
    </row>
    <row r="908" spans="1:14" ht="30" outlineLevel="1">
      <c r="A908" s="53">
        <f t="shared" ref="A908:E908" si="260">A705</f>
        <v>25</v>
      </c>
      <c r="B908" s="54" t="str">
        <f t="shared" si="260"/>
        <v>Various Performance Improvement related schemes for FY 2027-28 at KGSC, Pophali</v>
      </c>
      <c r="C908" s="53" t="str">
        <f t="shared" si="260"/>
        <v>Yet to be approved</v>
      </c>
      <c r="D908" s="55" t="str">
        <f t="shared" si="260"/>
        <v>-</v>
      </c>
      <c r="E908" s="56">
        <f t="shared" si="260"/>
        <v>0</v>
      </c>
      <c r="F908" s="156">
        <f t="shared" si="244"/>
        <v>0</v>
      </c>
      <c r="G908" s="156">
        <f t="shared" si="245"/>
        <v>0</v>
      </c>
      <c r="H908" s="156">
        <f t="shared" si="236"/>
        <v>0</v>
      </c>
      <c r="I908" s="157">
        <f>'F4.2  KGSC'!Y96</f>
        <v>0</v>
      </c>
      <c r="J908" s="157">
        <f>'F4.2  KGSC'!AX96</f>
        <v>0</v>
      </c>
      <c r="K908" s="156"/>
      <c r="L908" s="156"/>
      <c r="M908" s="156">
        <f t="shared" si="237"/>
        <v>0</v>
      </c>
      <c r="N908" s="156">
        <f t="shared" si="238"/>
        <v>0</v>
      </c>
    </row>
    <row r="909" spans="1:14" outlineLevel="1">
      <c r="A909" s="87">
        <f t="shared" ref="A909:E909" si="261">A706</f>
        <v>25.1</v>
      </c>
      <c r="B909" s="90" t="str">
        <f t="shared" si="261"/>
        <v xml:space="preserve">Refurbishment of Stage-1, Unit No-1,2,3 &amp; 4 PLC System and Implementation of SCADA System. </v>
      </c>
      <c r="C909" s="87">
        <f t="shared" si="261"/>
        <v>0</v>
      </c>
      <c r="D909" s="141" t="str">
        <f t="shared" si="261"/>
        <v>-</v>
      </c>
      <c r="E909" s="159">
        <f t="shared" si="261"/>
        <v>0</v>
      </c>
      <c r="F909" s="156">
        <f t="shared" si="244"/>
        <v>0</v>
      </c>
      <c r="G909" s="156">
        <f t="shared" si="245"/>
        <v>0</v>
      </c>
      <c r="H909" s="156">
        <f t="shared" si="236"/>
        <v>0</v>
      </c>
      <c r="I909" s="157">
        <f>'F4.2  KGSC'!Y97</f>
        <v>0</v>
      </c>
      <c r="J909" s="157">
        <f>'F4.2  KGSC'!AX97</f>
        <v>0</v>
      </c>
      <c r="K909" s="156"/>
      <c r="L909" s="156"/>
      <c r="M909" s="156">
        <f t="shared" si="237"/>
        <v>0</v>
      </c>
      <c r="N909" s="156">
        <f t="shared" si="238"/>
        <v>0</v>
      </c>
    </row>
    <row r="910" spans="1:14" outlineLevel="1">
      <c r="A910" s="87">
        <f t="shared" ref="A910:E910" si="262">A707</f>
        <v>25.2</v>
      </c>
      <c r="B910" s="90" t="str">
        <f t="shared" si="262"/>
        <v>Supply, installation &amp; commissioning of New PLC &amp; Centralog system for all four units at St-IV, KGSC</v>
      </c>
      <c r="C910" s="87">
        <f t="shared" si="262"/>
        <v>0</v>
      </c>
      <c r="D910" s="141" t="str">
        <f t="shared" si="262"/>
        <v>-</v>
      </c>
      <c r="E910" s="159">
        <f t="shared" si="262"/>
        <v>0</v>
      </c>
      <c r="F910" s="156">
        <f t="shared" si="244"/>
        <v>0</v>
      </c>
      <c r="G910" s="156">
        <f t="shared" si="245"/>
        <v>0</v>
      </c>
      <c r="H910" s="156">
        <f t="shared" si="236"/>
        <v>0</v>
      </c>
      <c r="I910" s="157">
        <f>'F4.2  KGSC'!Y98</f>
        <v>0</v>
      </c>
      <c r="J910" s="157">
        <f>'F4.2  KGSC'!AX98</f>
        <v>0</v>
      </c>
      <c r="K910" s="156"/>
      <c r="L910" s="156"/>
      <c r="M910" s="156">
        <f t="shared" si="237"/>
        <v>0</v>
      </c>
      <c r="N910" s="156">
        <f t="shared" si="238"/>
        <v>0</v>
      </c>
    </row>
    <row r="911" spans="1:14" outlineLevel="1">
      <c r="A911" s="87">
        <f t="shared" ref="A911:E911" si="263">A708</f>
        <v>25.3</v>
      </c>
      <c r="B911" s="90" t="str">
        <f t="shared" si="263"/>
        <v>Supply, installation &amp; commissioning of New excitation system for all four units at St-IV, KGSC</v>
      </c>
      <c r="C911" s="87">
        <f t="shared" si="263"/>
        <v>0</v>
      </c>
      <c r="D911" s="141" t="str">
        <f t="shared" si="263"/>
        <v>-</v>
      </c>
      <c r="E911" s="159">
        <f t="shared" si="263"/>
        <v>0</v>
      </c>
      <c r="F911" s="156">
        <f t="shared" si="244"/>
        <v>0</v>
      </c>
      <c r="G911" s="156">
        <f t="shared" si="245"/>
        <v>0</v>
      </c>
      <c r="H911" s="156">
        <f t="shared" si="236"/>
        <v>0</v>
      </c>
      <c r="I911" s="157">
        <f>'F4.2  KGSC'!Y99</f>
        <v>0</v>
      </c>
      <c r="J911" s="157">
        <f>'F4.2  KGSC'!AX99</f>
        <v>0</v>
      </c>
      <c r="K911" s="156"/>
      <c r="L911" s="156"/>
      <c r="M911" s="156">
        <f t="shared" si="237"/>
        <v>0</v>
      </c>
      <c r="N911" s="156">
        <f t="shared" si="238"/>
        <v>0</v>
      </c>
    </row>
    <row r="912" spans="1:14" ht="30" outlineLevel="1">
      <c r="A912" s="53">
        <f t="shared" ref="A912:E912" si="264">A709</f>
        <v>26</v>
      </c>
      <c r="B912" s="54" t="str">
        <f t="shared" si="264"/>
        <v>Various Performance Improvement related schemes for FY 2028-29 at KGSC, Pophali</v>
      </c>
      <c r="C912" s="53" t="str">
        <f t="shared" si="264"/>
        <v>Yet to be approved</v>
      </c>
      <c r="D912" s="55" t="str">
        <f t="shared" si="264"/>
        <v>-</v>
      </c>
      <c r="E912" s="56">
        <f t="shared" si="264"/>
        <v>0</v>
      </c>
      <c r="F912" s="156">
        <f t="shared" si="244"/>
        <v>0</v>
      </c>
      <c r="G912" s="156">
        <f t="shared" si="245"/>
        <v>0</v>
      </c>
      <c r="H912" s="156">
        <f t="shared" si="236"/>
        <v>0</v>
      </c>
      <c r="I912" s="157">
        <f>'F4.2  KGSC'!Y100</f>
        <v>0</v>
      </c>
      <c r="J912" s="157">
        <f>'F4.2  KGSC'!AX100</f>
        <v>0</v>
      </c>
      <c r="K912" s="156"/>
      <c r="L912" s="156"/>
      <c r="M912" s="156">
        <f t="shared" si="237"/>
        <v>0</v>
      </c>
      <c r="N912" s="156">
        <f t="shared" si="238"/>
        <v>0</v>
      </c>
    </row>
    <row r="913" spans="1:14" outlineLevel="1">
      <c r="A913" s="87">
        <f t="shared" ref="A913:E913" si="265">A710</f>
        <v>26.1</v>
      </c>
      <c r="B913" s="90" t="str">
        <f t="shared" si="265"/>
        <v>Upgradation of 11 KV Auxiliary breaker at St-I&amp;II</v>
      </c>
      <c r="C913" s="87">
        <f t="shared" si="265"/>
        <v>0</v>
      </c>
      <c r="D913" s="141" t="str">
        <f t="shared" si="265"/>
        <v>-</v>
      </c>
      <c r="E913" s="159">
        <f t="shared" si="265"/>
        <v>0</v>
      </c>
      <c r="F913" s="156">
        <f t="shared" si="244"/>
        <v>0</v>
      </c>
      <c r="G913" s="156">
        <f t="shared" si="245"/>
        <v>0</v>
      </c>
      <c r="H913" s="156">
        <f t="shared" si="236"/>
        <v>0</v>
      </c>
      <c r="I913" s="157">
        <f>'F4.2  KGSC'!Y101</f>
        <v>0</v>
      </c>
      <c r="J913" s="157">
        <f>'F4.2  KGSC'!AX101</f>
        <v>0</v>
      </c>
      <c r="K913" s="156"/>
      <c r="L913" s="156"/>
      <c r="M913" s="156">
        <f t="shared" si="237"/>
        <v>0</v>
      </c>
      <c r="N913" s="156">
        <f t="shared" si="238"/>
        <v>0</v>
      </c>
    </row>
    <row r="914" spans="1:14" outlineLevel="1">
      <c r="A914" s="87">
        <f t="shared" ref="A914:E914" si="266">A711</f>
        <v>26.2</v>
      </c>
      <c r="B914" s="90" t="str">
        <f t="shared" si="266"/>
        <v>Supply of Dry Type, 630 KVA 16 KV / 570 V Single Phase Excitation Transformers (Qty. 12 Nos.) at KGSC Stage-IV, Pophali.</v>
      </c>
      <c r="C914" s="87">
        <f t="shared" si="266"/>
        <v>0</v>
      </c>
      <c r="D914" s="141" t="str">
        <f t="shared" si="266"/>
        <v>-</v>
      </c>
      <c r="E914" s="159">
        <f t="shared" si="266"/>
        <v>0</v>
      </c>
      <c r="F914" s="156">
        <f t="shared" si="244"/>
        <v>0</v>
      </c>
      <c r="G914" s="156">
        <f t="shared" si="245"/>
        <v>0</v>
      </c>
      <c r="H914" s="156">
        <f t="shared" si="236"/>
        <v>0</v>
      </c>
      <c r="I914" s="157">
        <f>'F4.2  KGSC'!Y102</f>
        <v>0</v>
      </c>
      <c r="J914" s="157">
        <f>'F4.2  KGSC'!AX102</f>
        <v>0</v>
      </c>
      <c r="K914" s="156"/>
      <c r="L914" s="156"/>
      <c r="M914" s="156">
        <f t="shared" si="237"/>
        <v>0</v>
      </c>
      <c r="N914" s="156">
        <f t="shared" si="238"/>
        <v>0</v>
      </c>
    </row>
    <row r="915" spans="1:14" outlineLevel="1">
      <c r="A915" s="87">
        <f t="shared" ref="A915:E915" si="267">A712</f>
        <v>26.3</v>
      </c>
      <c r="B915" s="90" t="str">
        <f t="shared" si="267"/>
        <v xml:space="preserve">Supply, Installation &amp; Commissioning of 16.5 KV / 433 V, 5MVA Unit Auxiliary Transformers (Qty. 02) at KGSC Stage-IV. </v>
      </c>
      <c r="C915" s="87">
        <f t="shared" si="267"/>
        <v>0</v>
      </c>
      <c r="D915" s="141" t="str">
        <f t="shared" si="267"/>
        <v>-</v>
      </c>
      <c r="E915" s="159">
        <f t="shared" si="267"/>
        <v>0</v>
      </c>
      <c r="F915" s="156">
        <f t="shared" si="244"/>
        <v>0</v>
      </c>
      <c r="G915" s="156">
        <f t="shared" si="245"/>
        <v>0</v>
      </c>
      <c r="H915" s="156">
        <f>F915-G915</f>
        <v>0</v>
      </c>
      <c r="I915" s="157">
        <f>'F4.2  KGSC'!Y103</f>
        <v>0</v>
      </c>
      <c r="J915" s="157">
        <f>'F4.2  KGSC'!AX103</f>
        <v>0</v>
      </c>
      <c r="K915" s="156"/>
      <c r="L915" s="156"/>
      <c r="M915" s="156">
        <f>SUM(J915:L915)</f>
        <v>0</v>
      </c>
      <c r="N915" s="156">
        <f>H915+I915-M915</f>
        <v>0</v>
      </c>
    </row>
    <row r="916" spans="1:14" outlineLevel="1">
      <c r="A916" s="87">
        <f t="shared" ref="A916:E916" si="268">A713</f>
        <v>26.4</v>
      </c>
      <c r="B916" s="90" t="str">
        <f t="shared" si="268"/>
        <v>Upgradation of 2.2 KV Auxiliary Breaker with 3.3 KV Breaker along with Auxiliary Transformers at St-I&amp;II.</v>
      </c>
      <c r="C916" s="87">
        <f t="shared" si="268"/>
        <v>0</v>
      </c>
      <c r="D916" s="141" t="str">
        <f t="shared" si="268"/>
        <v>-</v>
      </c>
      <c r="E916" s="159">
        <f t="shared" si="268"/>
        <v>0</v>
      </c>
      <c r="F916" s="156">
        <f t="shared" si="244"/>
        <v>0</v>
      </c>
      <c r="G916" s="156">
        <f t="shared" si="245"/>
        <v>0</v>
      </c>
      <c r="H916" s="156">
        <f>F916-G916</f>
        <v>0</v>
      </c>
      <c r="I916" s="157">
        <f>'F4.2  KGSC'!Y104</f>
        <v>0</v>
      </c>
      <c r="J916" s="157">
        <f>'F4.2  KGSC'!AX104</f>
        <v>0</v>
      </c>
      <c r="K916" s="156"/>
      <c r="L916" s="156"/>
      <c r="M916" s="156">
        <f>SUM(J916:L916)</f>
        <v>0</v>
      </c>
      <c r="N916" s="156">
        <f>H916+I916-M916</f>
        <v>0</v>
      </c>
    </row>
    <row r="917" spans="1:14" outlineLevel="1">
      <c r="A917" s="87">
        <f t="shared" ref="A917:E917" si="269">A714</f>
        <v>26.5</v>
      </c>
      <c r="B917" s="90" t="str">
        <f t="shared" si="269"/>
        <v>Supply of 11KV Cable alongwith Breaker Panels for Auxiliary Supply from 8-Pole Switchyard Stage- I and II to Stage-IV Powerhouse at KGSC Stage-IV, Pophali.</v>
      </c>
      <c r="C917" s="87">
        <f t="shared" si="269"/>
        <v>0</v>
      </c>
      <c r="D917" s="141" t="str">
        <f t="shared" si="269"/>
        <v>-</v>
      </c>
      <c r="E917" s="159">
        <f t="shared" si="269"/>
        <v>0</v>
      </c>
      <c r="F917" s="156">
        <f t="shared" si="244"/>
        <v>0</v>
      </c>
      <c r="G917" s="156">
        <f t="shared" si="245"/>
        <v>0</v>
      </c>
      <c r="H917" s="156">
        <f>F917-G917</f>
        <v>0</v>
      </c>
      <c r="I917" s="157">
        <f>'F4.2  KGSC'!Y105</f>
        <v>0</v>
      </c>
      <c r="J917" s="157">
        <f>'F4.2  KGSC'!AX105</f>
        <v>0</v>
      </c>
      <c r="K917" s="156"/>
      <c r="L917" s="156"/>
      <c r="M917" s="156">
        <f>SUM(J917:L917)</f>
        <v>0</v>
      </c>
      <c r="N917" s="156">
        <f>H917+I917-M917</f>
        <v>0</v>
      </c>
    </row>
    <row r="918" spans="1:14" outlineLevel="1">
      <c r="A918" s="87">
        <f t="shared" ref="A918:E918" si="270">A715</f>
        <v>26.6</v>
      </c>
      <c r="B918" s="90" t="str">
        <f t="shared" si="270"/>
        <v>Replacement of 220 KV isolator of Stage II bay at 220 KV Stage I &amp; II Switchyard</v>
      </c>
      <c r="C918" s="87">
        <f t="shared" si="270"/>
        <v>0</v>
      </c>
      <c r="D918" s="141" t="str">
        <f t="shared" si="270"/>
        <v>-</v>
      </c>
      <c r="E918" s="159">
        <f t="shared" si="270"/>
        <v>0</v>
      </c>
      <c r="F918" s="156">
        <f t="shared" si="244"/>
        <v>0</v>
      </c>
      <c r="G918" s="156">
        <f t="shared" si="245"/>
        <v>0</v>
      </c>
      <c r="H918" s="156">
        <f>F918-G918</f>
        <v>0</v>
      </c>
      <c r="I918" s="157">
        <f>'F4.2  KGSC'!Y106</f>
        <v>0</v>
      </c>
      <c r="J918" s="157">
        <f>'F4.2  KGSC'!AX106</f>
        <v>0</v>
      </c>
      <c r="K918" s="156"/>
      <c r="L918" s="156"/>
      <c r="M918" s="156">
        <f>SUM(J918:L918)</f>
        <v>0</v>
      </c>
      <c r="N918" s="156">
        <f>H918+I918-M918</f>
        <v>0</v>
      </c>
    </row>
    <row r="919" spans="1:14" ht="30" outlineLevel="1">
      <c r="A919" s="53">
        <f t="shared" ref="A919:E919" si="271">A716</f>
        <v>27</v>
      </c>
      <c r="B919" s="54" t="str">
        <f t="shared" si="271"/>
        <v>Various Performance Improvement related schemes for FY 2029-30 at KGSC, Pophali</v>
      </c>
      <c r="C919" s="53" t="str">
        <f t="shared" si="271"/>
        <v>Yet to be approved</v>
      </c>
      <c r="D919" s="55" t="str">
        <f t="shared" si="271"/>
        <v>-</v>
      </c>
      <c r="E919" s="56">
        <f t="shared" si="271"/>
        <v>0</v>
      </c>
      <c r="F919" s="156">
        <f t="shared" si="244"/>
        <v>0</v>
      </c>
      <c r="G919" s="156">
        <f t="shared" si="245"/>
        <v>0</v>
      </c>
      <c r="H919" s="156">
        <f>F919-G919</f>
        <v>0</v>
      </c>
      <c r="I919" s="157">
        <f>'F4.2  KGSC'!Y107</f>
        <v>0</v>
      </c>
      <c r="J919" s="157">
        <f>'F4.2  KGSC'!AX107</f>
        <v>0</v>
      </c>
      <c r="K919" s="156"/>
      <c r="L919" s="156"/>
      <c r="M919" s="156">
        <f>SUM(J919:L919)</f>
        <v>0</v>
      </c>
      <c r="N919" s="156">
        <f>H919+I919-M919</f>
        <v>0</v>
      </c>
    </row>
    <row r="920" spans="1:14" outlineLevel="1">
      <c r="A920" s="87">
        <f t="shared" ref="A920:E920" si="272">A717</f>
        <v>27.1</v>
      </c>
      <c r="B920" s="90" t="str">
        <f t="shared" si="272"/>
        <v>Design Engineering and manufacturing, supply, erection, commissioning &amp; testing of New Pelton runner for Stage-I units (70 MW) at Stage-I&amp;II, KGSC, Pophali.</v>
      </c>
      <c r="C920" s="87">
        <f t="shared" si="272"/>
        <v>0</v>
      </c>
      <c r="D920" s="141" t="str">
        <f t="shared" si="272"/>
        <v>-</v>
      </c>
      <c r="E920" s="159">
        <f t="shared" si="272"/>
        <v>0</v>
      </c>
      <c r="F920" s="156">
        <f t="shared" si="244"/>
        <v>0</v>
      </c>
      <c r="G920" s="156">
        <f t="shared" si="245"/>
        <v>0</v>
      </c>
      <c r="H920" s="156">
        <f t="shared" ref="H920:H983" si="273">F920-G920</f>
        <v>0</v>
      </c>
      <c r="I920" s="157">
        <f>'F4.2  KGSC'!Y108</f>
        <v>0</v>
      </c>
      <c r="J920" s="157">
        <f>'F4.2  KGSC'!AX108</f>
        <v>0</v>
      </c>
      <c r="K920" s="156"/>
      <c r="L920" s="156"/>
      <c r="M920" s="156">
        <f t="shared" ref="M920:M965" si="274">SUM(J920:L920)</f>
        <v>0</v>
      </c>
      <c r="N920" s="156">
        <f t="shared" ref="N920:N983" si="275">H920+I920-M920</f>
        <v>0</v>
      </c>
    </row>
    <row r="921" spans="1:14" outlineLevel="1">
      <c r="A921" s="87">
        <f t="shared" ref="A921:E921" si="276">A718</f>
        <v>27.2</v>
      </c>
      <c r="B921" s="90" t="str">
        <f t="shared" si="276"/>
        <v xml:space="preserve">Upgradation of Generator and Generator transformer electromagnetic protection relays with numeric relays for Stage 1 &amp; 2. </v>
      </c>
      <c r="C921" s="87">
        <f t="shared" si="276"/>
        <v>0</v>
      </c>
      <c r="D921" s="141" t="str">
        <f t="shared" si="276"/>
        <v>-</v>
      </c>
      <c r="E921" s="159">
        <f t="shared" si="276"/>
        <v>0</v>
      </c>
      <c r="F921" s="156">
        <f t="shared" si="244"/>
        <v>0</v>
      </c>
      <c r="G921" s="156">
        <f t="shared" si="245"/>
        <v>0</v>
      </c>
      <c r="H921" s="156">
        <f t="shared" si="273"/>
        <v>0</v>
      </c>
      <c r="I921" s="157">
        <f>'F4.2  KGSC'!Y109</f>
        <v>0</v>
      </c>
      <c r="J921" s="157">
        <f>'F4.2  KGSC'!AX109</f>
        <v>0</v>
      </c>
      <c r="K921" s="156"/>
      <c r="L921" s="156"/>
      <c r="M921" s="156">
        <f t="shared" si="274"/>
        <v>0</v>
      </c>
      <c r="N921" s="156">
        <f t="shared" si="275"/>
        <v>0</v>
      </c>
    </row>
    <row r="922" spans="1:14" outlineLevel="1">
      <c r="A922" s="87">
        <f t="shared" ref="A922:E922" si="277">A719</f>
        <v>27.3</v>
      </c>
      <c r="B922" s="90" t="str">
        <f t="shared" si="277"/>
        <v>Renovation of old system by full proof modern digital governing system, static/brushless excitation system and  generator stator and rotor winding by class 'F' insulation at St-I&amp;II</v>
      </c>
      <c r="C922" s="87">
        <f t="shared" si="277"/>
        <v>0</v>
      </c>
      <c r="D922" s="141" t="str">
        <f t="shared" si="277"/>
        <v>-</v>
      </c>
      <c r="E922" s="159">
        <f t="shared" si="277"/>
        <v>0</v>
      </c>
      <c r="F922" s="156">
        <f t="shared" si="244"/>
        <v>0</v>
      </c>
      <c r="G922" s="156">
        <f t="shared" si="245"/>
        <v>0</v>
      </c>
      <c r="H922" s="156">
        <f t="shared" si="273"/>
        <v>0</v>
      </c>
      <c r="I922" s="157">
        <f>'F4.2  KGSC'!Y110</f>
        <v>0</v>
      </c>
      <c r="J922" s="157">
        <f>'F4.2  KGSC'!AX110</f>
        <v>0</v>
      </c>
      <c r="K922" s="156"/>
      <c r="L922" s="156"/>
      <c r="M922" s="156">
        <f t="shared" si="274"/>
        <v>0</v>
      </c>
      <c r="N922" s="156">
        <f t="shared" si="275"/>
        <v>0</v>
      </c>
    </row>
    <row r="923" spans="1:14" outlineLevel="1">
      <c r="A923" s="87">
        <f t="shared" ref="A923:E923" si="278">A720</f>
        <v>27.4</v>
      </c>
      <c r="B923" s="90" t="str">
        <f t="shared" si="278"/>
        <v>Design, manufacturing, supply, erection, testing and commissioning of Hydrostatic lubrication system for Units at KGSC Stage I &amp; II, Pophali.</v>
      </c>
      <c r="C923" s="87">
        <f t="shared" si="278"/>
        <v>0</v>
      </c>
      <c r="D923" s="141" t="str">
        <f t="shared" si="278"/>
        <v>-</v>
      </c>
      <c r="E923" s="159">
        <f t="shared" si="278"/>
        <v>0</v>
      </c>
      <c r="F923" s="156">
        <f t="shared" si="244"/>
        <v>0</v>
      </c>
      <c r="G923" s="156">
        <f t="shared" si="245"/>
        <v>0</v>
      </c>
      <c r="H923" s="156">
        <f t="shared" si="273"/>
        <v>0</v>
      </c>
      <c r="I923" s="157">
        <f>'F4.2  KGSC'!Y111</f>
        <v>0</v>
      </c>
      <c r="J923" s="157">
        <f>'F4.2  KGSC'!AX111</f>
        <v>0</v>
      </c>
      <c r="K923" s="156"/>
      <c r="L923" s="156"/>
      <c r="M923" s="156">
        <f t="shared" si="274"/>
        <v>0</v>
      </c>
      <c r="N923" s="156">
        <f t="shared" si="275"/>
        <v>0</v>
      </c>
    </row>
    <row r="924" spans="1:14" outlineLevel="1">
      <c r="A924" s="87">
        <f t="shared" ref="A924:E924" si="279">A721</f>
        <v>27.5</v>
      </c>
      <c r="B924" s="90" t="str">
        <f t="shared" si="279"/>
        <v>Replacement of CW pumps and Motors along with starter pannel at St-I&amp;II</v>
      </c>
      <c r="C924" s="87">
        <f t="shared" si="279"/>
        <v>0</v>
      </c>
      <c r="D924" s="141" t="str">
        <f t="shared" si="279"/>
        <v>-</v>
      </c>
      <c r="E924" s="159">
        <f t="shared" si="279"/>
        <v>0</v>
      </c>
      <c r="F924" s="156">
        <f t="shared" si="244"/>
        <v>0</v>
      </c>
      <c r="G924" s="156">
        <f t="shared" si="245"/>
        <v>0</v>
      </c>
      <c r="H924" s="156">
        <f t="shared" si="273"/>
        <v>0</v>
      </c>
      <c r="I924" s="157">
        <f>'F4.2  KGSC'!Y112</f>
        <v>0</v>
      </c>
      <c r="J924" s="157">
        <f>'F4.2  KGSC'!AX112</f>
        <v>0</v>
      </c>
      <c r="K924" s="156"/>
      <c r="L924" s="156"/>
      <c r="M924" s="156">
        <f t="shared" si="274"/>
        <v>0</v>
      </c>
      <c r="N924" s="156">
        <f t="shared" si="275"/>
        <v>0</v>
      </c>
    </row>
    <row r="925" spans="1:14" outlineLevel="1">
      <c r="A925" s="87">
        <f t="shared" ref="A925:E925" si="280">A722</f>
        <v>27.6</v>
      </c>
      <c r="B925" s="90" t="str">
        <f t="shared" si="280"/>
        <v>Supply of Generator air coolers (16 Nos) for Stage II Units (80 MW) at KGSC, Pophali.</v>
      </c>
      <c r="C925" s="87">
        <f t="shared" si="280"/>
        <v>0</v>
      </c>
      <c r="D925" s="141" t="str">
        <f t="shared" si="280"/>
        <v>-</v>
      </c>
      <c r="E925" s="159">
        <f t="shared" si="280"/>
        <v>0</v>
      </c>
      <c r="F925" s="156">
        <f t="shared" si="244"/>
        <v>0</v>
      </c>
      <c r="G925" s="156">
        <f t="shared" si="245"/>
        <v>0</v>
      </c>
      <c r="H925" s="156">
        <f t="shared" si="273"/>
        <v>0</v>
      </c>
      <c r="I925" s="157">
        <f>'F4.2  KGSC'!Y113</f>
        <v>0</v>
      </c>
      <c r="J925" s="157">
        <f>'F4.2  KGSC'!AX113</f>
        <v>0</v>
      </c>
      <c r="K925" s="156"/>
      <c r="L925" s="156"/>
      <c r="M925" s="156">
        <f t="shared" si="274"/>
        <v>0</v>
      </c>
      <c r="N925" s="156">
        <f t="shared" si="275"/>
        <v>0</v>
      </c>
    </row>
    <row r="926" spans="1:14" outlineLevel="1">
      <c r="A926" s="87">
        <f t="shared" ref="A926:E926" si="281">A723</f>
        <v>27.7</v>
      </c>
      <c r="B926" s="90" t="str">
        <f t="shared" si="281"/>
        <v>Conversion of Stator Core Insulation &amp; Stator Winding from Class ‘B’ to Class ‘F’ for Unit No. 8 (80MW, 11KV, 375RPM, AEG Germany make) of Stage II, KGSC, Pophali on Turnkey Basis.</v>
      </c>
      <c r="C926" s="87">
        <f t="shared" si="281"/>
        <v>0</v>
      </c>
      <c r="D926" s="141" t="str">
        <f t="shared" si="281"/>
        <v>-</v>
      </c>
      <c r="E926" s="159">
        <f t="shared" si="281"/>
        <v>0</v>
      </c>
      <c r="F926" s="156">
        <f t="shared" si="244"/>
        <v>0</v>
      </c>
      <c r="G926" s="156">
        <f t="shared" si="245"/>
        <v>0</v>
      </c>
      <c r="H926" s="156">
        <f t="shared" si="273"/>
        <v>0</v>
      </c>
      <c r="I926" s="157">
        <f>'F4.2  KGSC'!Y114</f>
        <v>0</v>
      </c>
      <c r="J926" s="157">
        <f>'F4.2  KGSC'!AX114</f>
        <v>0</v>
      </c>
      <c r="K926" s="156"/>
      <c r="L926" s="156"/>
      <c r="M926" s="156">
        <f t="shared" si="274"/>
        <v>0</v>
      </c>
      <c r="N926" s="156">
        <f t="shared" si="275"/>
        <v>0</v>
      </c>
    </row>
    <row r="927" spans="1:14" outlineLevel="1">
      <c r="A927" s="87">
        <f t="shared" ref="A927:E927" si="282">A724</f>
        <v>27.8</v>
      </c>
      <c r="B927" s="90" t="str">
        <f t="shared" si="282"/>
        <v>Up-gradation of existing 'B' class insulation of Generator stator to 'F' class insulation of 2X18MW Koyna Dam Power House, Koynanagar.</v>
      </c>
      <c r="C927" s="87">
        <f t="shared" si="282"/>
        <v>0</v>
      </c>
      <c r="D927" s="141" t="str">
        <f t="shared" si="282"/>
        <v>-</v>
      </c>
      <c r="E927" s="159">
        <f t="shared" si="282"/>
        <v>0</v>
      </c>
      <c r="F927" s="156">
        <f t="shared" si="244"/>
        <v>0</v>
      </c>
      <c r="G927" s="156">
        <f t="shared" si="245"/>
        <v>0</v>
      </c>
      <c r="H927" s="156">
        <f t="shared" si="273"/>
        <v>0</v>
      </c>
      <c r="I927" s="157">
        <f>'F4.2  KGSC'!Y115</f>
        <v>0</v>
      </c>
      <c r="J927" s="157">
        <f>'F4.2  KGSC'!AX115</f>
        <v>0</v>
      </c>
      <c r="K927" s="156"/>
      <c r="L927" s="156"/>
      <c r="M927" s="156">
        <f t="shared" si="274"/>
        <v>0</v>
      </c>
      <c r="N927" s="156">
        <f t="shared" si="275"/>
        <v>0</v>
      </c>
    </row>
    <row r="928" spans="1:14" outlineLevel="1">
      <c r="A928" s="87">
        <f t="shared" ref="A928:E928" si="283">A725</f>
        <v>27.9</v>
      </c>
      <c r="B928" s="90" t="str">
        <f t="shared" si="283"/>
        <v>Supply and replacement of Generator air cooler system by new higher efficiency coolers for 2X18MW Koyna Dam Power House, Koynanagar.</v>
      </c>
      <c r="C928" s="87">
        <f t="shared" si="283"/>
        <v>0</v>
      </c>
      <c r="D928" s="141" t="str">
        <f t="shared" si="283"/>
        <v>-</v>
      </c>
      <c r="E928" s="159">
        <f t="shared" si="283"/>
        <v>0</v>
      </c>
      <c r="F928" s="156">
        <f t="shared" si="244"/>
        <v>0</v>
      </c>
      <c r="G928" s="156">
        <f t="shared" si="245"/>
        <v>0</v>
      </c>
      <c r="H928" s="156">
        <f t="shared" si="273"/>
        <v>0</v>
      </c>
      <c r="I928" s="157">
        <f>'F4.2  KGSC'!Y116</f>
        <v>0</v>
      </c>
      <c r="J928" s="157">
        <f>'F4.2  KGSC'!AX116</f>
        <v>0</v>
      </c>
      <c r="K928" s="156"/>
      <c r="L928" s="156"/>
      <c r="M928" s="156">
        <f t="shared" si="274"/>
        <v>0</v>
      </c>
      <c r="N928" s="156">
        <f t="shared" si="275"/>
        <v>0</v>
      </c>
    </row>
    <row r="929" spans="1:14" outlineLevel="1">
      <c r="A929" s="87">
        <f t="shared" ref="A929:E929" si="284">A726</f>
        <v>0</v>
      </c>
      <c r="B929" s="90">
        <f t="shared" si="284"/>
        <v>0</v>
      </c>
      <c r="C929" s="87">
        <f t="shared" si="284"/>
        <v>0</v>
      </c>
      <c r="D929" s="141" t="str">
        <f t="shared" si="284"/>
        <v>-</v>
      </c>
      <c r="E929" s="159">
        <f t="shared" si="284"/>
        <v>0</v>
      </c>
      <c r="F929" s="156">
        <f t="shared" si="244"/>
        <v>0</v>
      </c>
      <c r="G929" s="156">
        <f t="shared" si="245"/>
        <v>0</v>
      </c>
      <c r="H929" s="156">
        <f t="shared" si="273"/>
        <v>0</v>
      </c>
      <c r="I929" s="157">
        <f>'F4.2  KGSC'!Y117</f>
        <v>0</v>
      </c>
      <c r="J929" s="157">
        <f>'F4.2  KGSC'!AX117</f>
        <v>0</v>
      </c>
      <c r="K929" s="156"/>
      <c r="L929" s="156"/>
      <c r="M929" s="156">
        <f t="shared" si="274"/>
        <v>0</v>
      </c>
      <c r="N929" s="156">
        <f t="shared" si="275"/>
        <v>0</v>
      </c>
    </row>
    <row r="930" spans="1:14" outlineLevel="1">
      <c r="A930" s="87">
        <f t="shared" ref="A930:E930" si="285">A727</f>
        <v>0</v>
      </c>
      <c r="B930" s="49" t="str">
        <f t="shared" si="285"/>
        <v>B) Non-DPR Schemes</v>
      </c>
      <c r="C930" s="87">
        <f t="shared" si="285"/>
        <v>0</v>
      </c>
      <c r="D930" s="141" t="str">
        <f t="shared" si="285"/>
        <v>-</v>
      </c>
      <c r="E930" s="159">
        <f t="shared" si="285"/>
        <v>0</v>
      </c>
      <c r="F930" s="156">
        <f t="shared" si="244"/>
        <v>0</v>
      </c>
      <c r="G930" s="156">
        <f t="shared" si="245"/>
        <v>0</v>
      </c>
      <c r="H930" s="156">
        <f t="shared" si="273"/>
        <v>0</v>
      </c>
      <c r="I930" s="157">
        <f>'F4.2  KGSC'!Y118</f>
        <v>0</v>
      </c>
      <c r="J930" s="157">
        <f>'F4.2  KGSC'!AX118</f>
        <v>0</v>
      </c>
      <c r="K930" s="156"/>
      <c r="L930" s="156"/>
      <c r="M930" s="156">
        <f t="shared" si="274"/>
        <v>0</v>
      </c>
      <c r="N930" s="156">
        <f t="shared" si="275"/>
        <v>0</v>
      </c>
    </row>
    <row r="931" spans="1:14" outlineLevel="1">
      <c r="A931" s="420">
        <f t="shared" ref="A931:E931" si="286">A728</f>
        <v>1</v>
      </c>
      <c r="B931" s="99" t="str">
        <f t="shared" si="286"/>
        <v xml:space="preserve"> &lt;Auto Transformer Oil Insulation Test kit (BDV Kit)&gt;</v>
      </c>
      <c r="C931" s="420" t="str">
        <f t="shared" si="286"/>
        <v>N.A.</v>
      </c>
      <c r="D931" s="814" t="str">
        <f t="shared" si="286"/>
        <v>-</v>
      </c>
      <c r="E931" s="817">
        <f t="shared" si="286"/>
        <v>0</v>
      </c>
      <c r="F931" s="816">
        <f t="shared" si="244"/>
        <v>3.9530000000000003E-2</v>
      </c>
      <c r="G931" s="816">
        <f t="shared" si="245"/>
        <v>3.9530000000000003E-2</v>
      </c>
      <c r="H931" s="816">
        <f t="shared" si="273"/>
        <v>0</v>
      </c>
      <c r="I931" s="155">
        <f>'F4.2  KGSC'!Y119</f>
        <v>0</v>
      </c>
      <c r="J931" s="155">
        <f>'F4.2  KGSC'!AX119</f>
        <v>0</v>
      </c>
      <c r="K931" s="816"/>
      <c r="L931" s="816"/>
      <c r="M931" s="816">
        <f t="shared" si="274"/>
        <v>0</v>
      </c>
      <c r="N931" s="816">
        <f t="shared" si="275"/>
        <v>0</v>
      </c>
    </row>
    <row r="932" spans="1:14" outlineLevel="1">
      <c r="A932" s="420">
        <f t="shared" ref="A932:E932" si="287">A729</f>
        <v>2</v>
      </c>
      <c r="B932" s="99" t="str">
        <f t="shared" si="287"/>
        <v>&lt;Man coolers pedestal fans at KGSC,Pophali&gt;</v>
      </c>
      <c r="C932" s="420" t="str">
        <f t="shared" si="287"/>
        <v>N.A.</v>
      </c>
      <c r="D932" s="814" t="str">
        <f t="shared" si="287"/>
        <v>-</v>
      </c>
      <c r="E932" s="817">
        <f t="shared" si="287"/>
        <v>0</v>
      </c>
      <c r="F932" s="816">
        <f t="shared" si="244"/>
        <v>3.4143300000000001E-2</v>
      </c>
      <c r="G932" s="816">
        <f t="shared" si="245"/>
        <v>3.4143300000000001E-2</v>
      </c>
      <c r="H932" s="816">
        <f t="shared" si="273"/>
        <v>0</v>
      </c>
      <c r="I932" s="155">
        <f>'F4.2  KGSC'!Y120</f>
        <v>0</v>
      </c>
      <c r="J932" s="155">
        <f>'F4.2  KGSC'!AX120</f>
        <v>0</v>
      </c>
      <c r="K932" s="816"/>
      <c r="L932" s="816"/>
      <c r="M932" s="816">
        <f t="shared" si="274"/>
        <v>0</v>
      </c>
      <c r="N932" s="816">
        <f t="shared" si="275"/>
        <v>0</v>
      </c>
    </row>
    <row r="933" spans="1:14" outlineLevel="1">
      <c r="A933" s="420">
        <f t="shared" ref="A933:E933" si="288">A730</f>
        <v>3</v>
      </c>
      <c r="B933" s="99" t="str">
        <f t="shared" si="288"/>
        <v>&lt; 5 KV Digital Insulation Tester&gt;</v>
      </c>
      <c r="C933" s="420" t="str">
        <f t="shared" si="288"/>
        <v>N.A.</v>
      </c>
      <c r="D933" s="814" t="str">
        <f t="shared" si="288"/>
        <v>-</v>
      </c>
      <c r="E933" s="817">
        <f t="shared" si="288"/>
        <v>0</v>
      </c>
      <c r="F933" s="816">
        <f t="shared" si="244"/>
        <v>2.9798000000000002E-2</v>
      </c>
      <c r="G933" s="816">
        <f t="shared" si="245"/>
        <v>2.9798000000000002E-2</v>
      </c>
      <c r="H933" s="816">
        <f t="shared" si="273"/>
        <v>0</v>
      </c>
      <c r="I933" s="155">
        <f>'F4.2  KGSC'!Y121</f>
        <v>0</v>
      </c>
      <c r="J933" s="155">
        <f>'F4.2  KGSC'!AX121</f>
        <v>0</v>
      </c>
      <c r="K933" s="816"/>
      <c r="L933" s="816"/>
      <c r="M933" s="816">
        <f t="shared" si="274"/>
        <v>0</v>
      </c>
      <c r="N933" s="816">
        <f t="shared" si="275"/>
        <v>0</v>
      </c>
    </row>
    <row r="934" spans="1:14" outlineLevel="1">
      <c r="A934" s="420">
        <f t="shared" ref="A934:E934" si="289">A731</f>
        <v>4</v>
      </c>
      <c r="B934" s="99" t="str">
        <f t="shared" si="289"/>
        <v>&lt;Split AC Unit,Window AC  Unit,Refrigerator,Ped&gt;</v>
      </c>
      <c r="C934" s="420" t="str">
        <f t="shared" si="289"/>
        <v>N.A.</v>
      </c>
      <c r="D934" s="814" t="str">
        <f t="shared" si="289"/>
        <v>-</v>
      </c>
      <c r="E934" s="817">
        <f t="shared" si="289"/>
        <v>0</v>
      </c>
      <c r="F934" s="816">
        <f t="shared" si="244"/>
        <v>1.7857399999999999E-2</v>
      </c>
      <c r="G934" s="816">
        <f t="shared" si="245"/>
        <v>1.7857399999999999E-2</v>
      </c>
      <c r="H934" s="816">
        <f t="shared" si="273"/>
        <v>0</v>
      </c>
      <c r="I934" s="155">
        <f>'F4.2  KGSC'!Y122</f>
        <v>0</v>
      </c>
      <c r="J934" s="155">
        <f>'F4.2  KGSC'!AX122</f>
        <v>0</v>
      </c>
      <c r="K934" s="816"/>
      <c r="L934" s="816"/>
      <c r="M934" s="816">
        <f t="shared" si="274"/>
        <v>0</v>
      </c>
      <c r="N934" s="816">
        <f t="shared" si="275"/>
        <v>0</v>
      </c>
    </row>
    <row r="935" spans="1:14" outlineLevel="1">
      <c r="A935" s="420">
        <f t="shared" ref="A935:E935" si="290">A732</f>
        <v>5</v>
      </c>
      <c r="B935" s="99" t="str">
        <f t="shared" si="290"/>
        <v>&lt;Earth Resistance Tester at ,Pophali. TIC STAGE IV&gt;</v>
      </c>
      <c r="C935" s="420" t="str">
        <f t="shared" si="290"/>
        <v>N.A.</v>
      </c>
      <c r="D935" s="814" t="str">
        <f t="shared" si="290"/>
        <v>-</v>
      </c>
      <c r="E935" s="817">
        <f t="shared" si="290"/>
        <v>0</v>
      </c>
      <c r="F935" s="816">
        <f t="shared" si="244"/>
        <v>1.6838599999999999E-2</v>
      </c>
      <c r="G935" s="816">
        <f t="shared" si="245"/>
        <v>1.6838599999999999E-2</v>
      </c>
      <c r="H935" s="816">
        <f t="shared" si="273"/>
        <v>0</v>
      </c>
      <c r="I935" s="155">
        <f>'F4.2  KGSC'!Y123</f>
        <v>0</v>
      </c>
      <c r="J935" s="155">
        <f>'F4.2  KGSC'!AX123</f>
        <v>0</v>
      </c>
      <c r="K935" s="816"/>
      <c r="L935" s="816"/>
      <c r="M935" s="816">
        <f t="shared" si="274"/>
        <v>0</v>
      </c>
      <c r="N935" s="816">
        <f t="shared" si="275"/>
        <v>0</v>
      </c>
    </row>
    <row r="936" spans="1:14" outlineLevel="1">
      <c r="A936" s="420">
        <f t="shared" ref="A936:E936" si="291">A733</f>
        <v>6</v>
      </c>
      <c r="B936" s="99" t="str">
        <f t="shared" si="291"/>
        <v>&lt;Tools and Tackles at St-IV,KGSC,Pophali&gt;</v>
      </c>
      <c r="C936" s="420" t="str">
        <f t="shared" si="291"/>
        <v>N.A.</v>
      </c>
      <c r="D936" s="814" t="str">
        <f t="shared" si="291"/>
        <v>-</v>
      </c>
      <c r="E936" s="817">
        <f t="shared" si="291"/>
        <v>0</v>
      </c>
      <c r="F936" s="816">
        <f t="shared" si="244"/>
        <v>3.4609399999999998E-2</v>
      </c>
      <c r="G936" s="816">
        <f t="shared" si="245"/>
        <v>3.4609399999999998E-2</v>
      </c>
      <c r="H936" s="816">
        <f t="shared" si="273"/>
        <v>0</v>
      </c>
      <c r="I936" s="155">
        <f>'F4.2  KGSC'!Y124</f>
        <v>0</v>
      </c>
      <c r="J936" s="155">
        <f>'F4.2  KGSC'!AX124</f>
        <v>0</v>
      </c>
      <c r="K936" s="816"/>
      <c r="L936" s="816"/>
      <c r="M936" s="816">
        <f t="shared" si="274"/>
        <v>0</v>
      </c>
      <c r="N936" s="816">
        <f t="shared" si="275"/>
        <v>0</v>
      </c>
    </row>
    <row r="937" spans="1:14" outlineLevel="1">
      <c r="A937" s="420">
        <f t="shared" ref="A937:E937" si="292">A734</f>
        <v>7</v>
      </c>
      <c r="B937" s="99" t="str">
        <f t="shared" si="292"/>
        <v>&lt;New portable Fire Fighting Diesel Pumps for Dewatering&gt;</v>
      </c>
      <c r="C937" s="420" t="str">
        <f t="shared" si="292"/>
        <v>N.A.</v>
      </c>
      <c r="D937" s="814" t="str">
        <f t="shared" si="292"/>
        <v>-</v>
      </c>
      <c r="E937" s="817">
        <f t="shared" si="292"/>
        <v>0</v>
      </c>
      <c r="F937" s="816">
        <f t="shared" si="244"/>
        <v>9.6969600000000003E-2</v>
      </c>
      <c r="G937" s="816">
        <f t="shared" si="245"/>
        <v>9.6969600000000003E-2</v>
      </c>
      <c r="H937" s="816">
        <f t="shared" si="273"/>
        <v>0</v>
      </c>
      <c r="I937" s="155">
        <f>'F4.2  KGSC'!Y125</f>
        <v>0</v>
      </c>
      <c r="J937" s="155">
        <f>'F4.2  KGSC'!AX125</f>
        <v>0</v>
      </c>
      <c r="K937" s="816"/>
      <c r="L937" s="816"/>
      <c r="M937" s="816">
        <f t="shared" si="274"/>
        <v>0</v>
      </c>
      <c r="N937" s="816">
        <f t="shared" si="275"/>
        <v>0</v>
      </c>
    </row>
    <row r="938" spans="1:14" outlineLevel="1">
      <c r="A938" s="420">
        <f t="shared" ref="A938:E938" si="293">A735</f>
        <v>8</v>
      </c>
      <c r="B938" s="99" t="str">
        <f t="shared" si="293"/>
        <v>&lt;Visitors chairs for, Pophali KGSC&gt;</v>
      </c>
      <c r="C938" s="420" t="str">
        <f t="shared" si="293"/>
        <v>N.A.</v>
      </c>
      <c r="D938" s="814" t="str">
        <f t="shared" si="293"/>
        <v>-</v>
      </c>
      <c r="E938" s="817">
        <f t="shared" si="293"/>
        <v>0</v>
      </c>
      <c r="F938" s="816">
        <f t="shared" si="244"/>
        <v>3.3187500000000002E-2</v>
      </c>
      <c r="G938" s="816">
        <f t="shared" si="245"/>
        <v>3.3187500000000002E-2</v>
      </c>
      <c r="H938" s="816">
        <f t="shared" si="273"/>
        <v>0</v>
      </c>
      <c r="I938" s="155">
        <f>'F4.2  KGSC'!Y126</f>
        <v>0</v>
      </c>
      <c r="J938" s="155">
        <f>'F4.2  KGSC'!AX126</f>
        <v>0</v>
      </c>
      <c r="K938" s="816"/>
      <c r="L938" s="816"/>
      <c r="M938" s="816">
        <f t="shared" si="274"/>
        <v>0</v>
      </c>
      <c r="N938" s="816">
        <f t="shared" si="275"/>
        <v>0</v>
      </c>
    </row>
    <row r="939" spans="1:14" outlineLevel="1">
      <c r="A939" s="420">
        <f t="shared" ref="A939:E939" si="294">A736</f>
        <v>9</v>
      </c>
      <c r="B939" s="99" t="str">
        <f t="shared" si="294"/>
        <v>&lt;Installation of new racks inside various/new slotted angle racks &gt;</v>
      </c>
      <c r="C939" s="420" t="str">
        <f t="shared" si="294"/>
        <v>N.A.</v>
      </c>
      <c r="D939" s="814" t="str">
        <f t="shared" si="294"/>
        <v>-</v>
      </c>
      <c r="E939" s="817">
        <f t="shared" si="294"/>
        <v>0</v>
      </c>
      <c r="F939" s="816">
        <f t="shared" si="244"/>
        <v>3.9648000000000003E-2</v>
      </c>
      <c r="G939" s="816">
        <f t="shared" si="245"/>
        <v>3.9648000000000003E-2</v>
      </c>
      <c r="H939" s="816">
        <f t="shared" si="273"/>
        <v>0</v>
      </c>
      <c r="I939" s="155">
        <f>'F4.2  KGSC'!Y127</f>
        <v>0</v>
      </c>
      <c r="J939" s="155">
        <f>'F4.2  KGSC'!AX127</f>
        <v>0</v>
      </c>
      <c r="K939" s="816"/>
      <c r="L939" s="816"/>
      <c r="M939" s="816">
        <f t="shared" si="274"/>
        <v>0</v>
      </c>
      <c r="N939" s="816">
        <f t="shared" si="275"/>
        <v>0</v>
      </c>
    </row>
    <row r="940" spans="1:14" outlineLevel="1">
      <c r="A940" s="420">
        <f t="shared" ref="A940:E940" si="295">A737</f>
        <v>10</v>
      </c>
      <c r="B940" s="99" t="str">
        <f t="shared" si="295"/>
        <v>&lt;Supply of chairs for KGSC, Pophali&gt;</v>
      </c>
      <c r="C940" s="420" t="str">
        <f t="shared" si="295"/>
        <v>N.A.</v>
      </c>
      <c r="D940" s="814" t="str">
        <f t="shared" si="295"/>
        <v>-</v>
      </c>
      <c r="E940" s="817">
        <f t="shared" si="295"/>
        <v>0</v>
      </c>
      <c r="F940" s="816">
        <f t="shared" si="244"/>
        <v>4.4238199999999998E-2</v>
      </c>
      <c r="G940" s="816">
        <f t="shared" si="245"/>
        <v>4.4238199999999998E-2</v>
      </c>
      <c r="H940" s="816">
        <f t="shared" si="273"/>
        <v>0</v>
      </c>
      <c r="I940" s="155">
        <f>'F4.2  KGSC'!Y128</f>
        <v>0</v>
      </c>
      <c r="J940" s="155">
        <f>'F4.2  KGSC'!AX128</f>
        <v>0</v>
      </c>
      <c r="K940" s="816"/>
      <c r="L940" s="816"/>
      <c r="M940" s="816">
        <f t="shared" si="274"/>
        <v>0</v>
      </c>
      <c r="N940" s="816">
        <f t="shared" si="275"/>
        <v>0</v>
      </c>
    </row>
    <row r="941" spans="1:14" outlineLevel="1">
      <c r="A941" s="420">
        <f t="shared" ref="A941:E941" si="296">A738</f>
        <v>11</v>
      </c>
      <c r="B941" s="99" t="str">
        <f t="shared" si="296"/>
        <v>&lt;Laser Jet NetwoksPrinters at KGSC, Pophali&gt;</v>
      </c>
      <c r="C941" s="420" t="str">
        <f t="shared" si="296"/>
        <v>N.A.</v>
      </c>
      <c r="D941" s="814" t="str">
        <f t="shared" si="296"/>
        <v>-</v>
      </c>
      <c r="E941" s="817">
        <f t="shared" si="296"/>
        <v>0</v>
      </c>
      <c r="F941" s="816">
        <f t="shared" si="244"/>
        <v>8.4074999999999997E-2</v>
      </c>
      <c r="G941" s="816">
        <f t="shared" si="245"/>
        <v>8.4074999999999997E-2</v>
      </c>
      <c r="H941" s="816">
        <f t="shared" si="273"/>
        <v>0</v>
      </c>
      <c r="I941" s="155">
        <f>'F4.2  KGSC'!Y129</f>
        <v>0</v>
      </c>
      <c r="J941" s="155">
        <f>'F4.2  KGSC'!AX129</f>
        <v>0</v>
      </c>
      <c r="K941" s="816"/>
      <c r="L941" s="816"/>
      <c r="M941" s="816">
        <f t="shared" si="274"/>
        <v>0</v>
      </c>
      <c r="N941" s="816">
        <f t="shared" si="275"/>
        <v>0</v>
      </c>
    </row>
    <row r="942" spans="1:14" outlineLevel="1">
      <c r="A942" s="420">
        <f t="shared" ref="A942:E942" si="297">A739</f>
        <v>12</v>
      </c>
      <c r="B942" s="99" t="str">
        <f t="shared" si="297"/>
        <v>&lt;Night Vision Binoculars&gt;</v>
      </c>
      <c r="C942" s="420" t="str">
        <f t="shared" si="297"/>
        <v>N.A.</v>
      </c>
      <c r="D942" s="814" t="str">
        <f t="shared" si="297"/>
        <v>-</v>
      </c>
      <c r="E942" s="817">
        <f t="shared" si="297"/>
        <v>0</v>
      </c>
      <c r="F942" s="816">
        <f t="shared" si="244"/>
        <v>2.34112E-2</v>
      </c>
      <c r="G942" s="816">
        <f t="shared" si="245"/>
        <v>2.34112E-2</v>
      </c>
      <c r="H942" s="816">
        <f t="shared" si="273"/>
        <v>0</v>
      </c>
      <c r="I942" s="155">
        <f>'F4.2  KGSC'!Y130</f>
        <v>0</v>
      </c>
      <c r="J942" s="155">
        <f>'F4.2  KGSC'!AX130</f>
        <v>0</v>
      </c>
      <c r="K942" s="816"/>
      <c r="L942" s="816"/>
      <c r="M942" s="816">
        <f t="shared" si="274"/>
        <v>0</v>
      </c>
      <c r="N942" s="816">
        <f t="shared" si="275"/>
        <v>0</v>
      </c>
    </row>
    <row r="943" spans="1:14" outlineLevel="1">
      <c r="A943" s="420">
        <f t="shared" ref="A943:E943" si="298">A740</f>
        <v>13</v>
      </c>
      <c r="B943" s="99" t="str">
        <f t="shared" si="298"/>
        <v>&lt;TATA Star Bus-32 seater LCV MH08-9358&gt;</v>
      </c>
      <c r="C943" s="420" t="str">
        <f t="shared" si="298"/>
        <v>N.A.</v>
      </c>
      <c r="D943" s="814" t="str">
        <f t="shared" si="298"/>
        <v>-</v>
      </c>
      <c r="E943" s="817">
        <f t="shared" si="298"/>
        <v>0</v>
      </c>
      <c r="F943" s="816">
        <f t="shared" si="244"/>
        <v>0</v>
      </c>
      <c r="G943" s="816">
        <f t="shared" si="245"/>
        <v>0</v>
      </c>
      <c r="H943" s="816">
        <f t="shared" si="273"/>
        <v>0</v>
      </c>
      <c r="I943" s="155">
        <f>'F4.2  KGSC'!Y131</f>
        <v>0</v>
      </c>
      <c r="J943" s="155">
        <f>'F4.2  KGSC'!AX131</f>
        <v>0</v>
      </c>
      <c r="K943" s="816"/>
      <c r="L943" s="816"/>
      <c r="M943" s="816">
        <f t="shared" si="274"/>
        <v>0</v>
      </c>
      <c r="N943" s="816">
        <f t="shared" si="275"/>
        <v>0</v>
      </c>
    </row>
    <row r="944" spans="1:14" outlineLevel="1">
      <c r="A944" s="420">
        <f t="shared" ref="A944:E944" si="299">A741</f>
        <v>14</v>
      </c>
      <c r="B944" s="99" t="str">
        <f t="shared" si="299"/>
        <v>&lt;TATA Star Bus-32 seater LCV MH08-9359&gt;</v>
      </c>
      <c r="C944" s="420" t="str">
        <f t="shared" si="299"/>
        <v>N.A.</v>
      </c>
      <c r="D944" s="814" t="str">
        <f t="shared" si="299"/>
        <v>-</v>
      </c>
      <c r="E944" s="817">
        <f t="shared" si="299"/>
        <v>0</v>
      </c>
      <c r="F944" s="816">
        <f t="shared" si="244"/>
        <v>0</v>
      </c>
      <c r="G944" s="816">
        <f t="shared" si="245"/>
        <v>0</v>
      </c>
      <c r="H944" s="816">
        <f t="shared" si="273"/>
        <v>0</v>
      </c>
      <c r="I944" s="155">
        <f>'F4.2  KGSC'!Y132</f>
        <v>0</v>
      </c>
      <c r="J944" s="155">
        <f>'F4.2  KGSC'!AX132</f>
        <v>0</v>
      </c>
      <c r="K944" s="816"/>
      <c r="L944" s="816"/>
      <c r="M944" s="816">
        <f t="shared" si="274"/>
        <v>0</v>
      </c>
      <c r="N944" s="816">
        <f t="shared" si="275"/>
        <v>0</v>
      </c>
    </row>
    <row r="945" spans="1:14" outlineLevel="1">
      <c r="A945" s="420">
        <f t="shared" ref="A945:E945" si="300">A742</f>
        <v>15</v>
      </c>
      <c r="B945" s="99" t="str">
        <f t="shared" si="300"/>
        <v>&lt;Vehicle No.MH 08-9401 TATA Star Bus 32 seater&gt;</v>
      </c>
      <c r="C945" s="420" t="str">
        <f t="shared" si="300"/>
        <v>N.A.</v>
      </c>
      <c r="D945" s="814" t="str">
        <f t="shared" si="300"/>
        <v>-</v>
      </c>
      <c r="E945" s="817">
        <f t="shared" si="300"/>
        <v>0</v>
      </c>
      <c r="F945" s="816">
        <f t="shared" si="244"/>
        <v>0</v>
      </c>
      <c r="G945" s="816">
        <f t="shared" si="245"/>
        <v>0</v>
      </c>
      <c r="H945" s="816">
        <f t="shared" si="273"/>
        <v>0</v>
      </c>
      <c r="I945" s="155">
        <f>'F4.2  KGSC'!Y133</f>
        <v>0</v>
      </c>
      <c r="J945" s="155">
        <f>'F4.2  KGSC'!AX133</f>
        <v>0</v>
      </c>
      <c r="K945" s="816"/>
      <c r="L945" s="816"/>
      <c r="M945" s="816">
        <f t="shared" si="274"/>
        <v>0</v>
      </c>
      <c r="N945" s="816">
        <f t="shared" si="275"/>
        <v>0</v>
      </c>
    </row>
    <row r="946" spans="1:14" outlineLevel="1">
      <c r="A946" s="420">
        <f t="shared" ref="A946:E946" si="301">A743</f>
        <v>16</v>
      </c>
      <c r="B946" s="99" t="str">
        <f t="shared" si="301"/>
        <v xml:space="preserve"> &lt;Not in use DCM Toyato Bus MH-1&gt;</v>
      </c>
      <c r="C946" s="420" t="str">
        <f t="shared" si="301"/>
        <v>N.A.</v>
      </c>
      <c r="D946" s="814" t="str">
        <f t="shared" si="301"/>
        <v>-</v>
      </c>
      <c r="E946" s="817">
        <f t="shared" si="301"/>
        <v>0</v>
      </c>
      <c r="F946" s="816">
        <f t="shared" si="244"/>
        <v>0</v>
      </c>
      <c r="G946" s="816">
        <f t="shared" si="245"/>
        <v>0</v>
      </c>
      <c r="H946" s="816">
        <f t="shared" si="273"/>
        <v>0</v>
      </c>
      <c r="I946" s="155">
        <f>'F4.2  KGSC'!Y134</f>
        <v>0</v>
      </c>
      <c r="J946" s="155">
        <f>'F4.2  KGSC'!AX134</f>
        <v>0</v>
      </c>
      <c r="K946" s="816"/>
      <c r="L946" s="816"/>
      <c r="M946" s="816">
        <f t="shared" si="274"/>
        <v>0</v>
      </c>
      <c r="N946" s="816">
        <f t="shared" si="275"/>
        <v>0</v>
      </c>
    </row>
    <row r="947" spans="1:14" outlineLevel="1">
      <c r="A947" s="420">
        <f t="shared" ref="A947:E947" si="302">A744</f>
        <v>17</v>
      </c>
      <c r="B947" s="99" t="str">
        <f t="shared" si="302"/>
        <v xml:space="preserve"> &lt;Not in use DCM Toyato Mini Bus&gt;</v>
      </c>
      <c r="C947" s="420" t="str">
        <f t="shared" si="302"/>
        <v>N.A.</v>
      </c>
      <c r="D947" s="814" t="str">
        <f t="shared" si="302"/>
        <v>-</v>
      </c>
      <c r="E947" s="817">
        <f t="shared" si="302"/>
        <v>0</v>
      </c>
      <c r="F947" s="816">
        <f t="shared" si="244"/>
        <v>0</v>
      </c>
      <c r="G947" s="816">
        <f t="shared" si="245"/>
        <v>0</v>
      </c>
      <c r="H947" s="816">
        <f t="shared" si="273"/>
        <v>0</v>
      </c>
      <c r="I947" s="155">
        <f>'F4.2  KGSC'!Y135</f>
        <v>0</v>
      </c>
      <c r="J947" s="155">
        <f>'F4.2  KGSC'!AX135</f>
        <v>0</v>
      </c>
      <c r="K947" s="816"/>
      <c r="L947" s="816"/>
      <c r="M947" s="816">
        <f t="shared" si="274"/>
        <v>0</v>
      </c>
      <c r="N947" s="816">
        <f t="shared" si="275"/>
        <v>0</v>
      </c>
    </row>
    <row r="948" spans="1:14" outlineLevel="1">
      <c r="A948" s="420">
        <f t="shared" ref="A948:E948" si="303">A745</f>
        <v>18</v>
      </c>
      <c r="B948" s="99" t="str">
        <f t="shared" si="303"/>
        <v>&lt;Digital Multimeters, Clamp Meter &amp; Insulation resistance tester for TIC, Stage I&amp;II, Pophali&gt;</v>
      </c>
      <c r="C948" s="420" t="str">
        <f t="shared" si="303"/>
        <v>N.A.</v>
      </c>
      <c r="D948" s="814" t="str">
        <f t="shared" si="303"/>
        <v>-</v>
      </c>
      <c r="E948" s="817">
        <f t="shared" si="303"/>
        <v>0</v>
      </c>
      <c r="F948" s="816">
        <f t="shared" si="244"/>
        <v>2.8927700000000001E-2</v>
      </c>
      <c r="G948" s="816">
        <f t="shared" si="245"/>
        <v>2.8927700000000001E-2</v>
      </c>
      <c r="H948" s="816">
        <f t="shared" si="273"/>
        <v>0</v>
      </c>
      <c r="I948" s="155">
        <f>'F4.2  KGSC'!Y136</f>
        <v>0</v>
      </c>
      <c r="J948" s="155">
        <f>'F4.2  KGSC'!AX136</f>
        <v>0</v>
      </c>
      <c r="K948" s="816"/>
      <c r="L948" s="816"/>
      <c r="M948" s="816">
        <f t="shared" si="274"/>
        <v>0</v>
      </c>
      <c r="N948" s="816">
        <f t="shared" si="275"/>
        <v>0</v>
      </c>
    </row>
    <row r="949" spans="1:14" outlineLevel="1">
      <c r="A949" s="420">
        <f t="shared" ref="A949:E949" si="304">A746</f>
        <v>19</v>
      </c>
      <c r="B949" s="99" t="str">
        <f t="shared" si="304"/>
        <v>&lt;Transformer Winding resistance measurement kit at Stage-III,  Alore&gt;</v>
      </c>
      <c r="C949" s="420" t="str">
        <f t="shared" si="304"/>
        <v>N.A.</v>
      </c>
      <c r="D949" s="814" t="str">
        <f t="shared" si="304"/>
        <v>-</v>
      </c>
      <c r="E949" s="817">
        <f t="shared" si="304"/>
        <v>0</v>
      </c>
      <c r="F949" s="816">
        <f t="shared" si="244"/>
        <v>2.4337500000000001E-2</v>
      </c>
      <c r="G949" s="816">
        <f t="shared" si="245"/>
        <v>2.4337500000000001E-2</v>
      </c>
      <c r="H949" s="816">
        <f t="shared" si="273"/>
        <v>0</v>
      </c>
      <c r="I949" s="155">
        <f>'F4.2  KGSC'!Y137</f>
        <v>0</v>
      </c>
      <c r="J949" s="155">
        <f>'F4.2  KGSC'!AX137</f>
        <v>0</v>
      </c>
      <c r="K949" s="816"/>
      <c r="L949" s="816"/>
      <c r="M949" s="816">
        <f t="shared" si="274"/>
        <v>0</v>
      </c>
      <c r="N949" s="816">
        <f t="shared" si="275"/>
        <v>0</v>
      </c>
    </row>
    <row r="950" spans="1:14" outlineLevel="1">
      <c r="A950" s="420">
        <f t="shared" ref="A950:E950" si="305">A747</f>
        <v>20</v>
      </c>
      <c r="B950" s="99" t="str">
        <f t="shared" si="305"/>
        <v>&lt;Multifunc A3 Scanner &amp; all in one A4 laser printer Technical Purchase , Account Section, H.R. ,MPD&gt;</v>
      </c>
      <c r="C950" s="420" t="str">
        <f t="shared" si="305"/>
        <v>N.A.</v>
      </c>
      <c r="D950" s="814" t="str">
        <f t="shared" si="305"/>
        <v>-</v>
      </c>
      <c r="E950" s="817">
        <f t="shared" si="305"/>
        <v>0</v>
      </c>
      <c r="F950" s="816">
        <f t="shared" si="244"/>
        <v>3.2520800000000002E-2</v>
      </c>
      <c r="G950" s="816">
        <f t="shared" si="245"/>
        <v>3.2520800000000002E-2</v>
      </c>
      <c r="H950" s="816">
        <f t="shared" si="273"/>
        <v>0</v>
      </c>
      <c r="I950" s="155">
        <f>'F4.2  KGSC'!Y138</f>
        <v>0</v>
      </c>
      <c r="J950" s="155">
        <f>'F4.2  KGSC'!AX138</f>
        <v>0</v>
      </c>
      <c r="K950" s="816"/>
      <c r="L950" s="816"/>
      <c r="M950" s="816">
        <f t="shared" si="274"/>
        <v>0</v>
      </c>
      <c r="N950" s="816">
        <f t="shared" si="275"/>
        <v>0</v>
      </c>
    </row>
    <row r="951" spans="1:14" outlineLevel="1">
      <c r="A951" s="420">
        <f t="shared" ref="A951:E951" si="306">A748</f>
        <v>21</v>
      </c>
      <c r="B951" s="99" t="str">
        <f t="shared" si="306"/>
        <v>&lt;Temperature Calibrator at St-IV, KGSC,Pophali&gt;</v>
      </c>
      <c r="C951" s="420" t="str">
        <f t="shared" si="306"/>
        <v>N.A.</v>
      </c>
      <c r="D951" s="814" t="str">
        <f t="shared" si="306"/>
        <v>-</v>
      </c>
      <c r="E951" s="817">
        <f t="shared" si="306"/>
        <v>0</v>
      </c>
      <c r="F951" s="816">
        <f t="shared" si="244"/>
        <v>1.2272E-2</v>
      </c>
      <c r="G951" s="816">
        <f t="shared" si="245"/>
        <v>1.2272E-2</v>
      </c>
      <c r="H951" s="816">
        <f t="shared" si="273"/>
        <v>0</v>
      </c>
      <c r="I951" s="155">
        <f>'F4.2  KGSC'!Y139</f>
        <v>0</v>
      </c>
      <c r="J951" s="155">
        <f>'F4.2  KGSC'!AX139</f>
        <v>0</v>
      </c>
      <c r="K951" s="816"/>
      <c r="L951" s="816"/>
      <c r="M951" s="816">
        <f t="shared" si="274"/>
        <v>0</v>
      </c>
      <c r="N951" s="816">
        <f t="shared" si="275"/>
        <v>0</v>
      </c>
    </row>
    <row r="952" spans="1:14" outlineLevel="1">
      <c r="A952" s="420">
        <f t="shared" ref="A952:E952" si="307">A749</f>
        <v>22</v>
      </c>
      <c r="B952" s="99" t="str">
        <f t="shared" si="307"/>
        <v>&lt; 1 no. new departmental car Maruti Sweft Desire for conveyance of Chief Engr&gt;</v>
      </c>
      <c r="C952" s="420" t="str">
        <f t="shared" si="307"/>
        <v>N.A.</v>
      </c>
      <c r="D952" s="814" t="str">
        <f t="shared" si="307"/>
        <v>-</v>
      </c>
      <c r="E952" s="817">
        <f t="shared" si="307"/>
        <v>0</v>
      </c>
      <c r="F952" s="816">
        <f t="shared" si="244"/>
        <v>7.7924499999999994E-2</v>
      </c>
      <c r="G952" s="816">
        <f t="shared" si="245"/>
        <v>7.7924499999999994E-2</v>
      </c>
      <c r="H952" s="816">
        <f t="shared" si="273"/>
        <v>0</v>
      </c>
      <c r="I952" s="155">
        <f>'F4.2  KGSC'!Y140</f>
        <v>0</v>
      </c>
      <c r="J952" s="155">
        <f>'F4.2  KGSC'!AX140</f>
        <v>0</v>
      </c>
      <c r="K952" s="816"/>
      <c r="L952" s="816"/>
      <c r="M952" s="816">
        <f t="shared" si="274"/>
        <v>0</v>
      </c>
      <c r="N952" s="816">
        <f t="shared" si="275"/>
        <v>0</v>
      </c>
    </row>
    <row r="953" spans="1:14" outlineLevel="1">
      <c r="A953" s="420">
        <f t="shared" ref="A953:E953" si="308">A750</f>
        <v>23</v>
      </c>
      <c r="B953" s="99" t="str">
        <f t="shared" si="308"/>
        <v>&lt;Hitachi A/c Two.NO.VIP Rest House&gt;</v>
      </c>
      <c r="C953" s="420" t="str">
        <f t="shared" si="308"/>
        <v>N.A.</v>
      </c>
      <c r="D953" s="814" t="str">
        <f t="shared" si="308"/>
        <v>-</v>
      </c>
      <c r="E953" s="817">
        <f t="shared" si="308"/>
        <v>0</v>
      </c>
      <c r="F953" s="816">
        <f t="shared" si="244"/>
        <v>8.0000000000000002E-3</v>
      </c>
      <c r="G953" s="816">
        <f t="shared" si="245"/>
        <v>8.0000000000000002E-3</v>
      </c>
      <c r="H953" s="816">
        <f t="shared" si="273"/>
        <v>0</v>
      </c>
      <c r="I953" s="155">
        <f>'F4.2  KGSC'!Y141</f>
        <v>0</v>
      </c>
      <c r="J953" s="155">
        <f>'F4.2  KGSC'!AX141</f>
        <v>0</v>
      </c>
      <c r="K953" s="816"/>
      <c r="L953" s="816"/>
      <c r="M953" s="816">
        <f t="shared" si="274"/>
        <v>0</v>
      </c>
      <c r="N953" s="816">
        <f t="shared" si="275"/>
        <v>0</v>
      </c>
    </row>
    <row r="954" spans="1:14" outlineLevel="1">
      <c r="A954" s="420">
        <f t="shared" ref="A954:E954" si="309">A751</f>
        <v>24</v>
      </c>
      <c r="B954" s="99" t="str">
        <f t="shared" si="309"/>
        <v>&lt;Inverter Split AC Unit, Desert Coolers Water Coolers for KGSC, Pophali&gt;</v>
      </c>
      <c r="C954" s="420" t="str">
        <f t="shared" si="309"/>
        <v>N.A.</v>
      </c>
      <c r="D954" s="814" t="str">
        <f t="shared" si="309"/>
        <v>-</v>
      </c>
      <c r="E954" s="817">
        <f t="shared" si="309"/>
        <v>0</v>
      </c>
      <c r="F954" s="816">
        <f t="shared" si="244"/>
        <v>7.0799000000000001E-3</v>
      </c>
      <c r="G954" s="816">
        <f t="shared" si="245"/>
        <v>7.0799000000000001E-3</v>
      </c>
      <c r="H954" s="816">
        <f t="shared" si="273"/>
        <v>0</v>
      </c>
      <c r="I954" s="155">
        <f>'F4.2  KGSC'!Y142</f>
        <v>0</v>
      </c>
      <c r="J954" s="155">
        <f>'F4.2  KGSC'!AX142</f>
        <v>0</v>
      </c>
      <c r="K954" s="816"/>
      <c r="L954" s="816"/>
      <c r="M954" s="816">
        <f t="shared" si="274"/>
        <v>0</v>
      </c>
      <c r="N954" s="816">
        <f t="shared" si="275"/>
        <v>0</v>
      </c>
    </row>
    <row r="955" spans="1:14" outlineLevel="1">
      <c r="A955" s="420">
        <f t="shared" ref="A955:E955" si="310">A752</f>
        <v>25</v>
      </c>
      <c r="B955" s="99" t="str">
        <f t="shared" si="310"/>
        <v>&lt;Advanced ISDN EPABX system for Koyna Generating St ntercom Telephone Advanced ISDN EPABX system for Koyna Generating Station Complex&gt;</v>
      </c>
      <c r="C955" s="420" t="str">
        <f t="shared" si="310"/>
        <v>N.A.</v>
      </c>
      <c r="D955" s="814" t="str">
        <f t="shared" si="310"/>
        <v>-</v>
      </c>
      <c r="E955" s="817">
        <f t="shared" si="310"/>
        <v>0</v>
      </c>
      <c r="F955" s="816">
        <f t="shared" si="244"/>
        <v>2.9644799999999999E-2</v>
      </c>
      <c r="G955" s="816">
        <f t="shared" si="245"/>
        <v>2.9644799999999999E-2</v>
      </c>
      <c r="H955" s="816">
        <f t="shared" si="273"/>
        <v>0</v>
      </c>
      <c r="I955" s="155">
        <f>'F4.2  KGSC'!Y143</f>
        <v>0</v>
      </c>
      <c r="J955" s="155">
        <f>'F4.2  KGSC'!AX143</f>
        <v>0</v>
      </c>
      <c r="K955" s="816"/>
      <c r="L955" s="816"/>
      <c r="M955" s="816">
        <f t="shared" si="274"/>
        <v>0</v>
      </c>
      <c r="N955" s="816">
        <f t="shared" si="275"/>
        <v>0</v>
      </c>
    </row>
    <row r="956" spans="1:14" outlineLevel="1">
      <c r="A956" s="420">
        <f t="shared" ref="A956:E956" si="311">A753</f>
        <v>26</v>
      </c>
      <c r="B956" s="99" t="str">
        <f t="shared" si="311"/>
        <v>&lt;TATA Sumo MH-14/9763 1 No&gt;</v>
      </c>
      <c r="C956" s="420" t="str">
        <f t="shared" si="311"/>
        <v>N.A.</v>
      </c>
      <c r="D956" s="814" t="str">
        <f t="shared" si="311"/>
        <v>-</v>
      </c>
      <c r="E956" s="817">
        <f t="shared" si="311"/>
        <v>0</v>
      </c>
      <c r="F956" s="816">
        <f t="shared" si="244"/>
        <v>4.1196799999999999E-2</v>
      </c>
      <c r="G956" s="816">
        <f t="shared" si="245"/>
        <v>4.1196799999999999E-2</v>
      </c>
      <c r="H956" s="816">
        <f t="shared" si="273"/>
        <v>0</v>
      </c>
      <c r="I956" s="155">
        <f>'F4.2  KGSC'!Y144</f>
        <v>0</v>
      </c>
      <c r="J956" s="155">
        <f>'F4.2  KGSC'!AX144</f>
        <v>0</v>
      </c>
      <c r="K956" s="816"/>
      <c r="L956" s="816"/>
      <c r="M956" s="816">
        <f t="shared" si="274"/>
        <v>0</v>
      </c>
      <c r="N956" s="816">
        <f t="shared" si="275"/>
        <v>0</v>
      </c>
    </row>
    <row r="957" spans="1:14" outlineLevel="1">
      <c r="A957" s="420">
        <f t="shared" ref="A957:E957" si="312">A754</f>
        <v>27</v>
      </c>
      <c r="B957" s="99" t="str">
        <f t="shared" si="312"/>
        <v>&lt;Ambulance TATA make MH-31/4475 1 No&gt;</v>
      </c>
      <c r="C957" s="420" t="str">
        <f t="shared" si="312"/>
        <v>N.A.</v>
      </c>
      <c r="D957" s="814" t="str">
        <f t="shared" si="312"/>
        <v>-</v>
      </c>
      <c r="E957" s="817">
        <f t="shared" si="312"/>
        <v>0</v>
      </c>
      <c r="F957" s="816">
        <f t="shared" ref="F957:F1019" si="313">F754+I754</f>
        <v>3.6143000000000002E-2</v>
      </c>
      <c r="G957" s="816">
        <f t="shared" ref="G957:G1019" si="314">G754+M754</f>
        <v>3.6143000000000002E-2</v>
      </c>
      <c r="H957" s="816">
        <f t="shared" si="273"/>
        <v>0</v>
      </c>
      <c r="I957" s="155">
        <f>'F4.2  KGSC'!Y145</f>
        <v>0</v>
      </c>
      <c r="J957" s="155">
        <f>'F4.2  KGSC'!AX145</f>
        <v>0</v>
      </c>
      <c r="K957" s="816"/>
      <c r="L957" s="816"/>
      <c r="M957" s="816">
        <f t="shared" si="274"/>
        <v>0</v>
      </c>
      <c r="N957" s="816">
        <f t="shared" si="275"/>
        <v>0</v>
      </c>
    </row>
    <row r="958" spans="1:14" outlineLevel="1">
      <c r="A958" s="420">
        <f t="shared" ref="A958:E958" si="315">A755</f>
        <v>28</v>
      </c>
      <c r="B958" s="99" t="str">
        <f t="shared" si="315"/>
        <v>&lt;Supply of 1 No of Ambulance Vane for Pophali&gt;</v>
      </c>
      <c r="C958" s="420" t="str">
        <f t="shared" si="315"/>
        <v>N.A.</v>
      </c>
      <c r="D958" s="814" t="str">
        <f t="shared" si="315"/>
        <v>-</v>
      </c>
      <c r="E958" s="817">
        <f t="shared" si="315"/>
        <v>0</v>
      </c>
      <c r="F958" s="816">
        <f t="shared" si="313"/>
        <v>0.14882899999999999</v>
      </c>
      <c r="G958" s="816">
        <f t="shared" si="314"/>
        <v>0.14882899999999999</v>
      </c>
      <c r="H958" s="816">
        <f t="shared" si="273"/>
        <v>0</v>
      </c>
      <c r="I958" s="155">
        <f>'F4.2  KGSC'!Y146</f>
        <v>0</v>
      </c>
      <c r="J958" s="155">
        <f>'F4.2  KGSC'!AX146</f>
        <v>0</v>
      </c>
      <c r="K958" s="816"/>
      <c r="L958" s="816"/>
      <c r="M958" s="816">
        <f t="shared" si="274"/>
        <v>0</v>
      </c>
      <c r="N958" s="816">
        <f t="shared" si="275"/>
        <v>0</v>
      </c>
    </row>
    <row r="959" spans="1:14" outlineLevel="1">
      <c r="A959" s="420">
        <f t="shared" ref="A959:E959" si="316">A756</f>
        <v>29</v>
      </c>
      <c r="B959" s="99" t="str">
        <f t="shared" si="316"/>
        <v>&lt;Supply of 1 No of Ambulance Vane for Pophali&gt;</v>
      </c>
      <c r="C959" s="420" t="str">
        <f t="shared" si="316"/>
        <v>N.A.</v>
      </c>
      <c r="D959" s="814" t="str">
        <f t="shared" si="316"/>
        <v>-</v>
      </c>
      <c r="E959" s="817">
        <f t="shared" si="316"/>
        <v>0</v>
      </c>
      <c r="F959" s="816">
        <f t="shared" si="313"/>
        <v>0.14882899999999999</v>
      </c>
      <c r="G959" s="816">
        <f t="shared" si="314"/>
        <v>0.14882899999999999</v>
      </c>
      <c r="H959" s="816">
        <f t="shared" si="273"/>
        <v>0</v>
      </c>
      <c r="I959" s="155">
        <f>'F4.2  KGSC'!Y147</f>
        <v>0</v>
      </c>
      <c r="J959" s="155">
        <f>'F4.2  KGSC'!AX147</f>
        <v>0</v>
      </c>
      <c r="K959" s="816"/>
      <c r="L959" s="816"/>
      <c r="M959" s="816">
        <f t="shared" si="274"/>
        <v>0</v>
      </c>
      <c r="N959" s="816">
        <f t="shared" si="275"/>
        <v>0</v>
      </c>
    </row>
    <row r="960" spans="1:14" outlineLevel="1">
      <c r="A960" s="420">
        <f t="shared" ref="A960:E960" si="317">A757</f>
        <v>30</v>
      </c>
      <c r="B960" s="99" t="str">
        <f t="shared" si="317"/>
        <v>&lt;HITACHI Make 2 TR non inverter split Air conditioner&gt;</v>
      </c>
      <c r="C960" s="420" t="str">
        <f t="shared" si="317"/>
        <v>N.A.</v>
      </c>
      <c r="D960" s="814" t="str">
        <f t="shared" si="317"/>
        <v>-</v>
      </c>
      <c r="E960" s="817">
        <f t="shared" si="317"/>
        <v>0</v>
      </c>
      <c r="F960" s="816">
        <f t="shared" si="313"/>
        <v>0.16739329999999999</v>
      </c>
      <c r="G960" s="816">
        <f t="shared" si="314"/>
        <v>0.16739329999999999</v>
      </c>
      <c r="H960" s="816">
        <f t="shared" si="273"/>
        <v>0</v>
      </c>
      <c r="I960" s="155">
        <f>'F4.2  KGSC'!Y148</f>
        <v>0</v>
      </c>
      <c r="J960" s="155">
        <f>'F4.2  KGSC'!AX148</f>
        <v>0</v>
      </c>
      <c r="K960" s="816"/>
      <c r="L960" s="816"/>
      <c r="M960" s="816">
        <f t="shared" si="274"/>
        <v>0</v>
      </c>
      <c r="N960" s="816">
        <f t="shared" si="275"/>
        <v>0</v>
      </c>
    </row>
    <row r="961" spans="1:14" outlineLevel="1">
      <c r="A961" s="420">
        <f t="shared" ref="A961:E961" si="318">A758</f>
        <v>31</v>
      </c>
      <c r="B961" s="99" t="str">
        <f t="shared" si="318"/>
        <v>&lt;250 KVA D.G. Set Model KG1-250WS&gt;</v>
      </c>
      <c r="C961" s="420" t="str">
        <f t="shared" si="318"/>
        <v>N.A.</v>
      </c>
      <c r="D961" s="814" t="str">
        <f t="shared" si="318"/>
        <v>-</v>
      </c>
      <c r="E961" s="817">
        <f t="shared" si="318"/>
        <v>0</v>
      </c>
      <c r="F961" s="816">
        <f t="shared" si="313"/>
        <v>0.192222</v>
      </c>
      <c r="G961" s="816">
        <f t="shared" si="314"/>
        <v>0.192222</v>
      </c>
      <c r="H961" s="816">
        <f t="shared" si="273"/>
        <v>0</v>
      </c>
      <c r="I961" s="155">
        <f>'F4.2  KGSC'!Y149</f>
        <v>0</v>
      </c>
      <c r="J961" s="155">
        <f>'F4.2  KGSC'!AX149</f>
        <v>0</v>
      </c>
      <c r="K961" s="816"/>
      <c r="L961" s="816"/>
      <c r="M961" s="816">
        <f t="shared" si="274"/>
        <v>0</v>
      </c>
      <c r="N961" s="816">
        <f t="shared" si="275"/>
        <v>0</v>
      </c>
    </row>
    <row r="962" spans="1:14" outlineLevel="1">
      <c r="A962" s="420">
        <f t="shared" ref="A962:E962" si="319">A759</f>
        <v>32</v>
      </c>
      <c r="B962" s="99" t="str">
        <f t="shared" si="319"/>
        <v>&lt;Dell laptops at KGSC Pophali&gt;</v>
      </c>
      <c r="C962" s="420" t="str">
        <f t="shared" si="319"/>
        <v>N.A.</v>
      </c>
      <c r="D962" s="814" t="str">
        <f t="shared" si="319"/>
        <v>-</v>
      </c>
      <c r="E962" s="817">
        <f t="shared" si="319"/>
        <v>0</v>
      </c>
      <c r="F962" s="816">
        <f t="shared" si="313"/>
        <v>1.5599999999999999E-2</v>
      </c>
      <c r="G962" s="816">
        <f t="shared" si="314"/>
        <v>1.5599999999999999E-2</v>
      </c>
      <c r="H962" s="816">
        <f t="shared" si="273"/>
        <v>0</v>
      </c>
      <c r="I962" s="155">
        <f>'F4.2  KGSC'!Y150</f>
        <v>0</v>
      </c>
      <c r="J962" s="155">
        <f>'F4.2  KGSC'!AX150</f>
        <v>0</v>
      </c>
      <c r="K962" s="816"/>
      <c r="L962" s="816"/>
      <c r="M962" s="816">
        <f t="shared" si="274"/>
        <v>0</v>
      </c>
      <c r="N962" s="816">
        <f t="shared" si="275"/>
        <v>0</v>
      </c>
    </row>
    <row r="963" spans="1:14" outlineLevel="1">
      <c r="A963" s="420">
        <f t="shared" ref="A963:E963" si="320">A760</f>
        <v>33</v>
      </c>
      <c r="B963" s="99" t="str">
        <f t="shared" si="320"/>
        <v>&lt;A.C. Plant chiller 515 to 535 TRx2 at kgsc,Pophali&gt;</v>
      </c>
      <c r="C963" s="420" t="str">
        <f t="shared" si="320"/>
        <v>N.A.</v>
      </c>
      <c r="D963" s="814" t="str">
        <f t="shared" si="320"/>
        <v>-</v>
      </c>
      <c r="E963" s="817">
        <f t="shared" si="320"/>
        <v>0</v>
      </c>
      <c r="F963" s="816">
        <f t="shared" si="313"/>
        <v>2.1143972</v>
      </c>
      <c r="G963" s="816">
        <f t="shared" si="314"/>
        <v>2.1143972</v>
      </c>
      <c r="H963" s="816">
        <f t="shared" si="273"/>
        <v>0</v>
      </c>
      <c r="I963" s="155">
        <f>'F4.2  KGSC'!Y151</f>
        <v>0</v>
      </c>
      <c r="J963" s="155">
        <f>'F4.2  KGSC'!AX151</f>
        <v>0</v>
      </c>
      <c r="K963" s="816"/>
      <c r="L963" s="816"/>
      <c r="M963" s="816">
        <f t="shared" si="274"/>
        <v>0</v>
      </c>
      <c r="N963" s="816">
        <f t="shared" si="275"/>
        <v>0</v>
      </c>
    </row>
    <row r="964" spans="1:14" outlineLevel="1">
      <c r="A964" s="420">
        <f t="shared" ref="A964:E964" si="321">A761</f>
        <v>34</v>
      </c>
      <c r="B964" s="99" t="str">
        <f t="shared" si="321"/>
        <v>&lt;Supply of RDP make Computers at KGSC&gt;</v>
      </c>
      <c r="C964" s="420" t="str">
        <f t="shared" si="321"/>
        <v>N.A.</v>
      </c>
      <c r="D964" s="814" t="str">
        <f t="shared" si="321"/>
        <v>-</v>
      </c>
      <c r="E964" s="817">
        <f t="shared" si="321"/>
        <v>0</v>
      </c>
      <c r="F964" s="816">
        <f t="shared" si="313"/>
        <v>0.43134899999999998</v>
      </c>
      <c r="G964" s="816">
        <f t="shared" si="314"/>
        <v>0.43134899999999998</v>
      </c>
      <c r="H964" s="816">
        <f t="shared" si="273"/>
        <v>0</v>
      </c>
      <c r="I964" s="155">
        <f>'F4.2  KGSC'!Y152</f>
        <v>0</v>
      </c>
      <c r="J964" s="155">
        <f>'F4.2  KGSC'!AX152</f>
        <v>0</v>
      </c>
      <c r="K964" s="816"/>
      <c r="L964" s="816"/>
      <c r="M964" s="816">
        <f t="shared" si="274"/>
        <v>0</v>
      </c>
      <c r="N964" s="816">
        <f t="shared" si="275"/>
        <v>0</v>
      </c>
    </row>
    <row r="965" spans="1:14" outlineLevel="1">
      <c r="A965" s="420">
        <f t="shared" ref="A965:E965" si="322">A762</f>
        <v>35</v>
      </c>
      <c r="B965" s="99" t="str">
        <f t="shared" si="322"/>
        <v>&lt;Welding Machine for KDPH&gt;</v>
      </c>
      <c r="C965" s="420" t="str">
        <f t="shared" si="322"/>
        <v>N.A.</v>
      </c>
      <c r="D965" s="814" t="str">
        <f t="shared" si="322"/>
        <v>-</v>
      </c>
      <c r="E965" s="817">
        <f t="shared" si="322"/>
        <v>0</v>
      </c>
      <c r="F965" s="816">
        <f t="shared" si="313"/>
        <v>1.039E-3</v>
      </c>
      <c r="G965" s="816">
        <f t="shared" si="314"/>
        <v>1.039E-3</v>
      </c>
      <c r="H965" s="816">
        <f t="shared" si="273"/>
        <v>0</v>
      </c>
      <c r="I965" s="155">
        <f>'F4.2  KGSC'!Y153</f>
        <v>0</v>
      </c>
      <c r="J965" s="155">
        <f>'F4.2  KGSC'!AX153</f>
        <v>0</v>
      </c>
      <c r="K965" s="816"/>
      <c r="L965" s="816"/>
      <c r="M965" s="816">
        <f t="shared" si="274"/>
        <v>0</v>
      </c>
      <c r="N965" s="816">
        <f t="shared" si="275"/>
        <v>0</v>
      </c>
    </row>
    <row r="966" spans="1:14" outlineLevel="1">
      <c r="A966" s="420">
        <f t="shared" ref="A966:E966" si="323">A763</f>
        <v>36</v>
      </c>
      <c r="B966" s="99" t="str">
        <f t="shared" si="323"/>
        <v>&lt;Material handling trolley for Majot store&gt;</v>
      </c>
      <c r="C966" s="420" t="str">
        <f t="shared" si="323"/>
        <v>N.A.</v>
      </c>
      <c r="D966" s="814" t="str">
        <f t="shared" si="323"/>
        <v>-</v>
      </c>
      <c r="E966" s="817">
        <f t="shared" si="323"/>
        <v>0</v>
      </c>
      <c r="F966" s="816">
        <f t="shared" si="313"/>
        <v>1.4197999999999999E-3</v>
      </c>
      <c r="G966" s="816">
        <f t="shared" si="314"/>
        <v>1.4197999999999999E-3</v>
      </c>
      <c r="H966" s="816">
        <f t="shared" si="273"/>
        <v>0</v>
      </c>
      <c r="I966" s="155">
        <f>'F4.2  KGSC'!Y154</f>
        <v>0</v>
      </c>
      <c r="J966" s="155">
        <f>'F4.2  KGSC'!AX154</f>
        <v>0</v>
      </c>
      <c r="K966" s="816"/>
      <c r="L966" s="816"/>
      <c r="M966" s="816">
        <f t="shared" ref="M966:M1019" si="324">SUM(J966:L966)</f>
        <v>0</v>
      </c>
      <c r="N966" s="816">
        <f t="shared" si="275"/>
        <v>0</v>
      </c>
    </row>
    <row r="967" spans="1:14" outlineLevel="1">
      <c r="A967" s="420">
        <f t="shared" ref="A967:E967" si="325">A764</f>
        <v>37</v>
      </c>
      <c r="B967" s="99" t="str">
        <f t="shared" si="325"/>
        <v>&lt;Canon  LiDe 300 IN Scanner&gt;</v>
      </c>
      <c r="C967" s="420" t="str">
        <f t="shared" si="325"/>
        <v>N.A.</v>
      </c>
      <c r="D967" s="814" t="str">
        <f t="shared" si="325"/>
        <v>-</v>
      </c>
      <c r="E967" s="817">
        <f t="shared" si="325"/>
        <v>0</v>
      </c>
      <c r="F967" s="816">
        <f t="shared" si="313"/>
        <v>4.8000000000000001E-4</v>
      </c>
      <c r="G967" s="816">
        <f t="shared" si="314"/>
        <v>4.8000000000000001E-4</v>
      </c>
      <c r="H967" s="816">
        <f t="shared" si="273"/>
        <v>0</v>
      </c>
      <c r="I967" s="155">
        <f>'F4.2  KGSC'!Y155</f>
        <v>0</v>
      </c>
      <c r="J967" s="155">
        <f>'F4.2  KGSC'!AX155</f>
        <v>0</v>
      </c>
      <c r="K967" s="816"/>
      <c r="L967" s="816"/>
      <c r="M967" s="816">
        <f t="shared" si="324"/>
        <v>0</v>
      </c>
      <c r="N967" s="816">
        <f t="shared" si="275"/>
        <v>0</v>
      </c>
    </row>
    <row r="968" spans="1:14" outlineLevel="1">
      <c r="A968" s="420">
        <f t="shared" ref="A968:E968" si="326">A765</f>
        <v>38</v>
      </c>
      <c r="B968" s="99" t="str">
        <f t="shared" si="326"/>
        <v>&lt;Supply of Pedestal fan at KDPH&gt;</v>
      </c>
      <c r="C968" s="420" t="str">
        <f t="shared" si="326"/>
        <v>N.A.</v>
      </c>
      <c r="D968" s="814" t="str">
        <f t="shared" si="326"/>
        <v>-</v>
      </c>
      <c r="E968" s="817">
        <f t="shared" si="326"/>
        <v>0</v>
      </c>
      <c r="F968" s="816">
        <f t="shared" si="313"/>
        <v>1.50002E-2</v>
      </c>
      <c r="G968" s="816">
        <f t="shared" si="314"/>
        <v>1.50002E-2</v>
      </c>
      <c r="H968" s="816">
        <f t="shared" si="273"/>
        <v>0</v>
      </c>
      <c r="I968" s="155">
        <f>'F4.2  KGSC'!Y156</f>
        <v>0</v>
      </c>
      <c r="J968" s="155">
        <f>'F4.2  KGSC'!AX156</f>
        <v>0</v>
      </c>
      <c r="K968" s="816"/>
      <c r="L968" s="816"/>
      <c r="M968" s="816">
        <f t="shared" si="324"/>
        <v>0</v>
      </c>
      <c r="N968" s="816">
        <f t="shared" si="275"/>
        <v>0</v>
      </c>
    </row>
    <row r="969" spans="1:14" outlineLevel="1">
      <c r="A969" s="420">
        <f t="shared" ref="A969:E969" si="327">A766</f>
        <v>39</v>
      </c>
      <c r="B969" s="99" t="str">
        <f t="shared" si="327"/>
        <v>&lt;Supply of Refrigerator 290 LTR double door capacity&gt;</v>
      </c>
      <c r="C969" s="420" t="str">
        <f t="shared" si="327"/>
        <v>N.A.</v>
      </c>
      <c r="D969" s="814" t="str">
        <f t="shared" si="327"/>
        <v>-</v>
      </c>
      <c r="E969" s="817">
        <f t="shared" si="327"/>
        <v>0</v>
      </c>
      <c r="F969" s="816">
        <f t="shared" si="313"/>
        <v>2.2000000000000001E-3</v>
      </c>
      <c r="G969" s="816">
        <f t="shared" si="314"/>
        <v>2.2000000000000001E-3</v>
      </c>
      <c r="H969" s="816">
        <f t="shared" si="273"/>
        <v>0</v>
      </c>
      <c r="I969" s="155">
        <f>'F4.2  KGSC'!Y157</f>
        <v>0</v>
      </c>
      <c r="J969" s="155">
        <f>'F4.2  KGSC'!AX157</f>
        <v>0</v>
      </c>
      <c r="K969" s="816"/>
      <c r="L969" s="816"/>
      <c r="M969" s="816">
        <f t="shared" si="324"/>
        <v>0</v>
      </c>
      <c r="N969" s="816">
        <f t="shared" si="275"/>
        <v>0</v>
      </c>
    </row>
    <row r="970" spans="1:14" outlineLevel="1">
      <c r="A970" s="420">
        <f t="shared" ref="A970:E970" si="328">A767</f>
        <v>40</v>
      </c>
      <c r="B970" s="99" t="str">
        <f t="shared" si="328"/>
        <v>&lt;Supply of Refrigerator 290 LTR double door capacity&gt;</v>
      </c>
      <c r="C970" s="420" t="str">
        <f t="shared" si="328"/>
        <v>N.A.</v>
      </c>
      <c r="D970" s="814" t="str">
        <f t="shared" si="328"/>
        <v>-</v>
      </c>
      <c r="E970" s="817">
        <f t="shared" si="328"/>
        <v>0</v>
      </c>
      <c r="F970" s="816">
        <f t="shared" si="313"/>
        <v>2.2000000000000001E-3</v>
      </c>
      <c r="G970" s="816">
        <f t="shared" si="314"/>
        <v>2.2000000000000001E-3</v>
      </c>
      <c r="H970" s="816">
        <f t="shared" si="273"/>
        <v>0</v>
      </c>
      <c r="I970" s="155">
        <f>'F4.2  KGSC'!Y158</f>
        <v>0</v>
      </c>
      <c r="J970" s="155">
        <f>'F4.2  KGSC'!AX158</f>
        <v>0</v>
      </c>
      <c r="K970" s="816"/>
      <c r="L970" s="816"/>
      <c r="M970" s="816">
        <f t="shared" si="324"/>
        <v>0</v>
      </c>
      <c r="N970" s="816">
        <f t="shared" si="275"/>
        <v>0</v>
      </c>
    </row>
    <row r="971" spans="1:14" outlineLevel="1">
      <c r="A971" s="420">
        <f t="shared" ref="A971:E971" si="329">A768</f>
        <v>41</v>
      </c>
      <c r="B971" s="99" t="str">
        <f t="shared" si="329"/>
        <v>&lt;HEAVY DUTY AIR PURIFIURE 230V,50HZ&gt;</v>
      </c>
      <c r="C971" s="420" t="str">
        <f t="shared" si="329"/>
        <v>N.A.</v>
      </c>
      <c r="D971" s="814" t="str">
        <f t="shared" si="329"/>
        <v>-</v>
      </c>
      <c r="E971" s="817">
        <f t="shared" si="329"/>
        <v>0</v>
      </c>
      <c r="F971" s="816">
        <f t="shared" si="313"/>
        <v>7.0000000000000001E-3</v>
      </c>
      <c r="G971" s="816">
        <f t="shared" si="314"/>
        <v>7.0000000000000001E-3</v>
      </c>
      <c r="H971" s="816">
        <f t="shared" si="273"/>
        <v>0</v>
      </c>
      <c r="I971" s="155">
        <f>'F4.2  KGSC'!Y159</f>
        <v>0</v>
      </c>
      <c r="J971" s="155">
        <f>'F4.2  KGSC'!AX159</f>
        <v>0</v>
      </c>
      <c r="K971" s="816"/>
      <c r="L971" s="816"/>
      <c r="M971" s="816">
        <f t="shared" si="324"/>
        <v>0</v>
      </c>
      <c r="N971" s="816">
        <f t="shared" si="275"/>
        <v>0</v>
      </c>
    </row>
    <row r="972" spans="1:14" outlineLevel="1">
      <c r="A972" s="420">
        <f t="shared" ref="A972:E972" si="330">A769</f>
        <v>42</v>
      </c>
      <c r="B972" s="99" t="str">
        <f t="shared" si="330"/>
        <v>&lt;HEAVY DUTY AIR PURIFIURE 230V,50HZ&gt;</v>
      </c>
      <c r="C972" s="420" t="str">
        <f t="shared" si="330"/>
        <v>N.A.</v>
      </c>
      <c r="D972" s="814" t="str">
        <f t="shared" si="330"/>
        <v>-</v>
      </c>
      <c r="E972" s="817">
        <f t="shared" si="330"/>
        <v>0</v>
      </c>
      <c r="F972" s="816">
        <f t="shared" si="313"/>
        <v>3.5000000000000001E-3</v>
      </c>
      <c r="G972" s="816">
        <f t="shared" si="314"/>
        <v>3.5000000000000001E-3</v>
      </c>
      <c r="H972" s="816">
        <f t="shared" si="273"/>
        <v>0</v>
      </c>
      <c r="I972" s="155">
        <f>'F4.2  KGSC'!Y160</f>
        <v>0</v>
      </c>
      <c r="J972" s="155">
        <f>'F4.2  KGSC'!AX160</f>
        <v>0</v>
      </c>
      <c r="K972" s="816"/>
      <c r="L972" s="816"/>
      <c r="M972" s="816">
        <f t="shared" si="324"/>
        <v>0</v>
      </c>
      <c r="N972" s="816">
        <f t="shared" si="275"/>
        <v>0</v>
      </c>
    </row>
    <row r="973" spans="1:14" outlineLevel="1">
      <c r="A973" s="420">
        <f t="shared" ref="A973:E973" si="331">A770</f>
        <v>43</v>
      </c>
      <c r="B973" s="99" t="str">
        <f t="shared" si="331"/>
        <v>&lt;HEAVY DUTY AIR PURIFIURE 230V,50HZ&gt;</v>
      </c>
      <c r="C973" s="420" t="str">
        <f t="shared" si="331"/>
        <v>N.A.</v>
      </c>
      <c r="D973" s="814" t="str">
        <f t="shared" si="331"/>
        <v>-</v>
      </c>
      <c r="E973" s="817">
        <f t="shared" si="331"/>
        <v>0</v>
      </c>
      <c r="F973" s="816">
        <f t="shared" si="313"/>
        <v>3.5000000000000001E-3</v>
      </c>
      <c r="G973" s="816">
        <f t="shared" si="314"/>
        <v>3.5000000000000001E-3</v>
      </c>
      <c r="H973" s="816">
        <f t="shared" si="273"/>
        <v>0</v>
      </c>
      <c r="I973" s="155">
        <f>'F4.2  KGSC'!Y161</f>
        <v>0</v>
      </c>
      <c r="J973" s="155">
        <f>'F4.2  KGSC'!AX161</f>
        <v>0</v>
      </c>
      <c r="K973" s="816"/>
      <c r="L973" s="816"/>
      <c r="M973" s="816">
        <f t="shared" si="324"/>
        <v>0</v>
      </c>
      <c r="N973" s="816">
        <f t="shared" si="275"/>
        <v>0</v>
      </c>
    </row>
    <row r="974" spans="1:14" outlineLevel="1">
      <c r="A974" s="420">
        <f t="shared" ref="A974:E974" si="332">A771</f>
        <v>44</v>
      </c>
      <c r="B974" s="99" t="str">
        <f t="shared" si="332"/>
        <v>&lt;HEAVY DUTY AIR PURIFIURE 230V,50HZ&gt;</v>
      </c>
      <c r="C974" s="420" t="str">
        <f t="shared" si="332"/>
        <v>N.A.</v>
      </c>
      <c r="D974" s="814" t="str">
        <f t="shared" si="332"/>
        <v>-</v>
      </c>
      <c r="E974" s="817">
        <f t="shared" si="332"/>
        <v>0</v>
      </c>
      <c r="F974" s="816">
        <f t="shared" si="313"/>
        <v>3.5000000000000001E-3</v>
      </c>
      <c r="G974" s="816">
        <f t="shared" si="314"/>
        <v>3.5000000000000001E-3</v>
      </c>
      <c r="H974" s="816">
        <f t="shared" si="273"/>
        <v>0</v>
      </c>
      <c r="I974" s="155">
        <f>'F4.2  KGSC'!Y162</f>
        <v>0</v>
      </c>
      <c r="J974" s="155">
        <f>'F4.2  KGSC'!AX162</f>
        <v>0</v>
      </c>
      <c r="K974" s="816"/>
      <c r="L974" s="816"/>
      <c r="M974" s="816">
        <f t="shared" si="324"/>
        <v>0</v>
      </c>
      <c r="N974" s="816">
        <f t="shared" si="275"/>
        <v>0</v>
      </c>
    </row>
    <row r="975" spans="1:14" outlineLevel="1">
      <c r="A975" s="420">
        <f t="shared" ref="A975:E975" si="333">A772</f>
        <v>45</v>
      </c>
      <c r="B975" s="99" t="str">
        <f t="shared" si="333"/>
        <v>&lt;Redmi 10 prime Mobile Black for Chief Engineer&gt;</v>
      </c>
      <c r="C975" s="420" t="str">
        <f t="shared" si="333"/>
        <v>N.A.</v>
      </c>
      <c r="D975" s="814" t="str">
        <f t="shared" si="333"/>
        <v>-</v>
      </c>
      <c r="E975" s="817">
        <f t="shared" si="333"/>
        <v>0</v>
      </c>
      <c r="F975" s="816">
        <f t="shared" si="313"/>
        <v>1.5E-3</v>
      </c>
      <c r="G975" s="816">
        <f t="shared" si="314"/>
        <v>1.5E-3</v>
      </c>
      <c r="H975" s="816">
        <f t="shared" si="273"/>
        <v>0</v>
      </c>
      <c r="I975" s="155">
        <f>'F4.2  KGSC'!Y163</f>
        <v>0</v>
      </c>
      <c r="J975" s="155">
        <f>'F4.2  KGSC'!AX163</f>
        <v>0</v>
      </c>
      <c r="K975" s="816"/>
      <c r="L975" s="816"/>
      <c r="M975" s="816">
        <f t="shared" si="324"/>
        <v>0</v>
      </c>
      <c r="N975" s="816">
        <f t="shared" si="275"/>
        <v>0</v>
      </c>
    </row>
    <row r="976" spans="1:14" outlineLevel="1">
      <c r="A976" s="420">
        <f t="shared" ref="A976:E976" si="334">A773</f>
        <v>46</v>
      </c>
      <c r="B976" s="99" t="str">
        <f t="shared" si="334"/>
        <v>&lt;TATA Sumo MH-14/9763 1 No&gt;</v>
      </c>
      <c r="C976" s="420" t="str">
        <f t="shared" si="334"/>
        <v>N.A.</v>
      </c>
      <c r="D976" s="814" t="str">
        <f t="shared" si="334"/>
        <v>-</v>
      </c>
      <c r="E976" s="817">
        <f t="shared" si="334"/>
        <v>0</v>
      </c>
      <c r="F976" s="816">
        <f t="shared" si="313"/>
        <v>0</v>
      </c>
      <c r="G976" s="816">
        <f t="shared" si="314"/>
        <v>0</v>
      </c>
      <c r="H976" s="816">
        <f t="shared" si="273"/>
        <v>0</v>
      </c>
      <c r="I976" s="816">
        <f>'F4.2  KGSC'!Y164</f>
        <v>0</v>
      </c>
      <c r="J976" s="816">
        <f>'F4.2  KGSC'!AX164</f>
        <v>0</v>
      </c>
      <c r="K976" s="816"/>
      <c r="L976" s="816"/>
      <c r="M976" s="816">
        <f t="shared" si="324"/>
        <v>0</v>
      </c>
      <c r="N976" s="816">
        <f t="shared" si="275"/>
        <v>0</v>
      </c>
    </row>
    <row r="977" spans="1:14" outlineLevel="1">
      <c r="A977" s="420">
        <f t="shared" ref="A977:E977" si="335">A774</f>
        <v>47</v>
      </c>
      <c r="B977" s="99" t="str">
        <f t="shared" si="335"/>
        <v>&lt;Ambulance TATA make MH-31/4475 1 No&gt;</v>
      </c>
      <c r="C977" s="420" t="str">
        <f t="shared" si="335"/>
        <v>N.A.</v>
      </c>
      <c r="D977" s="814" t="str">
        <f t="shared" si="335"/>
        <v>-</v>
      </c>
      <c r="E977" s="817">
        <f t="shared" si="335"/>
        <v>0</v>
      </c>
      <c r="F977" s="816">
        <f t="shared" si="313"/>
        <v>0</v>
      </c>
      <c r="G977" s="816">
        <f t="shared" si="314"/>
        <v>0</v>
      </c>
      <c r="H977" s="816">
        <f t="shared" si="273"/>
        <v>0</v>
      </c>
      <c r="I977" s="816">
        <f>'F4.2  KGSC'!Y165</f>
        <v>0</v>
      </c>
      <c r="J977" s="816">
        <f>'F4.2  KGSC'!AX165</f>
        <v>0</v>
      </c>
      <c r="K977" s="816"/>
      <c r="L977" s="816"/>
      <c r="M977" s="816">
        <f t="shared" si="324"/>
        <v>0</v>
      </c>
      <c r="N977" s="816">
        <f t="shared" si="275"/>
        <v>0</v>
      </c>
    </row>
    <row r="978" spans="1:14" outlineLevel="1">
      <c r="A978" s="87">
        <f t="shared" ref="A978:E978" si="336">A775</f>
        <v>48</v>
      </c>
      <c r="B978" s="90" t="str">
        <f t="shared" si="336"/>
        <v xml:space="preserve">     &lt;Supply of Two Post Lift (4 Ton) for Vehicle Maint.&gt;</v>
      </c>
      <c r="C978" s="87" t="str">
        <f t="shared" si="336"/>
        <v>N.A.</v>
      </c>
      <c r="D978" s="141" t="str">
        <f t="shared" si="336"/>
        <v>-</v>
      </c>
      <c r="E978" s="159">
        <f t="shared" si="336"/>
        <v>0</v>
      </c>
      <c r="F978" s="156">
        <f t="shared" si="313"/>
        <v>1.4396000000000001E-2</v>
      </c>
      <c r="G978" s="156">
        <f t="shared" si="314"/>
        <v>1.4396000000000001E-2</v>
      </c>
      <c r="H978" s="156">
        <f t="shared" si="273"/>
        <v>0</v>
      </c>
      <c r="I978" s="156">
        <f>'F4.2  KGSC'!Y166</f>
        <v>0</v>
      </c>
      <c r="J978" s="156">
        <f>'F4.2  KGSC'!AX166</f>
        <v>0</v>
      </c>
      <c r="K978" s="156"/>
      <c r="L978" s="156"/>
      <c r="M978" s="156">
        <f t="shared" si="324"/>
        <v>0</v>
      </c>
      <c r="N978" s="156">
        <f t="shared" si="275"/>
        <v>0</v>
      </c>
    </row>
    <row r="979" spans="1:14" outlineLevel="1">
      <c r="A979" s="87">
        <f t="shared" ref="A979:E979" si="337">A776</f>
        <v>49</v>
      </c>
      <c r="B979" s="90" t="str">
        <f t="shared" si="337"/>
        <v>Supply,Installation, commissioning and testing of 415V, 3 Phase diesel 
generating setof 125 KVA capacity for Admin building emergency power 
supply backup at KGSC,Pophali.</v>
      </c>
      <c r="C979" s="87" t="str">
        <f t="shared" si="337"/>
        <v>N.A.</v>
      </c>
      <c r="D979" s="141" t="str">
        <f t="shared" si="337"/>
        <v>-</v>
      </c>
      <c r="E979" s="159">
        <f t="shared" si="337"/>
        <v>0</v>
      </c>
      <c r="F979" s="156">
        <f t="shared" si="313"/>
        <v>9.9499900000000002E-2</v>
      </c>
      <c r="G979" s="156">
        <f t="shared" si="314"/>
        <v>9.9499900000000002E-2</v>
      </c>
      <c r="H979" s="156">
        <f t="shared" si="273"/>
        <v>0</v>
      </c>
      <c r="I979" s="156">
        <f>'F4.2  KGSC'!Y167</f>
        <v>0</v>
      </c>
      <c r="J979" s="156">
        <f>'F4.2  KGSC'!AX167</f>
        <v>0</v>
      </c>
      <c r="K979" s="156"/>
      <c r="L979" s="156"/>
      <c r="M979" s="156">
        <f t="shared" si="324"/>
        <v>0</v>
      </c>
      <c r="N979" s="156">
        <f t="shared" si="275"/>
        <v>0</v>
      </c>
    </row>
    <row r="980" spans="1:14" outlineLevel="1">
      <c r="A980" s="87">
        <f t="shared" ref="A980:E980" si="338">A777</f>
        <v>50</v>
      </c>
      <c r="B980" s="90" t="str">
        <f t="shared" si="338"/>
        <v>Design,Manufacturing, supply erriction and commissioning of 60 MT surface mounted (pit type/ platform type) weighbridge at major stores 'c' pophali</v>
      </c>
      <c r="C980" s="87" t="str">
        <f t="shared" si="338"/>
        <v>N.A.</v>
      </c>
      <c r="D980" s="141" t="str">
        <f t="shared" si="338"/>
        <v>-</v>
      </c>
      <c r="E980" s="159">
        <f t="shared" si="338"/>
        <v>0</v>
      </c>
      <c r="F980" s="156">
        <f t="shared" si="313"/>
        <v>0.21577479999999999</v>
      </c>
      <c r="G980" s="156">
        <f t="shared" si="314"/>
        <v>0.21577479999999999</v>
      </c>
      <c r="H980" s="156">
        <f t="shared" si="273"/>
        <v>0</v>
      </c>
      <c r="I980" s="156">
        <f>'F4.2  KGSC'!Y168</f>
        <v>0</v>
      </c>
      <c r="J980" s="156">
        <f>'F4.2  KGSC'!AX168</f>
        <v>0</v>
      </c>
      <c r="K980" s="156"/>
      <c r="L980" s="156"/>
      <c r="M980" s="156">
        <f t="shared" si="324"/>
        <v>0</v>
      </c>
      <c r="N980" s="156">
        <f t="shared" si="275"/>
        <v>0</v>
      </c>
    </row>
    <row r="981" spans="1:14" outlineLevel="1">
      <c r="A981" s="87">
        <f t="shared" ref="A981:E981" si="339">A778</f>
        <v>51</v>
      </c>
      <c r="B981" s="90" t="str">
        <f t="shared" si="339"/>
        <v>Supply of Hydraulically operated manual stacker for Material Handling at Major Store "C", KGSC, Pophali</v>
      </c>
      <c r="C981" s="87" t="str">
        <f t="shared" si="339"/>
        <v>N.A.</v>
      </c>
      <c r="D981" s="141" t="str">
        <f t="shared" si="339"/>
        <v>-</v>
      </c>
      <c r="E981" s="159">
        <f t="shared" si="339"/>
        <v>0</v>
      </c>
      <c r="F981" s="156">
        <f t="shared" si="313"/>
        <v>5.2399999999999999E-3</v>
      </c>
      <c r="G981" s="156">
        <f t="shared" si="314"/>
        <v>5.2399999999999999E-3</v>
      </c>
      <c r="H981" s="156">
        <f t="shared" si="273"/>
        <v>0</v>
      </c>
      <c r="I981" s="156">
        <f>'F4.2  KGSC'!Y169</f>
        <v>0</v>
      </c>
      <c r="J981" s="156">
        <f>'F4.2  KGSC'!AX169</f>
        <v>0</v>
      </c>
      <c r="K981" s="156"/>
      <c r="L981" s="156"/>
      <c r="M981" s="156">
        <f t="shared" si="324"/>
        <v>0</v>
      </c>
      <c r="N981" s="156">
        <f t="shared" si="275"/>
        <v>0</v>
      </c>
    </row>
    <row r="982" spans="1:14" outlineLevel="1">
      <c r="A982" s="87">
        <f t="shared" ref="A982:E982" si="340">A779</f>
        <v>52</v>
      </c>
      <c r="B982" s="90" t="str">
        <f t="shared" si="340"/>
        <v>Supply of Indef makes Chain Pulley Blocks</v>
      </c>
      <c r="C982" s="87" t="str">
        <f t="shared" si="340"/>
        <v>N.A.</v>
      </c>
      <c r="D982" s="141" t="str">
        <f t="shared" si="340"/>
        <v>-</v>
      </c>
      <c r="E982" s="159">
        <f t="shared" si="340"/>
        <v>0</v>
      </c>
      <c r="F982" s="156">
        <f t="shared" si="313"/>
        <v>1.1505E-2</v>
      </c>
      <c r="G982" s="156">
        <f t="shared" si="314"/>
        <v>1.1505E-2</v>
      </c>
      <c r="H982" s="156">
        <f t="shared" si="273"/>
        <v>0</v>
      </c>
      <c r="I982" s="156">
        <f>'F4.2  KGSC'!Y170</f>
        <v>0</v>
      </c>
      <c r="J982" s="156">
        <f>'F4.2  KGSC'!AX170</f>
        <v>0</v>
      </c>
      <c r="K982" s="156"/>
      <c r="L982" s="156"/>
      <c r="M982" s="156">
        <f t="shared" si="324"/>
        <v>0</v>
      </c>
      <c r="N982" s="156">
        <f t="shared" si="275"/>
        <v>0</v>
      </c>
    </row>
    <row r="983" spans="1:14" outlineLevel="1">
      <c r="A983" s="87">
        <f t="shared" ref="A983:E983" si="341">A780</f>
        <v>53</v>
      </c>
      <c r="B983" s="90" t="str">
        <f t="shared" si="341"/>
        <v>Supply of  Motwane Make ‘Digital Multimeter and AC Multimeter</v>
      </c>
      <c r="C983" s="87" t="str">
        <f t="shared" si="341"/>
        <v>N.A.</v>
      </c>
      <c r="D983" s="141" t="str">
        <f t="shared" si="341"/>
        <v>-</v>
      </c>
      <c r="E983" s="159">
        <f t="shared" si="341"/>
        <v>0</v>
      </c>
      <c r="F983" s="156">
        <f t="shared" si="313"/>
        <v>1.8457500000000002E-2</v>
      </c>
      <c r="G983" s="156">
        <f t="shared" si="314"/>
        <v>1.8457500000000002E-2</v>
      </c>
      <c r="H983" s="156">
        <f t="shared" si="273"/>
        <v>0</v>
      </c>
      <c r="I983" s="156">
        <f>'F4.2  KGSC'!Y171</f>
        <v>0</v>
      </c>
      <c r="J983" s="156">
        <f>'F4.2  KGSC'!AX171</f>
        <v>0</v>
      </c>
      <c r="K983" s="156"/>
      <c r="L983" s="156"/>
      <c r="M983" s="156">
        <f t="shared" si="324"/>
        <v>0</v>
      </c>
      <c r="N983" s="156">
        <f t="shared" si="275"/>
        <v>0</v>
      </c>
    </row>
    <row r="984" spans="1:14" outlineLevel="1">
      <c r="A984" s="87">
        <f t="shared" ref="A984:E984" si="342">A781</f>
        <v>54</v>
      </c>
      <c r="B984" s="90" t="str">
        <f t="shared" si="342"/>
        <v>Supply 1 Ton split AC Daiken make for control room cabin Operation Stage III</v>
      </c>
      <c r="C984" s="87" t="str">
        <f t="shared" si="342"/>
        <v>N.A.</v>
      </c>
      <c r="D984" s="141" t="str">
        <f t="shared" si="342"/>
        <v>-</v>
      </c>
      <c r="E984" s="159">
        <f t="shared" si="342"/>
        <v>0</v>
      </c>
      <c r="F984" s="156">
        <f t="shared" si="313"/>
        <v>3.96E-3</v>
      </c>
      <c r="G984" s="156">
        <f t="shared" si="314"/>
        <v>3.96E-3</v>
      </c>
      <c r="H984" s="156">
        <f t="shared" ref="H984:H1019" si="343">F984-G984</f>
        <v>0</v>
      </c>
      <c r="I984" s="156">
        <f>'F4.2  KGSC'!Y172</f>
        <v>0</v>
      </c>
      <c r="J984" s="156">
        <f>'F4.2  KGSC'!AX172</f>
        <v>0</v>
      </c>
      <c r="K984" s="156"/>
      <c r="L984" s="156"/>
      <c r="M984" s="156">
        <f t="shared" si="324"/>
        <v>0</v>
      </c>
      <c r="N984" s="156">
        <f t="shared" ref="N984:N1019" si="344">H984+I984-M984</f>
        <v>0</v>
      </c>
    </row>
    <row r="985" spans="1:14" outlineLevel="1">
      <c r="A985" s="87">
        <f t="shared" ref="A985:E985" si="345">A782</f>
        <v>55</v>
      </c>
      <c r="B985" s="90" t="str">
        <f t="shared" si="345"/>
        <v>Emer Rescue cum Multipurpose Fire Tender</v>
      </c>
      <c r="C985" s="87" t="str">
        <f t="shared" si="345"/>
        <v>N.A.</v>
      </c>
      <c r="D985" s="141" t="str">
        <f t="shared" si="345"/>
        <v>-</v>
      </c>
      <c r="E985" s="159">
        <f t="shared" si="345"/>
        <v>0</v>
      </c>
      <c r="F985" s="156">
        <f t="shared" si="313"/>
        <v>2.0038809999999998</v>
      </c>
      <c r="G985" s="156">
        <f t="shared" si="314"/>
        <v>2.0038809999999998</v>
      </c>
      <c r="H985" s="156">
        <f t="shared" si="343"/>
        <v>0</v>
      </c>
      <c r="I985" s="156">
        <f>'F4.2  KGSC'!Y173</f>
        <v>0</v>
      </c>
      <c r="J985" s="156">
        <f>'F4.2  KGSC'!AX173</f>
        <v>0</v>
      </c>
      <c r="K985" s="156"/>
      <c r="L985" s="156"/>
      <c r="M985" s="156">
        <f t="shared" si="324"/>
        <v>0</v>
      </c>
      <c r="N985" s="156">
        <f t="shared" si="344"/>
        <v>0</v>
      </c>
    </row>
    <row r="986" spans="1:14" outlineLevel="1">
      <c r="A986" s="87">
        <f t="shared" ref="A986:E986" si="346">A783</f>
        <v>56</v>
      </c>
      <c r="B986" s="90" t="str">
        <f t="shared" si="346"/>
        <v>Procurement of portable chairs for training sub centre</v>
      </c>
      <c r="C986" s="87" t="str">
        <f t="shared" si="346"/>
        <v>N.A.</v>
      </c>
      <c r="D986" s="141" t="str">
        <f t="shared" si="346"/>
        <v>-</v>
      </c>
      <c r="E986" s="159">
        <f t="shared" si="346"/>
        <v>0</v>
      </c>
      <c r="F986" s="156">
        <f t="shared" si="313"/>
        <v>1.308E-2</v>
      </c>
      <c r="G986" s="156">
        <f t="shared" si="314"/>
        <v>1.308E-2</v>
      </c>
      <c r="H986" s="156">
        <f t="shared" si="343"/>
        <v>0</v>
      </c>
      <c r="I986" s="156">
        <f>'F4.2  KGSC'!Y174</f>
        <v>0</v>
      </c>
      <c r="J986" s="156">
        <f>'F4.2  KGSC'!AX174</f>
        <v>0</v>
      </c>
      <c r="K986" s="156"/>
      <c r="L986" s="156"/>
      <c r="M986" s="156">
        <f t="shared" si="324"/>
        <v>0</v>
      </c>
      <c r="N986" s="156">
        <f t="shared" si="344"/>
        <v>0</v>
      </c>
    </row>
    <row r="987" spans="1:14" outlineLevel="1">
      <c r="A987" s="87">
        <f t="shared" ref="A987:E987" si="347">A784</f>
        <v>57</v>
      </c>
      <c r="B987" s="90" t="str">
        <f t="shared" si="347"/>
        <v>Procurement of portable computer tables</v>
      </c>
      <c r="C987" s="87" t="str">
        <f t="shared" si="347"/>
        <v>N.A.</v>
      </c>
      <c r="D987" s="141" t="str">
        <f t="shared" si="347"/>
        <v>-</v>
      </c>
      <c r="E987" s="159">
        <f t="shared" si="347"/>
        <v>0</v>
      </c>
      <c r="F987" s="156">
        <f t="shared" si="313"/>
        <v>3.3449E-3</v>
      </c>
      <c r="G987" s="156">
        <f t="shared" si="314"/>
        <v>3.3449E-3</v>
      </c>
      <c r="H987" s="156">
        <f t="shared" si="343"/>
        <v>0</v>
      </c>
      <c r="I987" s="156">
        <f>'F4.2  KGSC'!Y175</f>
        <v>0</v>
      </c>
      <c r="J987" s="156">
        <f>'F4.2  KGSC'!AX175</f>
        <v>0</v>
      </c>
      <c r="K987" s="156"/>
      <c r="L987" s="156"/>
      <c r="M987" s="156">
        <f t="shared" si="324"/>
        <v>0</v>
      </c>
      <c r="N987" s="156">
        <f t="shared" si="344"/>
        <v>0</v>
      </c>
    </row>
    <row r="988" spans="1:14" outlineLevel="1">
      <c r="A988" s="87">
        <f t="shared" ref="A988:E988" si="348">A785</f>
        <v>58</v>
      </c>
      <c r="B988" s="90" t="str">
        <f t="shared" si="348"/>
        <v>Purchase of High back chair (3 Nos.) in conferenc hall</v>
      </c>
      <c r="C988" s="87" t="str">
        <f t="shared" si="348"/>
        <v>N.A.</v>
      </c>
      <c r="D988" s="141" t="str">
        <f t="shared" si="348"/>
        <v>-</v>
      </c>
      <c r="E988" s="159">
        <f t="shared" si="348"/>
        <v>0</v>
      </c>
      <c r="F988" s="156">
        <f t="shared" si="313"/>
        <v>4.4013999999999998E-3</v>
      </c>
      <c r="G988" s="156">
        <f t="shared" si="314"/>
        <v>4.4013999999999998E-3</v>
      </c>
      <c r="H988" s="156">
        <f t="shared" si="343"/>
        <v>0</v>
      </c>
      <c r="I988" s="156">
        <f>'F4.2  KGSC'!Y176</f>
        <v>0</v>
      </c>
      <c r="J988" s="156">
        <f>'F4.2  KGSC'!AX176</f>
        <v>0</v>
      </c>
      <c r="K988" s="156"/>
      <c r="L988" s="156"/>
      <c r="M988" s="156">
        <f t="shared" si="324"/>
        <v>0</v>
      </c>
      <c r="N988" s="156">
        <f t="shared" si="344"/>
        <v>0</v>
      </c>
    </row>
    <row r="989" spans="1:14" outlineLevel="1">
      <c r="A989" s="87">
        <f t="shared" ref="A989:E989" si="349">A786</f>
        <v>59</v>
      </c>
      <c r="B989" s="90" t="str">
        <f t="shared" si="349"/>
        <v>Supply of Water Purifier at MSPGCL KGSC Pophali.</v>
      </c>
      <c r="C989" s="87" t="str">
        <f t="shared" si="349"/>
        <v>N.A.</v>
      </c>
      <c r="D989" s="141" t="str">
        <f t="shared" si="349"/>
        <v>-</v>
      </c>
      <c r="E989" s="159">
        <f t="shared" si="349"/>
        <v>0</v>
      </c>
      <c r="F989" s="156">
        <f t="shared" si="313"/>
        <v>5.0000000000000001E-3</v>
      </c>
      <c r="G989" s="156">
        <f t="shared" si="314"/>
        <v>5.0000000000000001E-3</v>
      </c>
      <c r="H989" s="156">
        <f t="shared" si="343"/>
        <v>0</v>
      </c>
      <c r="I989" s="156">
        <f>'F4.2  KGSC'!Y177</f>
        <v>0</v>
      </c>
      <c r="J989" s="156">
        <f>'F4.2  KGSC'!AX177</f>
        <v>0</v>
      </c>
      <c r="K989" s="156"/>
      <c r="L989" s="156"/>
      <c r="M989" s="156">
        <f t="shared" si="324"/>
        <v>0</v>
      </c>
      <c r="N989" s="156">
        <f t="shared" si="344"/>
        <v>0</v>
      </c>
    </row>
    <row r="990" spans="1:14" outlineLevel="1">
      <c r="A990" s="87">
        <f t="shared" ref="A990:E990" si="350">A787</f>
        <v>60</v>
      </c>
      <c r="B990" s="90" t="str">
        <f t="shared" si="350"/>
        <v>Interactive Digital LV SCREEN  6.56 FT X 3.28 FT</v>
      </c>
      <c r="C990" s="87" t="str">
        <f t="shared" si="350"/>
        <v>N.A.</v>
      </c>
      <c r="D990" s="141" t="str">
        <f t="shared" si="350"/>
        <v>-</v>
      </c>
      <c r="E990" s="159">
        <f t="shared" si="350"/>
        <v>0</v>
      </c>
      <c r="F990" s="156">
        <f t="shared" si="313"/>
        <v>1.295E-2</v>
      </c>
      <c r="G990" s="156">
        <f t="shared" si="314"/>
        <v>1.295E-2</v>
      </c>
      <c r="H990" s="156">
        <f t="shared" si="343"/>
        <v>0</v>
      </c>
      <c r="I990" s="156">
        <f>'F4.2  KGSC'!Y178</f>
        <v>0</v>
      </c>
      <c r="J990" s="156">
        <f>'F4.2  KGSC'!AX178</f>
        <v>0</v>
      </c>
      <c r="K990" s="156"/>
      <c r="L990" s="156"/>
      <c r="M990" s="156">
        <f t="shared" si="324"/>
        <v>0</v>
      </c>
      <c r="N990" s="156">
        <f t="shared" si="344"/>
        <v>0</v>
      </c>
    </row>
    <row r="991" spans="1:14" outlineLevel="1">
      <c r="A991" s="87">
        <f t="shared" ref="A991:E991" si="351">A788</f>
        <v>61</v>
      </c>
      <c r="B991" s="90" t="str">
        <f t="shared" si="351"/>
        <v>Network Attached Storage Server at KGSC, Pophali.</v>
      </c>
      <c r="C991" s="87" t="str">
        <f t="shared" si="351"/>
        <v>N.A.</v>
      </c>
      <c r="D991" s="141" t="str">
        <f t="shared" si="351"/>
        <v>-</v>
      </c>
      <c r="E991" s="159">
        <f t="shared" si="351"/>
        <v>0</v>
      </c>
      <c r="F991" s="156">
        <f t="shared" si="313"/>
        <v>2.3333199999999998E-2</v>
      </c>
      <c r="G991" s="156">
        <f t="shared" si="314"/>
        <v>2.3333199999999998E-2</v>
      </c>
      <c r="H991" s="156">
        <f t="shared" si="343"/>
        <v>0</v>
      </c>
      <c r="I991" s="156">
        <f>'F4.2  KGSC'!Y179</f>
        <v>0</v>
      </c>
      <c r="J991" s="156">
        <f>'F4.2  KGSC'!AX179</f>
        <v>0</v>
      </c>
      <c r="K991" s="156"/>
      <c r="L991" s="156"/>
      <c r="M991" s="156">
        <f t="shared" si="324"/>
        <v>0</v>
      </c>
      <c r="N991" s="156">
        <f t="shared" si="344"/>
        <v>0</v>
      </c>
    </row>
    <row r="992" spans="1:14" outlineLevel="1">
      <c r="A992" s="87">
        <f t="shared" ref="A992:E992" si="352">A789</f>
        <v>62</v>
      </c>
      <c r="B992" s="90" t="str">
        <f t="shared" si="352"/>
        <v>Supply of A4 Printer at KGSC, Pophali.</v>
      </c>
      <c r="C992" s="87" t="str">
        <f t="shared" si="352"/>
        <v>N.A.</v>
      </c>
      <c r="D992" s="141" t="str">
        <f t="shared" si="352"/>
        <v>-</v>
      </c>
      <c r="E992" s="159">
        <f t="shared" si="352"/>
        <v>0</v>
      </c>
      <c r="F992" s="156">
        <f t="shared" si="313"/>
        <v>9.9994999999999997E-3</v>
      </c>
      <c r="G992" s="156">
        <f t="shared" si="314"/>
        <v>9.9994999999999997E-3</v>
      </c>
      <c r="H992" s="156">
        <f t="shared" si="343"/>
        <v>0</v>
      </c>
      <c r="I992" s="156">
        <f>'F4.2  KGSC'!Y180</f>
        <v>0</v>
      </c>
      <c r="J992" s="156">
        <f>'F4.2  KGSC'!AX180</f>
        <v>0</v>
      </c>
      <c r="K992" s="156"/>
      <c r="L992" s="156"/>
      <c r="M992" s="156">
        <f t="shared" si="324"/>
        <v>0</v>
      </c>
      <c r="N992" s="156">
        <f t="shared" si="344"/>
        <v>0</v>
      </c>
    </row>
    <row r="993" spans="1:14" outlineLevel="1">
      <c r="A993" s="87">
        <f t="shared" ref="A993:E993" si="353">A790</f>
        <v>63</v>
      </c>
      <c r="B993" s="90" t="str">
        <f t="shared" si="353"/>
        <v>Supply of A4 Scanner, A3 &amp; MF Printer at KGSC, Pop</v>
      </c>
      <c r="C993" s="87" t="str">
        <f t="shared" si="353"/>
        <v>N.A.</v>
      </c>
      <c r="D993" s="141" t="str">
        <f t="shared" si="353"/>
        <v>-</v>
      </c>
      <c r="E993" s="159">
        <f t="shared" si="353"/>
        <v>0</v>
      </c>
      <c r="F993" s="156">
        <f t="shared" si="313"/>
        <v>5.8599999999999999E-2</v>
      </c>
      <c r="G993" s="156">
        <f t="shared" si="314"/>
        <v>5.8599999999999999E-2</v>
      </c>
      <c r="H993" s="156">
        <f t="shared" si="343"/>
        <v>0</v>
      </c>
      <c r="I993" s="156">
        <f>'F4.2  KGSC'!Y181</f>
        <v>0</v>
      </c>
      <c r="J993" s="156">
        <f>'F4.2  KGSC'!AX181</f>
        <v>0</v>
      </c>
      <c r="K993" s="156"/>
      <c r="L993" s="156"/>
      <c r="M993" s="156">
        <f t="shared" si="324"/>
        <v>0</v>
      </c>
      <c r="N993" s="156">
        <f t="shared" si="344"/>
        <v>0</v>
      </c>
    </row>
    <row r="994" spans="1:14" outlineLevel="1">
      <c r="A994" s="87">
        <f t="shared" ref="A994:E994" si="354">A791</f>
        <v>64</v>
      </c>
      <c r="B994" s="90" t="str">
        <f t="shared" si="354"/>
        <v>Supply of Various Hard Disks for Network Attached</v>
      </c>
      <c r="C994" s="87" t="str">
        <f t="shared" si="354"/>
        <v>N.A.</v>
      </c>
      <c r="D994" s="141" t="str">
        <f t="shared" si="354"/>
        <v>-</v>
      </c>
      <c r="E994" s="159">
        <f t="shared" si="354"/>
        <v>0</v>
      </c>
      <c r="F994" s="156">
        <f t="shared" si="313"/>
        <v>2.18064E-2</v>
      </c>
      <c r="G994" s="156">
        <f t="shared" si="314"/>
        <v>2.18064E-2</v>
      </c>
      <c r="H994" s="156">
        <f t="shared" si="343"/>
        <v>0</v>
      </c>
      <c r="I994" s="156">
        <f>'F4.2  KGSC'!Y182</f>
        <v>0</v>
      </c>
      <c r="J994" s="156">
        <f>'F4.2  KGSC'!AX182</f>
        <v>0</v>
      </c>
      <c r="K994" s="156"/>
      <c r="L994" s="156"/>
      <c r="M994" s="156">
        <f t="shared" si="324"/>
        <v>0</v>
      </c>
      <c r="N994" s="156">
        <f t="shared" si="344"/>
        <v>0</v>
      </c>
    </row>
    <row r="995" spans="1:14" outlineLevel="1">
      <c r="A995" s="87">
        <f t="shared" ref="A995:E995" si="355">A792</f>
        <v>65</v>
      </c>
      <c r="B995" s="90" t="str">
        <f t="shared" si="355"/>
        <v>Supply of Video conference Microphone at KGSC,</v>
      </c>
      <c r="C995" s="87" t="str">
        <f t="shared" si="355"/>
        <v>N.A.</v>
      </c>
      <c r="D995" s="141" t="str">
        <f t="shared" si="355"/>
        <v>-</v>
      </c>
      <c r="E995" s="159">
        <f t="shared" si="355"/>
        <v>0</v>
      </c>
      <c r="F995" s="156">
        <f t="shared" si="313"/>
        <v>2.1511999999999998E-3</v>
      </c>
      <c r="G995" s="156">
        <f t="shared" si="314"/>
        <v>2.1511999999999998E-3</v>
      </c>
      <c r="H995" s="156">
        <f t="shared" si="343"/>
        <v>0</v>
      </c>
      <c r="I995" s="156">
        <f>'F4.2  KGSC'!Y183</f>
        <v>0</v>
      </c>
      <c r="J995" s="156">
        <f>'F4.2  KGSC'!AX183</f>
        <v>0</v>
      </c>
      <c r="K995" s="156"/>
      <c r="L995" s="156"/>
      <c r="M995" s="156">
        <f t="shared" si="324"/>
        <v>0</v>
      </c>
      <c r="N995" s="156">
        <f t="shared" si="344"/>
        <v>0</v>
      </c>
    </row>
    <row r="996" spans="1:14" outlineLevel="1">
      <c r="A996" s="87">
        <f t="shared" ref="A996:E996" si="356">A793</f>
        <v>66</v>
      </c>
      <c r="B996" s="90" t="str">
        <f t="shared" si="356"/>
        <v>Supply of Video Conference Screen at KGSC Pophali</v>
      </c>
      <c r="C996" s="87" t="str">
        <f t="shared" si="356"/>
        <v>N.A.</v>
      </c>
      <c r="D996" s="141" t="str">
        <f t="shared" si="356"/>
        <v>-</v>
      </c>
      <c r="E996" s="159">
        <f t="shared" si="356"/>
        <v>0</v>
      </c>
      <c r="F996" s="156">
        <f t="shared" si="313"/>
        <v>0.02</v>
      </c>
      <c r="G996" s="156">
        <f t="shared" si="314"/>
        <v>0.02</v>
      </c>
      <c r="H996" s="156">
        <f t="shared" si="343"/>
        <v>0</v>
      </c>
      <c r="I996" s="156">
        <f>'F4.2  KGSC'!Y184</f>
        <v>0</v>
      </c>
      <c r="J996" s="156">
        <f>'F4.2  KGSC'!AX184</f>
        <v>0</v>
      </c>
      <c r="K996" s="156"/>
      <c r="L996" s="156"/>
      <c r="M996" s="156">
        <f t="shared" si="324"/>
        <v>0</v>
      </c>
      <c r="N996" s="156">
        <f t="shared" si="344"/>
        <v>0</v>
      </c>
    </row>
    <row r="997" spans="1:14" outlineLevel="1">
      <c r="A997" s="87">
        <f t="shared" ref="A997:E997" si="357">A794</f>
        <v>67</v>
      </c>
      <c r="B997" s="90" t="str">
        <f t="shared" si="357"/>
        <v>Supply of Video conference Screen at KGSC, Pophali</v>
      </c>
      <c r="C997" s="87" t="str">
        <f t="shared" si="357"/>
        <v>N.A.</v>
      </c>
      <c r="D997" s="141" t="str">
        <f t="shared" si="357"/>
        <v>-</v>
      </c>
      <c r="E997" s="159">
        <f t="shared" si="357"/>
        <v>0</v>
      </c>
      <c r="F997" s="156">
        <f t="shared" si="313"/>
        <v>1.09E-2</v>
      </c>
      <c r="G997" s="156">
        <f t="shared" si="314"/>
        <v>1.09E-2</v>
      </c>
      <c r="H997" s="156">
        <f t="shared" si="343"/>
        <v>0</v>
      </c>
      <c r="I997" s="156">
        <f>'F4.2  KGSC'!Y185</f>
        <v>0</v>
      </c>
      <c r="J997" s="156">
        <f>'F4.2  KGSC'!AX185</f>
        <v>0</v>
      </c>
      <c r="K997" s="156"/>
      <c r="L997" s="156"/>
      <c r="M997" s="156">
        <f t="shared" si="324"/>
        <v>0</v>
      </c>
      <c r="N997" s="156">
        <f t="shared" si="344"/>
        <v>0</v>
      </c>
    </row>
    <row r="998" spans="1:14" outlineLevel="1">
      <c r="A998" s="87">
        <f t="shared" ref="A998:E998" si="358">A795</f>
        <v>68</v>
      </c>
      <c r="B998" s="90" t="str">
        <f t="shared" si="358"/>
        <v>Supply of Kelvinator / Godrej / Croma Make Refrigerator</v>
      </c>
      <c r="C998" s="87" t="str">
        <f t="shared" si="358"/>
        <v>N.A.</v>
      </c>
      <c r="D998" s="141" t="str">
        <f t="shared" si="358"/>
        <v>-</v>
      </c>
      <c r="E998" s="159">
        <f t="shared" si="358"/>
        <v>0</v>
      </c>
      <c r="F998" s="156">
        <f t="shared" si="313"/>
        <v>1.09322E-2</v>
      </c>
      <c r="G998" s="156">
        <f t="shared" si="314"/>
        <v>1.09322E-2</v>
      </c>
      <c r="H998" s="156">
        <f t="shared" si="343"/>
        <v>0</v>
      </c>
      <c r="I998" s="156">
        <f>'F4.2  KGSC'!Y186</f>
        <v>0</v>
      </c>
      <c r="J998" s="156">
        <f>'F4.2  KGSC'!AX186</f>
        <v>0</v>
      </c>
      <c r="K998" s="156"/>
      <c r="L998" s="156"/>
      <c r="M998" s="156">
        <f t="shared" si="324"/>
        <v>0</v>
      </c>
      <c r="N998" s="156">
        <f t="shared" si="344"/>
        <v>0</v>
      </c>
    </row>
    <row r="999" spans="1:14" outlineLevel="1">
      <c r="A999" s="87">
        <f t="shared" ref="A999:E999" si="359">A796</f>
        <v>69</v>
      </c>
      <c r="B999" s="90" t="str">
        <f t="shared" si="359"/>
        <v>supply of Bosch make High Pressure Washer at Mecha</v>
      </c>
      <c r="C999" s="87" t="str">
        <f t="shared" si="359"/>
        <v>N.A.</v>
      </c>
      <c r="D999" s="141" t="str">
        <f t="shared" si="359"/>
        <v>-</v>
      </c>
      <c r="E999" s="159">
        <f t="shared" si="359"/>
        <v>0</v>
      </c>
      <c r="F999" s="156">
        <f t="shared" si="313"/>
        <v>2.0649000000000002E-3</v>
      </c>
      <c r="G999" s="156">
        <f t="shared" si="314"/>
        <v>2.0649000000000002E-3</v>
      </c>
      <c r="H999" s="156">
        <f t="shared" si="343"/>
        <v>0</v>
      </c>
      <c r="I999" s="156">
        <f>'F4.2  KGSC'!Y187</f>
        <v>0</v>
      </c>
      <c r="J999" s="156">
        <f>'F4.2  KGSC'!AX187</f>
        <v>0</v>
      </c>
      <c r="K999" s="156"/>
      <c r="L999" s="156"/>
      <c r="M999" s="156">
        <f t="shared" si="324"/>
        <v>0</v>
      </c>
      <c r="N999" s="156">
        <f t="shared" si="344"/>
        <v>0</v>
      </c>
    </row>
    <row r="1000" spans="1:14" outlineLevel="1">
      <c r="A1000" s="87">
        <f t="shared" ref="A1000:E1000" si="360">A797</f>
        <v>70</v>
      </c>
      <c r="B1000" s="90" t="str">
        <f t="shared" si="360"/>
        <v>Supply of Pneumatic Tools for Mechanical Maintenan</v>
      </c>
      <c r="C1000" s="87" t="str">
        <f t="shared" si="360"/>
        <v>N.A.</v>
      </c>
      <c r="D1000" s="141" t="str">
        <f t="shared" si="360"/>
        <v>-</v>
      </c>
      <c r="E1000" s="159">
        <f t="shared" si="360"/>
        <v>0</v>
      </c>
      <c r="F1000" s="156">
        <f t="shared" si="313"/>
        <v>3.5258699999999997E-2</v>
      </c>
      <c r="G1000" s="156">
        <f t="shared" si="314"/>
        <v>3.5258699999999997E-2</v>
      </c>
      <c r="H1000" s="156">
        <f t="shared" si="343"/>
        <v>0</v>
      </c>
      <c r="I1000" s="156">
        <f>'F4.2  KGSC'!Y188</f>
        <v>0</v>
      </c>
      <c r="J1000" s="156">
        <f>'F4.2  KGSC'!AX188</f>
        <v>0</v>
      </c>
      <c r="K1000" s="156"/>
      <c r="L1000" s="156"/>
      <c r="M1000" s="156">
        <f t="shared" si="324"/>
        <v>0</v>
      </c>
      <c r="N1000" s="156">
        <f t="shared" si="344"/>
        <v>0</v>
      </c>
    </row>
    <row r="1001" spans="1:14" outlineLevel="1">
      <c r="A1001" s="87">
        <f t="shared" ref="A1001:E1001" si="361">A798</f>
        <v>72</v>
      </c>
      <c r="B1001" s="90" t="str">
        <f t="shared" si="361"/>
        <v>Low BACK Revolving Chairs 45 No &amp; Desk Chair 2 No</v>
      </c>
      <c r="C1001" s="87" t="str">
        <f t="shared" si="361"/>
        <v>N.A.</v>
      </c>
      <c r="D1001" s="141" t="str">
        <f t="shared" si="361"/>
        <v>-</v>
      </c>
      <c r="E1001" s="159">
        <f t="shared" si="361"/>
        <v>0</v>
      </c>
      <c r="F1001" s="156">
        <f t="shared" si="313"/>
        <v>2.09453E-2</v>
      </c>
      <c r="G1001" s="156">
        <f t="shared" si="314"/>
        <v>2.09453E-2</v>
      </c>
      <c r="H1001" s="156">
        <f t="shared" si="343"/>
        <v>0</v>
      </c>
      <c r="I1001" s="156">
        <f>'F4.2  KGSC'!Y189</f>
        <v>0</v>
      </c>
      <c r="J1001" s="156">
        <f>'F4.2  KGSC'!AX189</f>
        <v>0</v>
      </c>
      <c r="K1001" s="156"/>
      <c r="L1001" s="156"/>
      <c r="M1001" s="156">
        <f t="shared" si="324"/>
        <v>0</v>
      </c>
      <c r="N1001" s="156">
        <f t="shared" si="344"/>
        <v>0</v>
      </c>
    </row>
    <row r="1002" spans="1:14" outlineLevel="1">
      <c r="A1002" s="87">
        <f t="shared" ref="A1002:E1002" si="362">A799</f>
        <v>73</v>
      </c>
      <c r="B1002" s="90" t="str">
        <f t="shared" si="362"/>
        <v>Supply of Tables at KGSC</v>
      </c>
      <c r="C1002" s="87" t="str">
        <f t="shared" si="362"/>
        <v>N.A.</v>
      </c>
      <c r="D1002" s="141" t="str">
        <f t="shared" si="362"/>
        <v>-</v>
      </c>
      <c r="E1002" s="159">
        <f t="shared" si="362"/>
        <v>0</v>
      </c>
      <c r="F1002" s="156">
        <f t="shared" si="313"/>
        <v>3.7339400000000002E-2</v>
      </c>
      <c r="G1002" s="156">
        <f t="shared" si="314"/>
        <v>3.7339400000000002E-2</v>
      </c>
      <c r="H1002" s="156">
        <f t="shared" si="343"/>
        <v>0</v>
      </c>
      <c r="I1002" s="156">
        <f>'F4.2  KGSC'!Y190</f>
        <v>0</v>
      </c>
      <c r="J1002" s="156">
        <f>'F4.2  KGSC'!AX190</f>
        <v>0</v>
      </c>
      <c r="K1002" s="156"/>
      <c r="L1002" s="156"/>
      <c r="M1002" s="156">
        <f t="shared" si="324"/>
        <v>0</v>
      </c>
      <c r="N1002" s="156">
        <f t="shared" si="344"/>
        <v>0</v>
      </c>
    </row>
    <row r="1003" spans="1:14" outlineLevel="1">
      <c r="A1003" s="87">
        <f t="shared" ref="A1003:E1003" si="363">A800</f>
        <v>74</v>
      </c>
      <c r="B1003" s="90" t="str">
        <f t="shared" si="363"/>
        <v>Supply of Visitor Chairs &amp; Office chairs at KGSC,</v>
      </c>
      <c r="C1003" s="87" t="str">
        <f t="shared" si="363"/>
        <v>N.A.</v>
      </c>
      <c r="D1003" s="141" t="str">
        <f t="shared" si="363"/>
        <v>-</v>
      </c>
      <c r="E1003" s="159">
        <f t="shared" si="363"/>
        <v>0</v>
      </c>
      <c r="F1003" s="156">
        <f t="shared" si="313"/>
        <v>3.3201000000000001E-2</v>
      </c>
      <c r="G1003" s="156">
        <f t="shared" si="314"/>
        <v>3.3201000000000001E-2</v>
      </c>
      <c r="H1003" s="156">
        <f t="shared" si="343"/>
        <v>0</v>
      </c>
      <c r="I1003" s="156">
        <f>'F4.2  KGSC'!Y191</f>
        <v>0</v>
      </c>
      <c r="J1003" s="156">
        <f>'F4.2  KGSC'!AX191</f>
        <v>0</v>
      </c>
      <c r="K1003" s="156"/>
      <c r="L1003" s="156"/>
      <c r="M1003" s="156">
        <f t="shared" si="324"/>
        <v>0</v>
      </c>
      <c r="N1003" s="156">
        <f t="shared" si="344"/>
        <v>0</v>
      </c>
    </row>
    <row r="1004" spans="1:14" outlineLevel="1">
      <c r="A1004" s="87">
        <f t="shared" ref="A1004:E1004" si="364">A801</f>
        <v>75</v>
      </c>
      <c r="B1004" s="90" t="str">
        <f t="shared" si="364"/>
        <v>water purifier for colony electrical maintenance</v>
      </c>
      <c r="C1004" s="87" t="str">
        <f t="shared" si="364"/>
        <v>N.A.</v>
      </c>
      <c r="D1004" s="141" t="str">
        <f t="shared" si="364"/>
        <v>-</v>
      </c>
      <c r="E1004" s="159">
        <f t="shared" si="364"/>
        <v>0</v>
      </c>
      <c r="F1004" s="156">
        <f t="shared" si="313"/>
        <v>1.74E-3</v>
      </c>
      <c r="G1004" s="156">
        <f t="shared" si="314"/>
        <v>1.74E-3</v>
      </c>
      <c r="H1004" s="156">
        <f t="shared" si="343"/>
        <v>0</v>
      </c>
      <c r="I1004" s="156">
        <f>'F4.2  KGSC'!Y192</f>
        <v>0</v>
      </c>
      <c r="J1004" s="156">
        <f>'F4.2  KGSC'!AX192</f>
        <v>0</v>
      </c>
      <c r="K1004" s="156"/>
      <c r="L1004" s="156"/>
      <c r="M1004" s="156">
        <f t="shared" si="324"/>
        <v>0</v>
      </c>
      <c r="N1004" s="156">
        <f t="shared" si="344"/>
        <v>0</v>
      </c>
    </row>
    <row r="1005" spans="1:14" outlineLevel="1">
      <c r="A1005" s="87">
        <f t="shared" ref="A1005:E1005" si="365">A802</f>
        <v>76</v>
      </c>
      <c r="B1005" s="90" t="str">
        <f t="shared" si="365"/>
        <v>Projectors and Motorized Projector Screens (2+2)</v>
      </c>
      <c r="C1005" s="87" t="str">
        <f t="shared" si="365"/>
        <v>N.A.</v>
      </c>
      <c r="D1005" s="141" t="str">
        <f t="shared" si="365"/>
        <v>-</v>
      </c>
      <c r="E1005" s="159">
        <f t="shared" si="365"/>
        <v>0</v>
      </c>
      <c r="F1005" s="156">
        <f t="shared" si="313"/>
        <v>3.4810000000000001E-2</v>
      </c>
      <c r="G1005" s="156">
        <f t="shared" si="314"/>
        <v>3.4810000000000001E-2</v>
      </c>
      <c r="H1005" s="156">
        <f t="shared" si="343"/>
        <v>0</v>
      </c>
      <c r="I1005" s="156">
        <f>'F4.2  KGSC'!Y193</f>
        <v>0</v>
      </c>
      <c r="J1005" s="156">
        <f>'F4.2  KGSC'!AX193</f>
        <v>0</v>
      </c>
      <c r="K1005" s="156"/>
      <c r="L1005" s="156"/>
      <c r="M1005" s="156">
        <f t="shared" si="324"/>
        <v>0</v>
      </c>
      <c r="N1005" s="156">
        <f t="shared" si="344"/>
        <v>0</v>
      </c>
    </row>
    <row r="1006" spans="1:14" outlineLevel="1">
      <c r="A1006" s="87">
        <f t="shared" ref="A1006:E1006" si="366">A803</f>
        <v>77</v>
      </c>
      <c r="B1006" s="90" t="str">
        <f t="shared" si="366"/>
        <v>Acer make Computers at KGSC Pophali.21 No.</v>
      </c>
      <c r="C1006" s="87" t="str">
        <f t="shared" si="366"/>
        <v>N.A.</v>
      </c>
      <c r="D1006" s="141" t="str">
        <f t="shared" si="366"/>
        <v>-</v>
      </c>
      <c r="E1006" s="159">
        <f t="shared" si="366"/>
        <v>0</v>
      </c>
      <c r="F1006" s="156">
        <f t="shared" si="313"/>
        <v>0.1189986</v>
      </c>
      <c r="G1006" s="156">
        <f t="shared" si="314"/>
        <v>0.1189986</v>
      </c>
      <c r="H1006" s="156">
        <f t="shared" si="343"/>
        <v>0</v>
      </c>
      <c r="I1006" s="156">
        <f>'F4.2  KGSC'!Y194</f>
        <v>0</v>
      </c>
      <c r="J1006" s="156">
        <f>'F4.2  KGSC'!AX194</f>
        <v>0</v>
      </c>
      <c r="K1006" s="156"/>
      <c r="L1006" s="156"/>
      <c r="M1006" s="156">
        <f t="shared" si="324"/>
        <v>0</v>
      </c>
      <c r="N1006" s="156">
        <f t="shared" si="344"/>
        <v>0</v>
      </c>
    </row>
    <row r="1007" spans="1:14" outlineLevel="1">
      <c r="A1007" s="87">
        <f t="shared" ref="A1007:E1007" si="367">A804</f>
        <v>78</v>
      </c>
      <c r="B1007" s="90" t="str">
        <f t="shared" si="367"/>
        <v>Acer make Laptops at KGSC Pophali.</v>
      </c>
      <c r="C1007" s="87" t="str">
        <f t="shared" si="367"/>
        <v>N.A.</v>
      </c>
      <c r="D1007" s="141" t="str">
        <f t="shared" si="367"/>
        <v>-</v>
      </c>
      <c r="E1007" s="159">
        <f t="shared" si="367"/>
        <v>0</v>
      </c>
      <c r="F1007" s="156">
        <f t="shared" si="313"/>
        <v>3.0088E-2</v>
      </c>
      <c r="G1007" s="156">
        <f t="shared" si="314"/>
        <v>3.0088E-2</v>
      </c>
      <c r="H1007" s="156">
        <f t="shared" si="343"/>
        <v>0</v>
      </c>
      <c r="I1007" s="156">
        <f>'F4.2  KGSC'!Y195</f>
        <v>0</v>
      </c>
      <c r="J1007" s="156">
        <f>'F4.2  KGSC'!AX195</f>
        <v>0</v>
      </c>
      <c r="K1007" s="156"/>
      <c r="L1007" s="156"/>
      <c r="M1007" s="156">
        <f t="shared" si="324"/>
        <v>0</v>
      </c>
      <c r="N1007" s="156">
        <f t="shared" si="344"/>
        <v>0</v>
      </c>
    </row>
    <row r="1008" spans="1:14" outlineLevel="1">
      <c r="A1008" s="87">
        <f t="shared" ref="A1008:E1008" si="368">A805</f>
        <v>79</v>
      </c>
      <c r="B1008" s="90" t="str">
        <f t="shared" si="368"/>
        <v>APS Smart UPS Xl 2200 VA RM 3U 230</v>
      </c>
      <c r="C1008" s="87" t="str">
        <f t="shared" si="368"/>
        <v>N.A.</v>
      </c>
      <c r="D1008" s="141" t="str">
        <f t="shared" si="368"/>
        <v>-</v>
      </c>
      <c r="E1008" s="159">
        <f t="shared" si="368"/>
        <v>0</v>
      </c>
      <c r="F1008" s="156">
        <f t="shared" si="313"/>
        <v>1.5983000000000001E-2</v>
      </c>
      <c r="G1008" s="156">
        <f t="shared" si="314"/>
        <v>1.5983000000000001E-2</v>
      </c>
      <c r="H1008" s="156">
        <f t="shared" si="343"/>
        <v>0</v>
      </c>
      <c r="I1008" s="156">
        <f>'F4.2  KGSC'!Y196</f>
        <v>0</v>
      </c>
      <c r="J1008" s="156">
        <f>'F4.2  KGSC'!AX196</f>
        <v>0</v>
      </c>
      <c r="K1008" s="156"/>
      <c r="L1008" s="156"/>
      <c r="M1008" s="156">
        <f t="shared" si="324"/>
        <v>0</v>
      </c>
      <c r="N1008" s="156">
        <f t="shared" si="344"/>
        <v>0</v>
      </c>
    </row>
    <row r="1009" spans="1:14" outlineLevel="1">
      <c r="A1009" s="87">
        <f t="shared" ref="A1009:E1009" si="369">A806</f>
        <v>80</v>
      </c>
      <c r="B1009" s="90" t="str">
        <f t="shared" si="369"/>
        <v>BATRY 12V 75 AH BATTREY 11 PLATE</v>
      </c>
      <c r="C1009" s="87" t="str">
        <f t="shared" si="369"/>
        <v>N.A.</v>
      </c>
      <c r="D1009" s="141" t="str">
        <f t="shared" si="369"/>
        <v>-</v>
      </c>
      <c r="E1009" s="159">
        <f t="shared" si="369"/>
        <v>0</v>
      </c>
      <c r="F1009" s="156">
        <f t="shared" si="313"/>
        <v>1.76288E-2</v>
      </c>
      <c r="G1009" s="156">
        <f t="shared" si="314"/>
        <v>1.76288E-2</v>
      </c>
      <c r="H1009" s="156">
        <f t="shared" si="343"/>
        <v>0</v>
      </c>
      <c r="I1009" s="156">
        <f>'F4.2  KGSC'!Y197</f>
        <v>0</v>
      </c>
      <c r="J1009" s="156">
        <f>'F4.2  KGSC'!AX197</f>
        <v>0</v>
      </c>
      <c r="K1009" s="156"/>
      <c r="L1009" s="156"/>
      <c r="M1009" s="156">
        <f t="shared" si="324"/>
        <v>0</v>
      </c>
      <c r="N1009" s="156">
        <f t="shared" si="344"/>
        <v>0</v>
      </c>
    </row>
    <row r="1010" spans="1:14" outlineLevel="1">
      <c r="A1010" s="87">
        <f t="shared" ref="A1010:E1010" si="370">A807</f>
        <v>81</v>
      </c>
      <c r="B1010" s="90" t="str">
        <f t="shared" si="370"/>
        <v>Supply &amp; installation of IP Camera System and network spare</v>
      </c>
      <c r="C1010" s="87" t="str">
        <f t="shared" si="370"/>
        <v>N.A.</v>
      </c>
      <c r="D1010" s="141" t="str">
        <f t="shared" si="370"/>
        <v>-</v>
      </c>
      <c r="E1010" s="159">
        <f t="shared" si="370"/>
        <v>0</v>
      </c>
      <c r="F1010" s="156">
        <f t="shared" si="313"/>
        <v>2.5806599999999999E-2</v>
      </c>
      <c r="G1010" s="156">
        <f t="shared" si="314"/>
        <v>2.5806599999999999E-2</v>
      </c>
      <c r="H1010" s="156">
        <f t="shared" si="343"/>
        <v>0</v>
      </c>
      <c r="I1010" s="156">
        <f>'F4.2  KGSC'!Y198</f>
        <v>0</v>
      </c>
      <c r="J1010" s="156">
        <f>'F4.2  KGSC'!AX198</f>
        <v>0</v>
      </c>
      <c r="K1010" s="156"/>
      <c r="L1010" s="156"/>
      <c r="M1010" s="156">
        <f t="shared" si="324"/>
        <v>0</v>
      </c>
      <c r="N1010" s="156">
        <f t="shared" si="344"/>
        <v>0</v>
      </c>
    </row>
    <row r="1011" spans="1:14" outlineLevel="1">
      <c r="A1011" s="87">
        <f t="shared" ref="A1011:E1011" si="371">A808</f>
        <v>82</v>
      </c>
      <c r="B1011" s="90" t="str">
        <f t="shared" si="371"/>
        <v>Gym Equipments at MSPGCL Recreation club , 33 Item</v>
      </c>
      <c r="C1011" s="87" t="str">
        <f t="shared" si="371"/>
        <v>N.A.</v>
      </c>
      <c r="D1011" s="141" t="str">
        <f t="shared" si="371"/>
        <v>-</v>
      </c>
      <c r="E1011" s="159">
        <f t="shared" si="371"/>
        <v>0</v>
      </c>
      <c r="F1011" s="156">
        <f t="shared" si="313"/>
        <v>4.7833599999999997E-2</v>
      </c>
      <c r="G1011" s="156">
        <f t="shared" si="314"/>
        <v>4.7833599999999997E-2</v>
      </c>
      <c r="H1011" s="156">
        <f t="shared" si="343"/>
        <v>0</v>
      </c>
      <c r="I1011" s="156">
        <f>'F4.2  KGSC'!Y199</f>
        <v>0</v>
      </c>
      <c r="J1011" s="156">
        <f>'F4.2  KGSC'!AX199</f>
        <v>0</v>
      </c>
      <c r="K1011" s="156"/>
      <c r="L1011" s="156"/>
      <c r="M1011" s="156">
        <f t="shared" si="324"/>
        <v>0</v>
      </c>
      <c r="N1011" s="156">
        <f t="shared" si="344"/>
        <v>0</v>
      </c>
    </row>
    <row r="1012" spans="1:14" outlineLevel="1">
      <c r="A1012" s="87">
        <f t="shared" ref="A1012:E1012" si="372">A809</f>
        <v>0</v>
      </c>
      <c r="B1012" s="90" t="str">
        <f t="shared" si="372"/>
        <v>Non-DPR schemes (3 Nos) for FY 2024-25 at KGSC Pophali</v>
      </c>
      <c r="C1012" s="87" t="str">
        <f t="shared" si="372"/>
        <v>Board Resolution No-MSPGCL/BM-219/Item 219.7 dtd.24.07.2023</v>
      </c>
      <c r="D1012" s="141" t="str">
        <f t="shared" si="372"/>
        <v>-</v>
      </c>
      <c r="E1012" s="159">
        <f t="shared" si="372"/>
        <v>0</v>
      </c>
      <c r="F1012" s="156">
        <f t="shared" si="313"/>
        <v>0</v>
      </c>
      <c r="G1012" s="156">
        <f t="shared" si="314"/>
        <v>0</v>
      </c>
      <c r="H1012" s="156">
        <f t="shared" si="343"/>
        <v>0</v>
      </c>
      <c r="I1012" s="156">
        <f>'F4.2  KGSC'!Y200</f>
        <v>0</v>
      </c>
      <c r="J1012" s="156">
        <f>'F4.2  KGSC'!AX200</f>
        <v>0</v>
      </c>
      <c r="K1012" s="156"/>
      <c r="L1012" s="156"/>
      <c r="M1012" s="156">
        <f t="shared" si="324"/>
        <v>0</v>
      </c>
      <c r="N1012" s="156">
        <f t="shared" si="344"/>
        <v>0</v>
      </c>
    </row>
    <row r="1013" spans="1:14" outlineLevel="1">
      <c r="A1013" s="87">
        <f t="shared" ref="A1013:E1013" si="373">A810</f>
        <v>83</v>
      </c>
      <c r="B1013" s="90" t="str">
        <f t="shared" si="373"/>
        <v xml:space="preserve">Up-gradation of thyristor based 48V Battery Chargers (4 nos)  by SMPS Microprocessor based dual float cum boost Battery Chargers at Stage-III, Stage-I&amp;II and KDPH at KGSC, Pophali </v>
      </c>
      <c r="C1013" s="87">
        <f t="shared" si="373"/>
        <v>0</v>
      </c>
      <c r="D1013" s="141" t="str">
        <f t="shared" si="373"/>
        <v>-</v>
      </c>
      <c r="E1013" s="159">
        <f t="shared" si="373"/>
        <v>0</v>
      </c>
      <c r="F1013" s="156">
        <f t="shared" si="313"/>
        <v>1.57</v>
      </c>
      <c r="G1013" s="156">
        <f t="shared" si="314"/>
        <v>1.57</v>
      </c>
      <c r="H1013" s="156">
        <f t="shared" si="343"/>
        <v>0</v>
      </c>
      <c r="I1013" s="156">
        <f>'F4.2  KGSC'!Y201</f>
        <v>0</v>
      </c>
      <c r="J1013" s="156">
        <f>'F4.2  KGSC'!AX201</f>
        <v>0</v>
      </c>
      <c r="K1013" s="156"/>
      <c r="L1013" s="156"/>
      <c r="M1013" s="156">
        <f t="shared" si="324"/>
        <v>0</v>
      </c>
      <c r="N1013" s="156">
        <f t="shared" si="344"/>
        <v>0</v>
      </c>
    </row>
    <row r="1014" spans="1:14" outlineLevel="1">
      <c r="A1014" s="87">
        <f t="shared" ref="A1014:E1014" si="374">A811</f>
        <v>84</v>
      </c>
      <c r="B1014" s="90" t="str">
        <f t="shared" si="374"/>
        <v xml:space="preserve">Up-gradation of thyristor based 220V Battery Chargers (4 nos)  by SMPS Microprocessor based dual float cum boost Battery Chargers at Stage-III and Stage-I&amp;II at KGSC, Pophali </v>
      </c>
      <c r="C1014" s="87">
        <f t="shared" si="374"/>
        <v>0</v>
      </c>
      <c r="D1014" s="141" t="str">
        <f t="shared" si="374"/>
        <v>-</v>
      </c>
      <c r="E1014" s="159">
        <f t="shared" si="374"/>
        <v>0</v>
      </c>
      <c r="F1014" s="156">
        <f t="shared" si="313"/>
        <v>3.79</v>
      </c>
      <c r="G1014" s="156">
        <f t="shared" si="314"/>
        <v>3.79</v>
      </c>
      <c r="H1014" s="156">
        <f t="shared" si="343"/>
        <v>0</v>
      </c>
      <c r="I1014" s="156">
        <f>'F4.2  KGSC'!Y202</f>
        <v>0</v>
      </c>
      <c r="J1014" s="156">
        <f>'F4.2  KGSC'!AX202</f>
        <v>0</v>
      </c>
      <c r="K1014" s="156"/>
      <c r="L1014" s="156"/>
      <c r="M1014" s="156">
        <f t="shared" si="324"/>
        <v>0</v>
      </c>
      <c r="N1014" s="156">
        <f t="shared" si="344"/>
        <v>0</v>
      </c>
    </row>
    <row r="1015" spans="1:14" outlineLevel="1">
      <c r="A1015" s="87">
        <f t="shared" ref="A1015:E1015" si="375">A812</f>
        <v>85</v>
      </c>
      <c r="B1015" s="90" t="str">
        <f t="shared" si="375"/>
        <v>Retrofitting of Generator and Gen. Transformer protection relay by Numerical protection system at KGSC stage III, Alore</v>
      </c>
      <c r="C1015" s="87">
        <f t="shared" si="375"/>
        <v>0</v>
      </c>
      <c r="D1015" s="141" t="str">
        <f t="shared" si="375"/>
        <v>-</v>
      </c>
      <c r="E1015" s="159">
        <f t="shared" si="375"/>
        <v>0</v>
      </c>
      <c r="F1015" s="156">
        <f t="shared" si="313"/>
        <v>4.78</v>
      </c>
      <c r="G1015" s="156">
        <f t="shared" si="314"/>
        <v>4.78</v>
      </c>
      <c r="H1015" s="156">
        <f t="shared" si="343"/>
        <v>0</v>
      </c>
      <c r="I1015" s="156">
        <f>'F4.2  KGSC'!Y203</f>
        <v>0</v>
      </c>
      <c r="J1015" s="156">
        <f>'F4.2  KGSC'!AX203</f>
        <v>0</v>
      </c>
      <c r="K1015" s="156"/>
      <c r="L1015" s="156"/>
      <c r="M1015" s="156">
        <f t="shared" si="324"/>
        <v>0</v>
      </c>
      <c r="N1015" s="156">
        <f t="shared" si="344"/>
        <v>0</v>
      </c>
    </row>
    <row r="1016" spans="1:14" outlineLevel="1">
      <c r="A1016" s="87">
        <f t="shared" ref="A1016:E1016" si="376">A813</f>
        <v>0</v>
      </c>
      <c r="B1016" s="90" t="str">
        <f t="shared" si="376"/>
        <v>IDC</v>
      </c>
      <c r="C1016" s="87">
        <f t="shared" si="376"/>
        <v>0</v>
      </c>
      <c r="D1016" s="141" t="str">
        <f t="shared" si="376"/>
        <v>-</v>
      </c>
      <c r="E1016" s="159">
        <f t="shared" si="376"/>
        <v>0</v>
      </c>
      <c r="F1016" s="156">
        <f t="shared" si="313"/>
        <v>0</v>
      </c>
      <c r="G1016" s="156">
        <f t="shared" si="314"/>
        <v>0</v>
      </c>
      <c r="H1016" s="156">
        <f t="shared" si="343"/>
        <v>0</v>
      </c>
      <c r="I1016" s="156">
        <f>'F4.2  KGSC'!Y204</f>
        <v>0</v>
      </c>
      <c r="J1016" s="156">
        <f>'F4.2  KGSC'!AX204</f>
        <v>0</v>
      </c>
      <c r="K1016" s="156"/>
      <c r="L1016" s="156"/>
      <c r="M1016" s="156">
        <f t="shared" si="324"/>
        <v>0</v>
      </c>
      <c r="N1016" s="156">
        <f t="shared" si="344"/>
        <v>0</v>
      </c>
    </row>
    <row r="1017" spans="1:14" outlineLevel="1">
      <c r="A1017" s="87">
        <f t="shared" ref="A1017:E1017" si="377">A814</f>
        <v>0</v>
      </c>
      <c r="B1017" s="90" t="str">
        <f t="shared" si="377"/>
        <v>Non-DPR schemes (2 Nos) for FY 2025-26 at KGSC Pophali</v>
      </c>
      <c r="C1017" s="87" t="str">
        <f t="shared" si="377"/>
        <v>Yet Not Submitted</v>
      </c>
      <c r="D1017" s="141" t="str">
        <f t="shared" si="377"/>
        <v>-</v>
      </c>
      <c r="E1017" s="159">
        <f t="shared" si="377"/>
        <v>0</v>
      </c>
      <c r="F1017" s="156">
        <f t="shared" si="313"/>
        <v>0</v>
      </c>
      <c r="G1017" s="156">
        <f t="shared" si="314"/>
        <v>0</v>
      </c>
      <c r="H1017" s="156">
        <f t="shared" si="343"/>
        <v>0</v>
      </c>
      <c r="I1017" s="156">
        <f>'F4.2  KGSC'!Y205</f>
        <v>0</v>
      </c>
      <c r="J1017" s="156">
        <f>'F4.2  KGSC'!AX205</f>
        <v>0</v>
      </c>
      <c r="K1017" s="156"/>
      <c r="L1017" s="156"/>
      <c r="M1017" s="156">
        <f t="shared" si="324"/>
        <v>0</v>
      </c>
      <c r="N1017" s="156">
        <f t="shared" si="344"/>
        <v>0</v>
      </c>
    </row>
    <row r="1018" spans="1:14" outlineLevel="1">
      <c r="A1018" s="87">
        <f t="shared" ref="A1018:E1018" si="378">A815</f>
        <v>86</v>
      </c>
      <c r="B1018" s="90" t="str">
        <f t="shared" si="378"/>
        <v>Supply, Erection, Commissioning &amp; Retrofitting of 220 VDC Ni-cadmium type Battery set    (4 Nos) having different ampere hour capacity at Stage-I&amp;II and Stage-IV</v>
      </c>
      <c r="C1018" s="87">
        <f t="shared" si="378"/>
        <v>0</v>
      </c>
      <c r="D1018" s="141" t="str">
        <f t="shared" si="378"/>
        <v>-</v>
      </c>
      <c r="E1018" s="159">
        <f t="shared" si="378"/>
        <v>0</v>
      </c>
      <c r="F1018" s="156">
        <f t="shared" si="313"/>
        <v>9.23</v>
      </c>
      <c r="G1018" s="156">
        <f t="shared" si="314"/>
        <v>9.23</v>
      </c>
      <c r="H1018" s="156">
        <f t="shared" si="343"/>
        <v>0</v>
      </c>
      <c r="I1018" s="157">
        <f>'F4.2  KGSC'!Y206</f>
        <v>0</v>
      </c>
      <c r="J1018" s="157">
        <f>'F4.2  KGSC'!AX206</f>
        <v>0</v>
      </c>
      <c r="K1018" s="156"/>
      <c r="L1018" s="156"/>
      <c r="M1018" s="156">
        <f t="shared" si="324"/>
        <v>0</v>
      </c>
      <c r="N1018" s="156">
        <f t="shared" si="344"/>
        <v>0</v>
      </c>
    </row>
    <row r="1019" spans="1:14" outlineLevel="1">
      <c r="A1019" s="87">
        <f t="shared" ref="A1019:E1019" si="379">A816</f>
        <v>87</v>
      </c>
      <c r="B1019" s="90" t="str">
        <f t="shared" si="379"/>
        <v>Supply, Erection, Commissioning &amp; Retrofitting of 48VDC, 300AH Ni-cadmium type Battery set at Stage-I&amp;II switchyard</v>
      </c>
      <c r="C1019" s="87">
        <f t="shared" si="379"/>
        <v>0</v>
      </c>
      <c r="D1019" s="141" t="str">
        <f t="shared" si="379"/>
        <v>-</v>
      </c>
      <c r="E1019" s="159">
        <f t="shared" si="379"/>
        <v>0</v>
      </c>
      <c r="F1019" s="156">
        <f t="shared" si="313"/>
        <v>0.37</v>
      </c>
      <c r="G1019" s="156">
        <f t="shared" si="314"/>
        <v>0.37</v>
      </c>
      <c r="H1019" s="156">
        <f t="shared" si="343"/>
        <v>0</v>
      </c>
      <c r="I1019" s="157">
        <f>'F4.2  KGSC'!Y207</f>
        <v>0</v>
      </c>
      <c r="J1019" s="157">
        <f>'F4.2  KGSC'!AX207</f>
        <v>0</v>
      </c>
      <c r="K1019" s="156"/>
      <c r="L1019" s="156"/>
      <c r="M1019" s="156">
        <f t="shared" si="324"/>
        <v>0</v>
      </c>
      <c r="N1019" s="156">
        <f t="shared" si="344"/>
        <v>0</v>
      </c>
    </row>
    <row r="1020" spans="1:14" ht="15.75" thickBot="1">
      <c r="A1020" s="171"/>
      <c r="B1020" s="172" t="str">
        <f>B817</f>
        <v>Total</v>
      </c>
      <c r="C1020" s="173"/>
      <c r="D1020" s="174"/>
      <c r="E1020" s="175"/>
      <c r="F1020" s="176">
        <f>SUM(F822:F1019)</f>
        <v>230.77494700000003</v>
      </c>
      <c r="G1020" s="176">
        <f t="shared" ref="G1020:N1020" si="380">SUM(G822:G1019)</f>
        <v>228.04264720000006</v>
      </c>
      <c r="H1020" s="176">
        <f t="shared" si="380"/>
        <v>2.7322997999999976</v>
      </c>
      <c r="I1020" s="176">
        <f t="shared" si="380"/>
        <v>135.06</v>
      </c>
      <c r="J1020" s="176">
        <f t="shared" si="380"/>
        <v>130.57999999999998</v>
      </c>
      <c r="K1020" s="176">
        <f t="shared" si="380"/>
        <v>0</v>
      </c>
      <c r="L1020" s="176">
        <f t="shared" si="380"/>
        <v>0</v>
      </c>
      <c r="M1020" s="176">
        <f t="shared" si="380"/>
        <v>130.57999999999998</v>
      </c>
      <c r="N1020" s="176">
        <f t="shared" si="380"/>
        <v>7.2122997999999967</v>
      </c>
    </row>
    <row r="1021" spans="1:14">
      <c r="F1021" s="158"/>
      <c r="G1021" s="158"/>
      <c r="H1021" s="158"/>
      <c r="I1021" s="158"/>
      <c r="J1021" s="158"/>
      <c r="K1021" s="158"/>
      <c r="L1021" s="158"/>
      <c r="M1021" s="158"/>
      <c r="N1021" s="158"/>
    </row>
    <row r="1022" spans="1:14">
      <c r="A1022" s="40"/>
      <c r="B1022" s="41" t="s">
        <v>518</v>
      </c>
      <c r="C1022" s="42"/>
      <c r="D1022" s="43"/>
      <c r="E1022" s="44"/>
      <c r="F1022" s="95"/>
      <c r="G1022" s="95"/>
      <c r="H1022" s="95"/>
      <c r="I1022" s="95"/>
      <c r="J1022" s="95"/>
      <c r="K1022" s="95"/>
      <c r="L1022" s="95"/>
      <c r="M1022" s="95"/>
      <c r="N1022" s="95"/>
    </row>
    <row r="1023" spans="1:14" outlineLevel="1">
      <c r="A1023" s="40"/>
      <c r="B1023" s="45" t="str">
        <f t="shared" ref="B1023" si="381">B820</f>
        <v>a) DPR Schemes</v>
      </c>
      <c r="C1023" s="42"/>
      <c r="D1023" s="43"/>
      <c r="E1023" s="44"/>
      <c r="F1023" s="44"/>
      <c r="G1023" s="44"/>
      <c r="H1023" s="44"/>
      <c r="I1023" s="44"/>
      <c r="J1023" s="44"/>
      <c r="K1023" s="44"/>
      <c r="L1023" s="44"/>
      <c r="M1023" s="44"/>
      <c r="N1023" s="44"/>
    </row>
    <row r="1024" spans="1:14" outlineLevel="1">
      <c r="A1024" s="46"/>
      <c r="B1024" s="46" t="str">
        <f t="shared" ref="B1024" si="382">B821</f>
        <v>(i) Submitted to MERC</v>
      </c>
      <c r="C1024" s="47"/>
      <c r="D1024" s="48"/>
      <c r="E1024" s="44"/>
      <c r="F1024" s="44"/>
      <c r="G1024" s="44"/>
      <c r="H1024" s="44"/>
      <c r="I1024" s="44"/>
      <c r="J1024" s="44"/>
      <c r="K1024" s="44"/>
      <c r="L1024" s="44"/>
      <c r="M1024" s="44"/>
      <c r="N1024" s="44"/>
    </row>
    <row r="1025" spans="1:16" ht="30" outlineLevel="1">
      <c r="A1025" s="416">
        <f t="shared" ref="A1025:E1025" si="383">A822</f>
        <v>1</v>
      </c>
      <c r="B1025" s="417" t="str">
        <f t="shared" si="383"/>
        <v>Various improvement schemes at Pophali Hydro Power Station</v>
      </c>
      <c r="C1025" s="416" t="str">
        <f t="shared" si="383"/>
        <v>MERC/TECH 1/CAPEX/20142015/00086</v>
      </c>
      <c r="D1025" s="811">
        <f t="shared" si="383"/>
        <v>41739</v>
      </c>
      <c r="E1025" s="57">
        <f t="shared" si="383"/>
        <v>11.900051899999999</v>
      </c>
      <c r="F1025" s="155">
        <f t="shared" ref="F1025:F1088" si="384">F822+I822</f>
        <v>0</v>
      </c>
      <c r="G1025" s="155">
        <f t="shared" ref="G1025:G1088" si="385">G822+M822</f>
        <v>0</v>
      </c>
      <c r="H1025" s="155">
        <f>F1025-G1025</f>
        <v>0</v>
      </c>
      <c r="I1025" s="155">
        <f>'F4.2  KGSC'!Z10</f>
        <v>0</v>
      </c>
      <c r="J1025" s="155">
        <f>'F4.2  KGSC'!AY10</f>
        <v>0</v>
      </c>
      <c r="K1025" s="155"/>
      <c r="L1025" s="155"/>
      <c r="M1025" s="155">
        <f>SUM(J1025:L1025)</f>
        <v>0</v>
      </c>
      <c r="N1025" s="155">
        <f>H1025+I1025-M1025</f>
        <v>0</v>
      </c>
      <c r="O1025" s="209">
        <f t="shared" ref="O1025:O1087" si="386">MAX(0,IF(M1025=0,0,IF(G1025+M1025&lt;E1025,M1025,E1025-G1025)))</f>
        <v>0</v>
      </c>
      <c r="P1025" s="210">
        <f t="shared" ref="P1025:P1087" si="387">M1025-O1025</f>
        <v>0</v>
      </c>
    </row>
    <row r="1026" spans="1:16" ht="30" outlineLevel="1">
      <c r="A1026" s="183">
        <f t="shared" ref="A1026:E1026" si="388">A823</f>
        <v>1.1000000000000001</v>
      </c>
      <c r="B1026" s="184" t="str">
        <f t="shared" si="388"/>
        <v>ALSPA HMI Series 6  Centralog System</v>
      </c>
      <c r="C1026" s="183" t="str">
        <f t="shared" si="388"/>
        <v>MERC/TECH 1/CAPEX/20142015/00086</v>
      </c>
      <c r="D1026" s="814">
        <f t="shared" si="388"/>
        <v>41739</v>
      </c>
      <c r="E1026" s="815">
        <f t="shared" si="388"/>
        <v>6.8555000000000001</v>
      </c>
      <c r="F1026" s="155">
        <f t="shared" si="384"/>
        <v>7.8385819000000003</v>
      </c>
      <c r="G1026" s="155">
        <f t="shared" si="385"/>
        <v>7.8385819000000003</v>
      </c>
      <c r="H1026" s="816">
        <f t="shared" ref="H1026:H1089" si="389">F1026-G1026</f>
        <v>0</v>
      </c>
      <c r="I1026" s="155">
        <f>'F4.2  KGSC'!Z11</f>
        <v>0</v>
      </c>
      <c r="J1026" s="155">
        <f>'F4.2  KGSC'!AY11</f>
        <v>0</v>
      </c>
      <c r="K1026" s="816"/>
      <c r="L1026" s="816"/>
      <c r="M1026" s="816">
        <f t="shared" ref="M1026:M1065" si="390">SUM(J1026:L1026)</f>
        <v>0</v>
      </c>
      <c r="N1026" s="816">
        <f t="shared" ref="N1026:N1089" si="391">H1026+I1026-M1026</f>
        <v>0</v>
      </c>
      <c r="O1026" s="209">
        <f t="shared" si="386"/>
        <v>0</v>
      </c>
      <c r="P1026" s="210">
        <f t="shared" si="387"/>
        <v>0</v>
      </c>
    </row>
    <row r="1027" spans="1:16" ht="30" outlineLevel="1">
      <c r="A1027" s="183">
        <f t="shared" ref="A1027:E1027" si="392">A824</f>
        <v>1.2</v>
      </c>
      <c r="B1027" s="184" t="str">
        <f t="shared" si="392"/>
        <v>1 X 525 Tr chiller unit</v>
      </c>
      <c r="C1027" s="183" t="str">
        <f t="shared" si="392"/>
        <v>MERC/TECH 1/CAPEX/20142015/00086</v>
      </c>
      <c r="D1027" s="814">
        <f t="shared" si="392"/>
        <v>41739</v>
      </c>
      <c r="E1027" s="815">
        <f t="shared" si="392"/>
        <v>1.23</v>
      </c>
      <c r="F1027" s="155">
        <f t="shared" si="384"/>
        <v>1.1499999999999999</v>
      </c>
      <c r="G1027" s="155">
        <f t="shared" si="385"/>
        <v>1.1499999999999999</v>
      </c>
      <c r="H1027" s="816">
        <f t="shared" si="389"/>
        <v>0</v>
      </c>
      <c r="I1027" s="155">
        <f>'F4.2  KGSC'!Z12</f>
        <v>0</v>
      </c>
      <c r="J1027" s="155">
        <f>'F4.2  KGSC'!AY12</f>
        <v>0</v>
      </c>
      <c r="K1027" s="816"/>
      <c r="L1027" s="816"/>
      <c r="M1027" s="816">
        <f t="shared" si="390"/>
        <v>0</v>
      </c>
      <c r="N1027" s="816">
        <f t="shared" si="391"/>
        <v>0</v>
      </c>
      <c r="O1027" s="209">
        <f t="shared" si="386"/>
        <v>0</v>
      </c>
      <c r="P1027" s="210">
        <f t="shared" si="387"/>
        <v>0</v>
      </c>
    </row>
    <row r="1028" spans="1:16" ht="30" outlineLevel="1">
      <c r="A1028" s="183">
        <f t="shared" ref="A1028:E1028" si="393">A825</f>
        <v>1.3</v>
      </c>
      <c r="B1028" s="184" t="str">
        <f t="shared" si="393"/>
        <v>Micom P343 Numerical generator protection relay with 24 DI &amp; 24 DO with CLIO input. (5 Nos)</v>
      </c>
      <c r="C1028" s="183" t="str">
        <f t="shared" si="393"/>
        <v>MERC/TECH 1/CAPEX/20142015/00086</v>
      </c>
      <c r="D1028" s="814">
        <f t="shared" si="393"/>
        <v>41739</v>
      </c>
      <c r="E1028" s="815">
        <f t="shared" si="393"/>
        <v>1.4675</v>
      </c>
      <c r="F1028" s="155">
        <f t="shared" si="384"/>
        <v>1.474</v>
      </c>
      <c r="G1028" s="155">
        <f t="shared" si="385"/>
        <v>1.474</v>
      </c>
      <c r="H1028" s="816">
        <f t="shared" si="389"/>
        <v>0</v>
      </c>
      <c r="I1028" s="155">
        <f>'F4.2  KGSC'!Z13</f>
        <v>0</v>
      </c>
      <c r="J1028" s="155">
        <f>'F4.2  KGSC'!AY13</f>
        <v>0</v>
      </c>
      <c r="K1028" s="816"/>
      <c r="L1028" s="816"/>
      <c r="M1028" s="816">
        <f t="shared" si="390"/>
        <v>0</v>
      </c>
      <c r="N1028" s="816">
        <f t="shared" si="391"/>
        <v>0</v>
      </c>
      <c r="O1028" s="209">
        <f t="shared" si="386"/>
        <v>0</v>
      </c>
      <c r="P1028" s="210">
        <f t="shared" si="387"/>
        <v>0</v>
      </c>
    </row>
    <row r="1029" spans="1:16" ht="30" outlineLevel="1">
      <c r="A1029" s="183">
        <f t="shared" ref="A1029:E1029" si="394">A826</f>
        <v>1.4</v>
      </c>
      <c r="B1029" s="184" t="str">
        <f t="shared" si="394"/>
        <v>Security Building at Stage-IV</v>
      </c>
      <c r="C1029" s="183" t="str">
        <f t="shared" si="394"/>
        <v>MERC/TECH 1/CAPEX/20142015/00086</v>
      </c>
      <c r="D1029" s="814">
        <f t="shared" si="394"/>
        <v>41739</v>
      </c>
      <c r="E1029" s="815">
        <f t="shared" si="394"/>
        <v>0.1644613</v>
      </c>
      <c r="F1029" s="155">
        <f t="shared" si="384"/>
        <v>0.1837684</v>
      </c>
      <c r="G1029" s="155">
        <f t="shared" si="385"/>
        <v>0.1837684</v>
      </c>
      <c r="H1029" s="816">
        <f t="shared" si="389"/>
        <v>0</v>
      </c>
      <c r="I1029" s="155">
        <f>'F4.2  KGSC'!Z14</f>
        <v>0</v>
      </c>
      <c r="J1029" s="155">
        <f>'F4.2  KGSC'!AY14</f>
        <v>0</v>
      </c>
      <c r="K1029" s="816"/>
      <c r="L1029" s="816"/>
      <c r="M1029" s="816">
        <f t="shared" si="390"/>
        <v>0</v>
      </c>
      <c r="N1029" s="816">
        <f t="shared" si="391"/>
        <v>0</v>
      </c>
      <c r="O1029" s="209">
        <f t="shared" si="386"/>
        <v>0</v>
      </c>
      <c r="P1029" s="210">
        <f t="shared" si="387"/>
        <v>0</v>
      </c>
    </row>
    <row r="1030" spans="1:16" ht="30" outlineLevel="1">
      <c r="A1030" s="183">
        <f t="shared" ref="A1030:E1030" si="395">A827</f>
        <v>1.5</v>
      </c>
      <c r="B1030" s="184" t="str">
        <f t="shared" si="395"/>
        <v>Construction of recreation club building</v>
      </c>
      <c r="C1030" s="183" t="str">
        <f t="shared" si="395"/>
        <v>MERC/TECH 1/CAPEX/20142015/00086</v>
      </c>
      <c r="D1030" s="814">
        <f t="shared" si="395"/>
        <v>41739</v>
      </c>
      <c r="E1030" s="815">
        <f t="shared" si="395"/>
        <v>1.8204346</v>
      </c>
      <c r="F1030" s="155">
        <f t="shared" si="384"/>
        <v>2.1946485999999998</v>
      </c>
      <c r="G1030" s="155">
        <f t="shared" si="385"/>
        <v>2.1946485999999998</v>
      </c>
      <c r="H1030" s="816">
        <f t="shared" si="389"/>
        <v>0</v>
      </c>
      <c r="I1030" s="155">
        <f>'F4.2  KGSC'!Z15</f>
        <v>0</v>
      </c>
      <c r="J1030" s="155">
        <f>'F4.2  KGSC'!AY15</f>
        <v>0</v>
      </c>
      <c r="K1030" s="816"/>
      <c r="L1030" s="816"/>
      <c r="M1030" s="816">
        <f t="shared" si="390"/>
        <v>0</v>
      </c>
      <c r="N1030" s="816">
        <f t="shared" si="391"/>
        <v>0</v>
      </c>
      <c r="O1030" s="209">
        <f t="shared" si="386"/>
        <v>0</v>
      </c>
      <c r="P1030" s="210">
        <f t="shared" si="387"/>
        <v>0</v>
      </c>
    </row>
    <row r="1031" spans="1:16" ht="30" outlineLevel="1">
      <c r="A1031" s="183">
        <f t="shared" ref="A1031:E1031" si="396">A828</f>
        <v>1.6</v>
      </c>
      <c r="B1031" s="184" t="str">
        <f t="shared" si="396"/>
        <v>Security Building for Stage-IV at EVT</v>
      </c>
      <c r="C1031" s="183" t="str">
        <f t="shared" si="396"/>
        <v>MERC/TECH 1/CAPEX/20142015/00086</v>
      </c>
      <c r="D1031" s="814">
        <f t="shared" si="396"/>
        <v>41739</v>
      </c>
      <c r="E1031" s="815">
        <f t="shared" si="396"/>
        <v>0.22775599999999999</v>
      </c>
      <c r="F1031" s="155">
        <f t="shared" si="384"/>
        <v>0.2596135</v>
      </c>
      <c r="G1031" s="155">
        <f t="shared" si="385"/>
        <v>0.2596135</v>
      </c>
      <c r="H1031" s="816">
        <f t="shared" si="389"/>
        <v>0</v>
      </c>
      <c r="I1031" s="155">
        <f>'F4.2  KGSC'!Z16</f>
        <v>0</v>
      </c>
      <c r="J1031" s="155">
        <f>'F4.2  KGSC'!AY16</f>
        <v>0</v>
      </c>
      <c r="K1031" s="816"/>
      <c r="L1031" s="816"/>
      <c r="M1031" s="816">
        <f t="shared" si="390"/>
        <v>0</v>
      </c>
      <c r="N1031" s="816">
        <f t="shared" si="391"/>
        <v>0</v>
      </c>
      <c r="O1031" s="209">
        <f t="shared" si="386"/>
        <v>0</v>
      </c>
      <c r="P1031" s="210">
        <f t="shared" si="387"/>
        <v>0</v>
      </c>
    </row>
    <row r="1032" spans="1:16" ht="30" outlineLevel="1">
      <c r="A1032" s="183">
        <f t="shared" ref="A1032:E1032" si="397">A829</f>
        <v>0</v>
      </c>
      <c r="B1032" s="184" t="str">
        <f t="shared" si="397"/>
        <v>IDC</v>
      </c>
      <c r="C1032" s="183" t="str">
        <f t="shared" si="397"/>
        <v>MERC/TECH 1/CAPEX/20142015/00086</v>
      </c>
      <c r="D1032" s="814">
        <f t="shared" si="397"/>
        <v>41739</v>
      </c>
      <c r="E1032" s="815">
        <f t="shared" si="397"/>
        <v>0.13439999999999999</v>
      </c>
      <c r="F1032" s="155">
        <f t="shared" si="384"/>
        <v>0</v>
      </c>
      <c r="G1032" s="155">
        <f t="shared" si="385"/>
        <v>0</v>
      </c>
      <c r="H1032" s="816">
        <f t="shared" si="389"/>
        <v>0</v>
      </c>
      <c r="I1032" s="155">
        <f>'F4.2  KGSC'!Z17</f>
        <v>0</v>
      </c>
      <c r="J1032" s="155">
        <f>'F4.2  KGSC'!AY17</f>
        <v>0</v>
      </c>
      <c r="K1032" s="816"/>
      <c r="L1032" s="816"/>
      <c r="M1032" s="816">
        <f t="shared" si="390"/>
        <v>0</v>
      </c>
      <c r="N1032" s="816">
        <f t="shared" si="391"/>
        <v>0</v>
      </c>
      <c r="O1032" s="209">
        <f t="shared" si="386"/>
        <v>0</v>
      </c>
      <c r="P1032" s="210">
        <f t="shared" si="387"/>
        <v>0</v>
      </c>
    </row>
    <row r="1033" spans="1:16" outlineLevel="1">
      <c r="A1033" s="161">
        <f t="shared" ref="A1033:E1033" si="398">A830</f>
        <v>3</v>
      </c>
      <c r="B1033" s="54" t="str">
        <f t="shared" si="398"/>
        <v>Various DPR Schemes for Civil Section, KGSC Pophali</v>
      </c>
      <c r="C1033" s="53" t="str">
        <f t="shared" si="398"/>
        <v>MERC/CAPEX/20152016/00907</v>
      </c>
      <c r="D1033" s="55">
        <f t="shared" si="398"/>
        <v>42313</v>
      </c>
      <c r="E1033" s="56">
        <f t="shared" si="398"/>
        <v>21.201000000000001</v>
      </c>
      <c r="F1033" s="155">
        <f t="shared" si="384"/>
        <v>0</v>
      </c>
      <c r="G1033" s="155">
        <f t="shared" si="385"/>
        <v>0</v>
      </c>
      <c r="H1033" s="156">
        <f t="shared" si="389"/>
        <v>0</v>
      </c>
      <c r="I1033" s="157">
        <f>'F4.2  KGSC'!Z18</f>
        <v>0</v>
      </c>
      <c r="J1033" s="157">
        <f>'F4.2  KGSC'!AY18</f>
        <v>0</v>
      </c>
      <c r="K1033" s="156"/>
      <c r="L1033" s="156"/>
      <c r="M1033" s="156">
        <f t="shared" si="390"/>
        <v>0</v>
      </c>
      <c r="N1033" s="156">
        <f t="shared" si="391"/>
        <v>0</v>
      </c>
      <c r="O1033" s="209">
        <f t="shared" si="386"/>
        <v>0</v>
      </c>
      <c r="P1033" s="210">
        <f t="shared" si="387"/>
        <v>0</v>
      </c>
    </row>
    <row r="1034" spans="1:16" outlineLevel="1">
      <c r="A1034" s="195">
        <f t="shared" ref="A1034:E1034" si="399">A831</f>
        <v>3.1</v>
      </c>
      <c r="B1034" s="747" t="str">
        <f t="shared" si="399"/>
        <v>Providing Road Network at KGSC, Pophali</v>
      </c>
      <c r="C1034" s="58" t="str">
        <f t="shared" si="399"/>
        <v>MERC/CAPEX/20152016/00907</v>
      </c>
      <c r="D1034" s="141">
        <f t="shared" si="399"/>
        <v>42313</v>
      </c>
      <c r="E1034" s="59">
        <f t="shared" si="399"/>
        <v>7.7759999999999998</v>
      </c>
      <c r="F1034" s="155">
        <f t="shared" si="384"/>
        <v>7.0181969999999998</v>
      </c>
      <c r="G1034" s="155">
        <f t="shared" si="385"/>
        <v>7.0181969999999998</v>
      </c>
      <c r="H1034" s="156">
        <f t="shared" si="389"/>
        <v>0</v>
      </c>
      <c r="I1034" s="157">
        <f>'F4.2  KGSC'!Z19</f>
        <v>0</v>
      </c>
      <c r="J1034" s="157">
        <f>'F4.2  KGSC'!AY19</f>
        <v>0</v>
      </c>
      <c r="K1034" s="156"/>
      <c r="L1034" s="156"/>
      <c r="M1034" s="156">
        <f t="shared" si="390"/>
        <v>0</v>
      </c>
      <c r="N1034" s="156">
        <f t="shared" si="391"/>
        <v>0</v>
      </c>
      <c r="O1034" s="209">
        <f t="shared" si="386"/>
        <v>0</v>
      </c>
      <c r="P1034" s="210">
        <f t="shared" si="387"/>
        <v>0</v>
      </c>
    </row>
    <row r="1035" spans="1:16" outlineLevel="1">
      <c r="A1035" s="195">
        <f t="shared" ref="A1035:E1035" si="400">A832</f>
        <v>3.2</v>
      </c>
      <c r="B1035" s="747" t="str">
        <f t="shared" si="400"/>
        <v>Modernisation &amp; Refurbishing of Residential Complex</v>
      </c>
      <c r="C1035" s="58" t="str">
        <f t="shared" si="400"/>
        <v>MERC/CAPEX/20152016/00907</v>
      </c>
      <c r="D1035" s="141">
        <f t="shared" si="400"/>
        <v>42313</v>
      </c>
      <c r="E1035" s="59">
        <f t="shared" si="400"/>
        <v>8.9849999999999994</v>
      </c>
      <c r="F1035" s="155">
        <f t="shared" si="384"/>
        <v>8.9364673999999997</v>
      </c>
      <c r="G1035" s="155">
        <f t="shared" si="385"/>
        <v>8.9364673999999997</v>
      </c>
      <c r="H1035" s="156">
        <f t="shared" si="389"/>
        <v>0</v>
      </c>
      <c r="I1035" s="157">
        <f>'F4.2  KGSC'!Z20</f>
        <v>0</v>
      </c>
      <c r="J1035" s="157">
        <f>'F4.2  KGSC'!AY20</f>
        <v>0</v>
      </c>
      <c r="K1035" s="156"/>
      <c r="L1035" s="156"/>
      <c r="M1035" s="156">
        <f t="shared" si="390"/>
        <v>0</v>
      </c>
      <c r="N1035" s="156">
        <f t="shared" si="391"/>
        <v>0</v>
      </c>
      <c r="O1035" s="209">
        <f t="shared" si="386"/>
        <v>0</v>
      </c>
      <c r="P1035" s="210">
        <f t="shared" si="387"/>
        <v>0</v>
      </c>
    </row>
    <row r="1036" spans="1:16" outlineLevel="1">
      <c r="A1036" s="749">
        <f t="shared" ref="A1036:E1036" si="401">A833</f>
        <v>3.3</v>
      </c>
      <c r="B1036" s="750" t="str">
        <f t="shared" si="401"/>
        <v>Water Supply &amp; Sanitory Works</v>
      </c>
      <c r="C1036" s="58" t="str">
        <f t="shared" si="401"/>
        <v>MERC/CAPEX/20152016/00907</v>
      </c>
      <c r="D1036" s="141">
        <f t="shared" si="401"/>
        <v>42313</v>
      </c>
      <c r="E1036" s="59">
        <f t="shared" si="401"/>
        <v>4.4400000000000004</v>
      </c>
      <c r="F1036" s="155">
        <f t="shared" si="384"/>
        <v>5.9018379999999997</v>
      </c>
      <c r="G1036" s="155">
        <f t="shared" si="385"/>
        <v>4.1021511999999998</v>
      </c>
      <c r="H1036" s="156">
        <f t="shared" si="389"/>
        <v>1.7996867999999999</v>
      </c>
      <c r="I1036" s="157">
        <f>'F4.2  KGSC'!Z21</f>
        <v>0</v>
      </c>
      <c r="J1036" s="157">
        <f>'F4.2  KGSC'!AY21</f>
        <v>0</v>
      </c>
      <c r="K1036" s="156"/>
      <c r="L1036" s="156"/>
      <c r="M1036" s="156">
        <f t="shared" si="390"/>
        <v>0</v>
      </c>
      <c r="N1036" s="156">
        <f t="shared" si="391"/>
        <v>1.7996867999999999</v>
      </c>
      <c r="O1036" s="209">
        <f t="shared" si="386"/>
        <v>0</v>
      </c>
      <c r="P1036" s="210">
        <f t="shared" si="387"/>
        <v>0</v>
      </c>
    </row>
    <row r="1037" spans="1:16" ht="30" outlineLevel="1">
      <c r="A1037" s="416">
        <f t="shared" ref="A1037:E1037" si="402">A834</f>
        <v>4</v>
      </c>
      <c r="B1037" s="417" t="str">
        <f t="shared" si="402"/>
        <v>Various Performance Improvement related schemes at KGSC, Pophali</v>
      </c>
      <c r="C1037" s="416" t="str">
        <f t="shared" si="402"/>
        <v>MERC/CAPEX/20162017/01018</v>
      </c>
      <c r="D1037" s="811">
        <f t="shared" si="402"/>
        <v>42691</v>
      </c>
      <c r="E1037" s="57">
        <f t="shared" si="402"/>
        <v>12.976504</v>
      </c>
      <c r="F1037" s="155">
        <f t="shared" si="384"/>
        <v>0</v>
      </c>
      <c r="G1037" s="155">
        <f t="shared" si="385"/>
        <v>0</v>
      </c>
      <c r="H1037" s="816">
        <f t="shared" si="389"/>
        <v>0</v>
      </c>
      <c r="I1037" s="155">
        <f>'F4.2  KGSC'!Z22</f>
        <v>0</v>
      </c>
      <c r="J1037" s="155">
        <f>'F4.2  KGSC'!AY22</f>
        <v>0</v>
      </c>
      <c r="K1037" s="816"/>
      <c r="L1037" s="816"/>
      <c r="M1037" s="816">
        <f t="shared" si="390"/>
        <v>0</v>
      </c>
      <c r="N1037" s="816">
        <f t="shared" si="391"/>
        <v>0</v>
      </c>
      <c r="O1037" s="209">
        <f t="shared" si="386"/>
        <v>0</v>
      </c>
      <c r="P1037" s="210">
        <f t="shared" si="387"/>
        <v>0</v>
      </c>
    </row>
    <row r="1038" spans="1:16" outlineLevel="1">
      <c r="A1038" s="183">
        <f t="shared" ref="A1038:E1038" si="403">A835</f>
        <v>4.0999999999999996</v>
      </c>
      <c r="B1038" s="184" t="str">
        <f t="shared" si="403"/>
        <v>Up gradation of 245 kV CTs at Stage-I&amp;II SY</v>
      </c>
      <c r="C1038" s="183" t="str">
        <f t="shared" si="403"/>
        <v>MERC/CAPEX/20162017/01018</v>
      </c>
      <c r="D1038" s="814">
        <f t="shared" si="403"/>
        <v>42691</v>
      </c>
      <c r="E1038" s="815">
        <f t="shared" si="403"/>
        <v>1.962432</v>
      </c>
      <c r="F1038" s="155">
        <f t="shared" si="384"/>
        <v>2.0900159999999999</v>
      </c>
      <c r="G1038" s="155">
        <f t="shared" si="385"/>
        <v>2.0900159999999999</v>
      </c>
      <c r="H1038" s="816">
        <f t="shared" si="389"/>
        <v>0</v>
      </c>
      <c r="I1038" s="155">
        <f>'F4.2  KGSC'!Z23</f>
        <v>0</v>
      </c>
      <c r="J1038" s="155">
        <f>'F4.2  KGSC'!AY23</f>
        <v>0</v>
      </c>
      <c r="K1038" s="816"/>
      <c r="L1038" s="816"/>
      <c r="M1038" s="816">
        <f t="shared" si="390"/>
        <v>0</v>
      </c>
      <c r="N1038" s="816">
        <f t="shared" si="391"/>
        <v>0</v>
      </c>
      <c r="O1038" s="209">
        <f t="shared" si="386"/>
        <v>0</v>
      </c>
      <c r="P1038" s="210">
        <f t="shared" si="387"/>
        <v>0</v>
      </c>
    </row>
    <row r="1039" spans="1:16" outlineLevel="1">
      <c r="A1039" s="183">
        <f t="shared" ref="A1039:E1039" si="404">A836</f>
        <v>4.2</v>
      </c>
      <c r="B1039" s="184" t="str">
        <f t="shared" si="404"/>
        <v>Up gradation of 245 kV PTs at Stage-I&amp;II SY</v>
      </c>
      <c r="C1039" s="183" t="str">
        <f t="shared" si="404"/>
        <v>MERC/CAPEX/20162017/01018</v>
      </c>
      <c r="D1039" s="814">
        <f t="shared" si="404"/>
        <v>42691</v>
      </c>
      <c r="E1039" s="815">
        <f t="shared" si="404"/>
        <v>0.40508549999999999</v>
      </c>
      <c r="F1039" s="155">
        <f t="shared" si="384"/>
        <v>0.3417</v>
      </c>
      <c r="G1039" s="155">
        <f t="shared" si="385"/>
        <v>0.3417</v>
      </c>
      <c r="H1039" s="816">
        <f t="shared" si="389"/>
        <v>0</v>
      </c>
      <c r="I1039" s="155">
        <f>'F4.2  KGSC'!Z24</f>
        <v>0</v>
      </c>
      <c r="J1039" s="155">
        <f>'F4.2  KGSC'!AY24</f>
        <v>0</v>
      </c>
      <c r="K1039" s="816"/>
      <c r="L1039" s="816"/>
      <c r="M1039" s="816">
        <f t="shared" si="390"/>
        <v>0</v>
      </c>
      <c r="N1039" s="816">
        <f t="shared" si="391"/>
        <v>0</v>
      </c>
      <c r="O1039" s="209">
        <f t="shared" si="386"/>
        <v>0</v>
      </c>
      <c r="P1039" s="210">
        <f t="shared" si="387"/>
        <v>0</v>
      </c>
    </row>
    <row r="1040" spans="1:16" outlineLevel="1">
      <c r="A1040" s="183">
        <f t="shared" ref="A1040:E1040" si="405">A837</f>
        <v>4.3</v>
      </c>
      <c r="B1040" s="184" t="str">
        <f t="shared" si="405"/>
        <v>Up gradation of CW system of Stage-I&amp;II Units</v>
      </c>
      <c r="C1040" s="183" t="str">
        <f t="shared" si="405"/>
        <v>MERC/CAPEX/20162017/01018</v>
      </c>
      <c r="D1040" s="814">
        <f t="shared" si="405"/>
        <v>42691</v>
      </c>
      <c r="E1040" s="815">
        <f t="shared" si="405"/>
        <v>1.7099491</v>
      </c>
      <c r="F1040" s="155">
        <f t="shared" si="384"/>
        <v>1.4730966999999999</v>
      </c>
      <c r="G1040" s="155">
        <f t="shared" si="385"/>
        <v>1.4730966999999999</v>
      </c>
      <c r="H1040" s="816">
        <f t="shared" si="389"/>
        <v>0</v>
      </c>
      <c r="I1040" s="155">
        <f>'F4.2  KGSC'!Z25</f>
        <v>0</v>
      </c>
      <c r="J1040" s="155">
        <f>'F4.2  KGSC'!AY25</f>
        <v>0</v>
      </c>
      <c r="K1040" s="816"/>
      <c r="L1040" s="816"/>
      <c r="M1040" s="816">
        <f t="shared" si="390"/>
        <v>0</v>
      </c>
      <c r="N1040" s="816">
        <f t="shared" si="391"/>
        <v>0</v>
      </c>
      <c r="O1040" s="209">
        <f t="shared" si="386"/>
        <v>0</v>
      </c>
      <c r="P1040" s="210">
        <f t="shared" si="387"/>
        <v>0</v>
      </c>
    </row>
    <row r="1041" spans="1:16" ht="30" outlineLevel="1">
      <c r="A1041" s="183">
        <f t="shared" ref="A1041:E1041" si="406">A838</f>
        <v>4.4000000000000004</v>
      </c>
      <c r="B1041" s="184" t="str">
        <f t="shared" si="406"/>
        <v>Up gradation of Intercom Exchange System between Stage-I&amp;II PH &amp; Admin. Bldg &amp; Staff Colony.</v>
      </c>
      <c r="C1041" s="183" t="str">
        <f t="shared" si="406"/>
        <v>MERC/CAPEX/20162017/01018</v>
      </c>
      <c r="D1041" s="814">
        <f t="shared" si="406"/>
        <v>42691</v>
      </c>
      <c r="E1041" s="815">
        <f t="shared" si="406"/>
        <v>0.43826300000000001</v>
      </c>
      <c r="F1041" s="155">
        <f t="shared" si="384"/>
        <v>0.35899999999999999</v>
      </c>
      <c r="G1041" s="155">
        <f t="shared" si="385"/>
        <v>0.35899999999999999</v>
      </c>
      <c r="H1041" s="816">
        <f t="shared" si="389"/>
        <v>0</v>
      </c>
      <c r="I1041" s="155">
        <f>'F4.2  KGSC'!Z26</f>
        <v>0</v>
      </c>
      <c r="J1041" s="155">
        <f>'F4.2  KGSC'!AY26</f>
        <v>0</v>
      </c>
      <c r="K1041" s="816"/>
      <c r="L1041" s="816"/>
      <c r="M1041" s="816">
        <f t="shared" si="390"/>
        <v>0</v>
      </c>
      <c r="N1041" s="816">
        <f t="shared" si="391"/>
        <v>0</v>
      </c>
      <c r="O1041" s="209">
        <f t="shared" si="386"/>
        <v>0</v>
      </c>
      <c r="P1041" s="210">
        <f t="shared" si="387"/>
        <v>0</v>
      </c>
    </row>
    <row r="1042" spans="1:16" outlineLevel="1">
      <c r="A1042" s="183">
        <f t="shared" ref="A1042:E1042" si="407">A839</f>
        <v>4.5</v>
      </c>
      <c r="B1042" s="184" t="str">
        <f t="shared" si="407"/>
        <v>Up gradation of 220 kV Breakers at KDPH SY</v>
      </c>
      <c r="C1042" s="183" t="str">
        <f t="shared" si="407"/>
        <v>MERC/CAPEX/20162017/01018</v>
      </c>
      <c r="D1042" s="814">
        <f t="shared" si="407"/>
        <v>42691</v>
      </c>
      <c r="E1042" s="815">
        <f t="shared" si="407"/>
        <v>1.2890455999999999</v>
      </c>
      <c r="F1042" s="155">
        <f t="shared" si="384"/>
        <v>0.97899999999999998</v>
      </c>
      <c r="G1042" s="155">
        <f t="shared" si="385"/>
        <v>0.97899999999999998</v>
      </c>
      <c r="H1042" s="816">
        <f t="shared" si="389"/>
        <v>0</v>
      </c>
      <c r="I1042" s="155">
        <f>'F4.2  KGSC'!Z27</f>
        <v>0</v>
      </c>
      <c r="J1042" s="155">
        <f>'F4.2  KGSC'!AY27</f>
        <v>0</v>
      </c>
      <c r="K1042" s="816"/>
      <c r="L1042" s="816"/>
      <c r="M1042" s="816">
        <f t="shared" si="390"/>
        <v>0</v>
      </c>
      <c r="N1042" s="816">
        <f t="shared" si="391"/>
        <v>0</v>
      </c>
      <c r="O1042" s="209">
        <f t="shared" si="386"/>
        <v>0</v>
      </c>
      <c r="P1042" s="210">
        <f t="shared" si="387"/>
        <v>0</v>
      </c>
    </row>
    <row r="1043" spans="1:16" outlineLevel="1">
      <c r="A1043" s="183">
        <f t="shared" ref="A1043:E1043" si="408">A840</f>
        <v>4.5999999999999996</v>
      </c>
      <c r="B1043" s="184" t="str">
        <f t="shared" si="408"/>
        <v>Procurement of Governing Oil Pumps for Stage-III Units.</v>
      </c>
      <c r="C1043" s="183" t="str">
        <f t="shared" si="408"/>
        <v>MERC/CAPEX/20162017/01018</v>
      </c>
      <c r="D1043" s="814">
        <f t="shared" si="408"/>
        <v>42691</v>
      </c>
      <c r="E1043" s="815">
        <f t="shared" si="408"/>
        <v>1.2316254</v>
      </c>
      <c r="F1043" s="155">
        <f t="shared" si="384"/>
        <v>0.70174179999999997</v>
      </c>
      <c r="G1043" s="155">
        <f t="shared" si="385"/>
        <v>0.70174179999999997</v>
      </c>
      <c r="H1043" s="816">
        <f t="shared" si="389"/>
        <v>0</v>
      </c>
      <c r="I1043" s="155">
        <f>'F4.2  KGSC'!Z28</f>
        <v>0</v>
      </c>
      <c r="J1043" s="155">
        <f>'F4.2  KGSC'!AY28</f>
        <v>0</v>
      </c>
      <c r="K1043" s="816"/>
      <c r="L1043" s="816"/>
      <c r="M1043" s="816">
        <f t="shared" si="390"/>
        <v>0</v>
      </c>
      <c r="N1043" s="816">
        <f t="shared" si="391"/>
        <v>0</v>
      </c>
      <c r="O1043" s="209">
        <f t="shared" si="386"/>
        <v>0</v>
      </c>
      <c r="P1043" s="210">
        <f t="shared" si="387"/>
        <v>0</v>
      </c>
    </row>
    <row r="1044" spans="1:16" outlineLevel="1">
      <c r="A1044" s="768">
        <f t="shared" ref="A1044:E1044" si="409">A841</f>
        <v>4.7</v>
      </c>
      <c r="B1044" s="769" t="str">
        <f t="shared" si="409"/>
        <v>Up gradation of TG Governing system of Stage-IV Units.</v>
      </c>
      <c r="C1044" s="58" t="str">
        <f t="shared" si="409"/>
        <v>MERC/CAPEX/20162017/01018</v>
      </c>
      <c r="D1044" s="141">
        <f t="shared" si="409"/>
        <v>42691</v>
      </c>
      <c r="E1044" s="59">
        <f t="shared" si="409"/>
        <v>2.2151633999999998</v>
      </c>
      <c r="F1044" s="155">
        <f t="shared" si="384"/>
        <v>2.7472045999999999</v>
      </c>
      <c r="G1044" s="155">
        <f t="shared" si="385"/>
        <v>2.7472045999999999</v>
      </c>
      <c r="H1044" s="156">
        <f t="shared" si="389"/>
        <v>0</v>
      </c>
      <c r="I1044" s="157">
        <f>'F4.2  KGSC'!Z29</f>
        <v>0</v>
      </c>
      <c r="J1044" s="157">
        <f>'F4.2  KGSC'!AY29</f>
        <v>0</v>
      </c>
      <c r="K1044" s="156"/>
      <c r="L1044" s="156"/>
      <c r="M1044" s="156">
        <f t="shared" si="390"/>
        <v>0</v>
      </c>
      <c r="N1044" s="156">
        <f t="shared" si="391"/>
        <v>0</v>
      </c>
      <c r="O1044" s="209">
        <f t="shared" si="386"/>
        <v>0</v>
      </c>
      <c r="P1044" s="210">
        <f t="shared" si="387"/>
        <v>0</v>
      </c>
    </row>
    <row r="1045" spans="1:16" outlineLevel="1">
      <c r="A1045" s="183">
        <f t="shared" ref="A1045:E1045" si="410">A842</f>
        <v>4.8</v>
      </c>
      <c r="B1045" s="184" t="str">
        <f t="shared" si="410"/>
        <v>Up gradation of Numerical Protection system of Stage-IV Units.</v>
      </c>
      <c r="C1045" s="183" t="str">
        <f t="shared" si="410"/>
        <v>MERC/CAPEX/20162017/01018</v>
      </c>
      <c r="D1045" s="814">
        <f t="shared" si="410"/>
        <v>42691</v>
      </c>
      <c r="E1045" s="815">
        <f t="shared" si="410"/>
        <v>2.8249399999999998</v>
      </c>
      <c r="F1045" s="155">
        <f t="shared" si="384"/>
        <v>2.8673999999999999</v>
      </c>
      <c r="G1045" s="155">
        <f t="shared" si="385"/>
        <v>2.8673999999999999</v>
      </c>
      <c r="H1045" s="816">
        <f t="shared" si="389"/>
        <v>0</v>
      </c>
      <c r="I1045" s="155">
        <f>'F4.2  KGSC'!Z30</f>
        <v>0</v>
      </c>
      <c r="J1045" s="155">
        <f>'F4.2  KGSC'!AY30</f>
        <v>0</v>
      </c>
      <c r="K1045" s="816"/>
      <c r="L1045" s="816"/>
      <c r="M1045" s="816">
        <f t="shared" si="390"/>
        <v>0</v>
      </c>
      <c r="N1045" s="816">
        <f t="shared" si="391"/>
        <v>0</v>
      </c>
      <c r="O1045" s="209">
        <f t="shared" si="386"/>
        <v>0</v>
      </c>
      <c r="P1045" s="210">
        <f t="shared" si="387"/>
        <v>0</v>
      </c>
    </row>
    <row r="1046" spans="1:16" outlineLevel="1">
      <c r="A1046" s="183">
        <f t="shared" ref="A1046:E1046" si="411">A843</f>
        <v>0</v>
      </c>
      <c r="B1046" s="184" t="str">
        <f t="shared" si="411"/>
        <v>IDC</v>
      </c>
      <c r="C1046" s="183" t="str">
        <f t="shared" si="411"/>
        <v>MERC/CAPEX/20162017/01018</v>
      </c>
      <c r="D1046" s="814">
        <f t="shared" si="411"/>
        <v>42691</v>
      </c>
      <c r="E1046" s="815">
        <f t="shared" si="411"/>
        <v>0.9</v>
      </c>
      <c r="F1046" s="155">
        <f t="shared" si="384"/>
        <v>0</v>
      </c>
      <c r="G1046" s="155">
        <f t="shared" si="385"/>
        <v>0</v>
      </c>
      <c r="H1046" s="816">
        <f t="shared" si="389"/>
        <v>0</v>
      </c>
      <c r="I1046" s="155">
        <f>'F4.2  KGSC'!Z31</f>
        <v>0</v>
      </c>
      <c r="J1046" s="155">
        <f>'F4.2  KGSC'!AY31</f>
        <v>0</v>
      </c>
      <c r="K1046" s="816"/>
      <c r="L1046" s="816"/>
      <c r="M1046" s="816">
        <f t="shared" si="390"/>
        <v>0</v>
      </c>
      <c r="N1046" s="816">
        <f t="shared" si="391"/>
        <v>0</v>
      </c>
      <c r="O1046" s="209">
        <f t="shared" si="386"/>
        <v>0</v>
      </c>
      <c r="P1046" s="210">
        <f t="shared" si="387"/>
        <v>0</v>
      </c>
    </row>
    <row r="1047" spans="1:16" ht="30" outlineLevel="1">
      <c r="A1047" s="416">
        <f t="shared" ref="A1047:E1047" si="412">A844</f>
        <v>7</v>
      </c>
      <c r="B1047" s="417" t="str">
        <f t="shared" si="412"/>
        <v>Replacement of Generator Stator of unit No. 11 (80 MW), Stage III, KGSC Pophali</v>
      </c>
      <c r="C1047" s="416" t="str">
        <f t="shared" si="412"/>
        <v>MERC/CAPEX/20172018/04592</v>
      </c>
      <c r="D1047" s="811">
        <f t="shared" si="412"/>
        <v>43046</v>
      </c>
      <c r="E1047" s="57">
        <f t="shared" si="412"/>
        <v>22.54</v>
      </c>
      <c r="F1047" s="155">
        <f t="shared" si="384"/>
        <v>0</v>
      </c>
      <c r="G1047" s="155">
        <f t="shared" si="385"/>
        <v>0</v>
      </c>
      <c r="H1047" s="816">
        <f t="shared" si="389"/>
        <v>0</v>
      </c>
      <c r="I1047" s="155">
        <f>'F4.2  KGSC'!Z32</f>
        <v>0</v>
      </c>
      <c r="J1047" s="155">
        <f>'F4.2  KGSC'!AY32</f>
        <v>0</v>
      </c>
      <c r="K1047" s="816"/>
      <c r="L1047" s="816"/>
      <c r="M1047" s="816">
        <f t="shared" si="390"/>
        <v>0</v>
      </c>
      <c r="N1047" s="816">
        <f t="shared" si="391"/>
        <v>0</v>
      </c>
      <c r="O1047" s="209">
        <f t="shared" si="386"/>
        <v>0</v>
      </c>
      <c r="P1047" s="210">
        <f t="shared" si="387"/>
        <v>0</v>
      </c>
    </row>
    <row r="1048" spans="1:16" ht="30" outlineLevel="1">
      <c r="A1048" s="58">
        <f t="shared" ref="A1048:E1048" si="413">A845</f>
        <v>7.1</v>
      </c>
      <c r="B1048" s="104" t="str">
        <f t="shared" si="413"/>
        <v>Replacement of Generator Stator of unit No. 11 (80 MW), Stage III, KGSC Pophali</v>
      </c>
      <c r="C1048" s="58" t="str">
        <f t="shared" si="413"/>
        <v>MERC/CAPEX/20172018/04592</v>
      </c>
      <c r="D1048" s="141">
        <f t="shared" si="413"/>
        <v>43046</v>
      </c>
      <c r="E1048" s="59">
        <f t="shared" si="413"/>
        <v>22.54</v>
      </c>
      <c r="F1048" s="155">
        <f t="shared" si="384"/>
        <v>19.408999999999999</v>
      </c>
      <c r="G1048" s="155">
        <f t="shared" si="385"/>
        <v>19.41</v>
      </c>
      <c r="H1048" s="156">
        <f t="shared" si="389"/>
        <v>-1.0000000000012221E-3</v>
      </c>
      <c r="I1048" s="157">
        <f>'F4.2  KGSC'!Z33</f>
        <v>0</v>
      </c>
      <c r="J1048" s="157">
        <f>'F4.2  KGSC'!AY33</f>
        <v>0</v>
      </c>
      <c r="K1048" s="156"/>
      <c r="L1048" s="156"/>
      <c r="M1048" s="156">
        <f t="shared" si="390"/>
        <v>0</v>
      </c>
      <c r="N1048" s="156">
        <f t="shared" si="391"/>
        <v>-1.0000000000012221E-3</v>
      </c>
      <c r="O1048" s="209">
        <f t="shared" si="386"/>
        <v>0</v>
      </c>
      <c r="P1048" s="210">
        <f t="shared" si="387"/>
        <v>0</v>
      </c>
    </row>
    <row r="1049" spans="1:16" ht="30" outlineLevel="1">
      <c r="A1049" s="416">
        <f t="shared" ref="A1049:E1049" si="414">A846</f>
        <v>8</v>
      </c>
      <c r="B1049" s="417" t="str">
        <f t="shared" si="414"/>
        <v>Procurement of new pelton wheel runners (2 Nos.) for Stage II at KGSC, Pophali</v>
      </c>
      <c r="C1049" s="416" t="str">
        <f t="shared" si="414"/>
        <v>MERC/CAPEX/20172018/04421</v>
      </c>
      <c r="D1049" s="811">
        <f t="shared" si="414"/>
        <v>43032</v>
      </c>
      <c r="E1049" s="57">
        <f t="shared" si="414"/>
        <v>13.07</v>
      </c>
      <c r="F1049" s="155">
        <f t="shared" si="384"/>
        <v>0</v>
      </c>
      <c r="G1049" s="155">
        <f t="shared" si="385"/>
        <v>0</v>
      </c>
      <c r="H1049" s="816">
        <f t="shared" si="389"/>
        <v>0</v>
      </c>
      <c r="I1049" s="155">
        <f>'F4.2  KGSC'!Z34</f>
        <v>0</v>
      </c>
      <c r="J1049" s="155">
        <f>'F4.2  KGSC'!AY34</f>
        <v>0</v>
      </c>
      <c r="K1049" s="816"/>
      <c r="L1049" s="816"/>
      <c r="M1049" s="816">
        <f t="shared" si="390"/>
        <v>0</v>
      </c>
      <c r="N1049" s="816">
        <f t="shared" si="391"/>
        <v>0</v>
      </c>
      <c r="O1049" s="209">
        <f t="shared" si="386"/>
        <v>0</v>
      </c>
      <c r="P1049" s="210">
        <f t="shared" si="387"/>
        <v>0</v>
      </c>
    </row>
    <row r="1050" spans="1:16" ht="30" outlineLevel="1">
      <c r="A1050" s="58">
        <f t="shared" ref="A1050:E1050" si="415">A847</f>
        <v>8.1</v>
      </c>
      <c r="B1050" s="104" t="str">
        <f t="shared" si="415"/>
        <v>Procurement of new pelton wheel runners (2 Nos.) for Stage II at KGSC, Pophali</v>
      </c>
      <c r="C1050" s="58" t="str">
        <f t="shared" si="415"/>
        <v>MERC/CAPEX/20172018/04421</v>
      </c>
      <c r="D1050" s="141">
        <f t="shared" si="415"/>
        <v>43032</v>
      </c>
      <c r="E1050" s="59">
        <f t="shared" si="415"/>
        <v>13.07</v>
      </c>
      <c r="F1050" s="155">
        <f t="shared" si="384"/>
        <v>10.38</v>
      </c>
      <c r="G1050" s="155">
        <f t="shared" si="385"/>
        <v>10.38</v>
      </c>
      <c r="H1050" s="156">
        <f t="shared" si="389"/>
        <v>0</v>
      </c>
      <c r="I1050" s="157">
        <f>'F4.2  KGSC'!Z35</f>
        <v>0</v>
      </c>
      <c r="J1050" s="157">
        <f>'F4.2  KGSC'!AY35</f>
        <v>0</v>
      </c>
      <c r="K1050" s="156"/>
      <c r="L1050" s="156"/>
      <c r="M1050" s="156">
        <f t="shared" si="390"/>
        <v>0</v>
      </c>
      <c r="N1050" s="156">
        <f t="shared" si="391"/>
        <v>0</v>
      </c>
      <c r="O1050" s="209">
        <f t="shared" si="386"/>
        <v>0</v>
      </c>
      <c r="P1050" s="210">
        <f t="shared" si="387"/>
        <v>0</v>
      </c>
    </row>
    <row r="1051" spans="1:16" outlineLevel="1">
      <c r="A1051" s="160">
        <f t="shared" ref="A1051:E1051" si="416">A848</f>
        <v>11</v>
      </c>
      <c r="B1051" s="54" t="str">
        <f t="shared" si="416"/>
        <v>Implementation of 12 Nos. of various schemes at KGSC, Pophali.</v>
      </c>
      <c r="C1051" s="53" t="str">
        <f t="shared" si="416"/>
        <v>MERC/CAPEX/2019-2020/01</v>
      </c>
      <c r="D1051" s="55">
        <f t="shared" si="416"/>
        <v>43609</v>
      </c>
      <c r="E1051" s="56">
        <f t="shared" si="416"/>
        <v>26.891000000000002</v>
      </c>
      <c r="F1051" s="155">
        <f t="shared" si="384"/>
        <v>0</v>
      </c>
      <c r="G1051" s="155">
        <f t="shared" si="385"/>
        <v>0</v>
      </c>
      <c r="H1051" s="156">
        <f t="shared" si="389"/>
        <v>0</v>
      </c>
      <c r="I1051" s="157">
        <f>'F4.2  KGSC'!Z36</f>
        <v>0</v>
      </c>
      <c r="J1051" s="157">
        <f>'F4.2  KGSC'!AY36</f>
        <v>0</v>
      </c>
      <c r="K1051" s="156"/>
      <c r="L1051" s="156"/>
      <c r="M1051" s="156">
        <f t="shared" si="390"/>
        <v>0</v>
      </c>
      <c r="N1051" s="156">
        <f t="shared" si="391"/>
        <v>0</v>
      </c>
      <c r="O1051" s="209">
        <f t="shared" si="386"/>
        <v>0</v>
      </c>
      <c r="P1051" s="210">
        <f t="shared" si="387"/>
        <v>0</v>
      </c>
    </row>
    <row r="1052" spans="1:16" ht="30" outlineLevel="1">
      <c r="A1052" s="58">
        <f t="shared" ref="A1052:E1052" si="417">A849</f>
        <v>11.1</v>
      </c>
      <c r="B1052" s="164" t="str">
        <f t="shared" si="417"/>
        <v>Replacement of  UGB (8 Nos), LGB (8 Nos) &amp; Generator air coolers (8 Nos) for Stage-I</v>
      </c>
      <c r="C1052" s="58" t="str">
        <f t="shared" si="417"/>
        <v>MERC/CAPEX/2019-2020/01</v>
      </c>
      <c r="D1052" s="141">
        <f t="shared" si="417"/>
        <v>43609</v>
      </c>
      <c r="E1052" s="59">
        <f t="shared" si="417"/>
        <v>1.3440000000000001</v>
      </c>
      <c r="F1052" s="155">
        <f t="shared" si="384"/>
        <v>0.85</v>
      </c>
      <c r="G1052" s="155">
        <f t="shared" si="385"/>
        <v>0.85</v>
      </c>
      <c r="H1052" s="156">
        <f t="shared" si="389"/>
        <v>0</v>
      </c>
      <c r="I1052" s="157">
        <f>'F4.2  KGSC'!Z37</f>
        <v>0</v>
      </c>
      <c r="J1052" s="157">
        <f>'F4.2  KGSC'!AY37</f>
        <v>0</v>
      </c>
      <c r="K1052" s="156"/>
      <c r="L1052" s="156"/>
      <c r="M1052" s="156">
        <f t="shared" si="390"/>
        <v>0</v>
      </c>
      <c r="N1052" s="156">
        <f t="shared" si="391"/>
        <v>0</v>
      </c>
      <c r="O1052" s="209">
        <f t="shared" si="386"/>
        <v>0</v>
      </c>
      <c r="P1052" s="210">
        <f t="shared" si="387"/>
        <v>0</v>
      </c>
    </row>
    <row r="1053" spans="1:16" ht="45" outlineLevel="1">
      <c r="A1053" s="58">
        <f t="shared" ref="A1053:E1053" si="418">A850</f>
        <v>11.2</v>
      </c>
      <c r="B1053" s="164" t="str">
        <f t="shared" si="418"/>
        <v>Retrofitting of Generator &amp; Gen-Transformer relays by new numerical protection system at Koyna Dam Power House (KDPH) Koynanagar</v>
      </c>
      <c r="C1053" s="58" t="str">
        <f t="shared" si="418"/>
        <v>MERC/CAPEX/2019-2020/01</v>
      </c>
      <c r="D1053" s="141">
        <f t="shared" si="418"/>
        <v>43609</v>
      </c>
      <c r="E1053" s="59">
        <f t="shared" si="418"/>
        <v>1.097</v>
      </c>
      <c r="F1053" s="155">
        <f t="shared" si="384"/>
        <v>1.08</v>
      </c>
      <c r="G1053" s="155">
        <f t="shared" si="385"/>
        <v>1.08</v>
      </c>
      <c r="H1053" s="156">
        <f t="shared" si="389"/>
        <v>0</v>
      </c>
      <c r="I1053" s="157">
        <f>'F4.2  KGSC'!Z38</f>
        <v>0</v>
      </c>
      <c r="J1053" s="157">
        <f>'F4.2  KGSC'!AY38</f>
        <v>0</v>
      </c>
      <c r="K1053" s="156"/>
      <c r="L1053" s="156"/>
      <c r="M1053" s="156">
        <f t="shared" si="390"/>
        <v>0</v>
      </c>
      <c r="N1053" s="156">
        <f t="shared" si="391"/>
        <v>0</v>
      </c>
      <c r="O1053" s="209">
        <f t="shared" si="386"/>
        <v>0</v>
      </c>
      <c r="P1053" s="210">
        <f t="shared" si="387"/>
        <v>0</v>
      </c>
    </row>
    <row r="1054" spans="1:16" ht="45" outlineLevel="1">
      <c r="A1054" s="183">
        <f t="shared" ref="A1054:E1054" si="419">A851</f>
        <v>11.3</v>
      </c>
      <c r="B1054" s="184" t="str">
        <f t="shared" si="419"/>
        <v>Replacement of two 220V Battery chargers with 220V dual float cum boost (60A) battery Charger including DCDB at KDPH, Koynanagar</v>
      </c>
      <c r="C1054" s="183" t="str">
        <f t="shared" si="419"/>
        <v>MERC/CAPEX/2019-2020/01</v>
      </c>
      <c r="D1054" s="814">
        <f t="shared" si="419"/>
        <v>43609</v>
      </c>
      <c r="E1054" s="815">
        <f t="shared" si="419"/>
        <v>0.20200000000000001</v>
      </c>
      <c r="F1054" s="155">
        <f t="shared" si="384"/>
        <v>0.137824</v>
      </c>
      <c r="G1054" s="155">
        <f t="shared" si="385"/>
        <v>0.137824</v>
      </c>
      <c r="H1054" s="816">
        <f t="shared" si="389"/>
        <v>0</v>
      </c>
      <c r="I1054" s="155">
        <f>'F4.2  KGSC'!Z39</f>
        <v>0</v>
      </c>
      <c r="J1054" s="155">
        <f>'F4.2  KGSC'!AY39</f>
        <v>0</v>
      </c>
      <c r="K1054" s="816"/>
      <c r="L1054" s="816"/>
      <c r="M1054" s="816">
        <f t="shared" si="390"/>
        <v>0</v>
      </c>
      <c r="N1054" s="816">
        <f t="shared" si="391"/>
        <v>0</v>
      </c>
      <c r="O1054" s="209">
        <f t="shared" si="386"/>
        <v>0</v>
      </c>
      <c r="P1054" s="210">
        <f t="shared" si="387"/>
        <v>0</v>
      </c>
    </row>
    <row r="1055" spans="1:16" ht="45" outlineLevel="1">
      <c r="A1055" s="58">
        <f t="shared" ref="A1055:E1055" si="420">A852</f>
        <v>11.4</v>
      </c>
      <c r="B1055" s="104" t="str">
        <f t="shared" si="420"/>
        <v>Replacement of 220KV current transformer (54 Nos), Potential transformer (13 Nos),110KV Current Transformer (14 Nos)&amp; Potential Transformer (4 Nos),Stage-III.</v>
      </c>
      <c r="C1055" s="58" t="str">
        <f t="shared" si="420"/>
        <v>MERC/CAPEX/2019-2020/01</v>
      </c>
      <c r="D1055" s="141">
        <f t="shared" si="420"/>
        <v>43609</v>
      </c>
      <c r="E1055" s="59">
        <f t="shared" si="420"/>
        <v>5.2809999999999997</v>
      </c>
      <c r="F1055" s="155">
        <f t="shared" si="384"/>
        <v>5.28</v>
      </c>
      <c r="G1055" s="155">
        <f t="shared" si="385"/>
        <v>5.28</v>
      </c>
      <c r="H1055" s="156">
        <f t="shared" si="389"/>
        <v>0</v>
      </c>
      <c r="I1055" s="157">
        <f>'F4.2  KGSC'!Z40</f>
        <v>0</v>
      </c>
      <c r="J1055" s="157">
        <f>'F4.2  KGSC'!AY40</f>
        <v>0</v>
      </c>
      <c r="K1055" s="156"/>
      <c r="L1055" s="156"/>
      <c r="M1055" s="156">
        <f t="shared" si="390"/>
        <v>0</v>
      </c>
      <c r="N1055" s="156">
        <f t="shared" si="391"/>
        <v>0</v>
      </c>
      <c r="O1055" s="209">
        <f t="shared" si="386"/>
        <v>0</v>
      </c>
      <c r="P1055" s="210">
        <f t="shared" si="387"/>
        <v>0</v>
      </c>
    </row>
    <row r="1056" spans="1:16" outlineLevel="1">
      <c r="A1056" s="58">
        <f t="shared" ref="A1056:E1056" si="421">A853</f>
        <v>11.5</v>
      </c>
      <c r="B1056" s="104" t="str">
        <f t="shared" si="421"/>
        <v>Replacement of Generator Air Cooler (32 Nos), St-III</v>
      </c>
      <c r="C1056" s="58" t="str">
        <f t="shared" si="421"/>
        <v>MERC/CAPEX/2019-2020/01</v>
      </c>
      <c r="D1056" s="141">
        <f t="shared" si="421"/>
        <v>43609</v>
      </c>
      <c r="E1056" s="59">
        <f t="shared" si="421"/>
        <v>2.4129999999999998</v>
      </c>
      <c r="F1056" s="155">
        <f t="shared" si="384"/>
        <v>2.0541399999999999</v>
      </c>
      <c r="G1056" s="155">
        <f t="shared" si="385"/>
        <v>2.054144</v>
      </c>
      <c r="H1056" s="156">
        <f t="shared" si="389"/>
        <v>-4.0000000001150227E-6</v>
      </c>
      <c r="I1056" s="157">
        <f>'F4.2  KGSC'!Z41</f>
        <v>0</v>
      </c>
      <c r="J1056" s="157">
        <f>'F4.2  KGSC'!AY41</f>
        <v>0</v>
      </c>
      <c r="K1056" s="156"/>
      <c r="L1056" s="156"/>
      <c r="M1056" s="156">
        <f t="shared" si="390"/>
        <v>0</v>
      </c>
      <c r="N1056" s="156">
        <f t="shared" si="391"/>
        <v>-4.0000000001150227E-6</v>
      </c>
      <c r="O1056" s="209">
        <f t="shared" si="386"/>
        <v>0</v>
      </c>
      <c r="P1056" s="210">
        <f t="shared" si="387"/>
        <v>0</v>
      </c>
    </row>
    <row r="1057" spans="1:16" ht="30" outlineLevel="1">
      <c r="A1057" s="183">
        <f t="shared" ref="A1057:E1057" si="422">A854</f>
        <v>11.6</v>
      </c>
      <c r="B1057" s="184" t="str">
        <f t="shared" si="422"/>
        <v>Replacement of 48 Volt, 1000 AH tubular battery set with 48 Volt, 750AH Plante type battery set at KGSC, Stage-III</v>
      </c>
      <c r="C1057" s="183" t="str">
        <f t="shared" si="422"/>
        <v>MERC/CAPEX/2019-2020/01</v>
      </c>
      <c r="D1057" s="814">
        <f t="shared" si="422"/>
        <v>43609</v>
      </c>
      <c r="E1057" s="815">
        <f t="shared" si="422"/>
        <v>0.318</v>
      </c>
      <c r="F1057" s="155">
        <f t="shared" si="384"/>
        <v>0.30941800000000003</v>
      </c>
      <c r="G1057" s="155">
        <f t="shared" si="385"/>
        <v>0.30941800000000003</v>
      </c>
      <c r="H1057" s="816">
        <f t="shared" si="389"/>
        <v>0</v>
      </c>
      <c r="I1057" s="155">
        <f>'F4.2  KGSC'!Z42</f>
        <v>0</v>
      </c>
      <c r="J1057" s="155">
        <f>'F4.2  KGSC'!AY42</f>
        <v>0</v>
      </c>
      <c r="K1057" s="816"/>
      <c r="L1057" s="816"/>
      <c r="M1057" s="816">
        <f t="shared" si="390"/>
        <v>0</v>
      </c>
      <c r="N1057" s="816">
        <f t="shared" si="391"/>
        <v>0</v>
      </c>
      <c r="O1057" s="209">
        <f t="shared" si="386"/>
        <v>0</v>
      </c>
      <c r="P1057" s="210">
        <f t="shared" si="387"/>
        <v>0</v>
      </c>
    </row>
    <row r="1058" spans="1:16" ht="30" outlineLevel="1">
      <c r="A1058" s="183">
        <f t="shared" ref="A1058:E1058" si="423">A855</f>
        <v>11.7</v>
      </c>
      <c r="B1058" s="184" t="str">
        <f t="shared" si="423"/>
        <v>Replacement of 220V-150AH Battery set with Ni-Cad type, along with standard accessories for UPS scheme at Stage-IV</v>
      </c>
      <c r="C1058" s="183" t="str">
        <f t="shared" si="423"/>
        <v>MERC/CAPEX/2019-2020/01</v>
      </c>
      <c r="D1058" s="814">
        <f t="shared" si="423"/>
        <v>43609</v>
      </c>
      <c r="E1058" s="815">
        <f t="shared" si="423"/>
        <v>0.27200000000000002</v>
      </c>
      <c r="F1058" s="155">
        <f t="shared" si="384"/>
        <v>0.25759480000000001</v>
      </c>
      <c r="G1058" s="155">
        <f t="shared" si="385"/>
        <v>0.25759480000000001</v>
      </c>
      <c r="H1058" s="816">
        <f t="shared" si="389"/>
        <v>0</v>
      </c>
      <c r="I1058" s="155">
        <f>'F4.2  KGSC'!Z43</f>
        <v>0</v>
      </c>
      <c r="J1058" s="155">
        <f>'F4.2  KGSC'!AY43</f>
        <v>0</v>
      </c>
      <c r="K1058" s="816"/>
      <c r="L1058" s="816"/>
      <c r="M1058" s="816">
        <f t="shared" si="390"/>
        <v>0</v>
      </c>
      <c r="N1058" s="816">
        <f t="shared" si="391"/>
        <v>0</v>
      </c>
      <c r="O1058" s="209">
        <f t="shared" si="386"/>
        <v>0</v>
      </c>
      <c r="P1058" s="210">
        <f t="shared" si="387"/>
        <v>0</v>
      </c>
    </row>
    <row r="1059" spans="1:16" outlineLevel="1">
      <c r="A1059" s="183">
        <f t="shared" ref="A1059:E1059" si="424">A856</f>
        <v>11.8</v>
      </c>
      <c r="B1059" s="184" t="str">
        <f t="shared" si="424"/>
        <v>Reliability enhancement of Gas Insulated Switchyard Stage-IV.</v>
      </c>
      <c r="C1059" s="183" t="str">
        <f t="shared" si="424"/>
        <v>MERC/CAPEX/2019-2020/01</v>
      </c>
      <c r="D1059" s="814">
        <f t="shared" si="424"/>
        <v>43609</v>
      </c>
      <c r="E1059" s="815">
        <f t="shared" si="424"/>
        <v>10.472</v>
      </c>
      <c r="F1059" s="155">
        <f t="shared" si="384"/>
        <v>0</v>
      </c>
      <c r="G1059" s="155">
        <f t="shared" si="385"/>
        <v>0</v>
      </c>
      <c r="H1059" s="816">
        <f t="shared" si="389"/>
        <v>0</v>
      </c>
      <c r="I1059" s="155">
        <f>'F4.2  KGSC'!Z44</f>
        <v>0</v>
      </c>
      <c r="J1059" s="155">
        <f>'F4.2  KGSC'!AY44</f>
        <v>0</v>
      </c>
      <c r="K1059" s="816"/>
      <c r="L1059" s="816"/>
      <c r="M1059" s="816">
        <f t="shared" si="390"/>
        <v>0</v>
      </c>
      <c r="N1059" s="816">
        <f t="shared" si="391"/>
        <v>0</v>
      </c>
      <c r="O1059" s="209">
        <f t="shared" si="386"/>
        <v>0</v>
      </c>
      <c r="P1059" s="210">
        <f t="shared" si="387"/>
        <v>0</v>
      </c>
    </row>
    <row r="1060" spans="1:16" ht="30" outlineLevel="1">
      <c r="A1060" s="58">
        <f t="shared" ref="A1060:E1060" si="425">A857</f>
        <v>11.9</v>
      </c>
      <c r="B1060" s="164" t="str">
        <f t="shared" si="425"/>
        <v>Up-gradation of Vibration system at all units of Stage-IV:Stage-IV, KGSC, Pophali</v>
      </c>
      <c r="C1060" s="58" t="str">
        <f t="shared" si="425"/>
        <v>MERC/CAPEX/2019-2020/01</v>
      </c>
      <c r="D1060" s="141">
        <f t="shared" si="425"/>
        <v>43609</v>
      </c>
      <c r="E1060" s="59">
        <f t="shared" si="425"/>
        <v>1.4430000000000001</v>
      </c>
      <c r="F1060" s="155">
        <f t="shared" si="384"/>
        <v>1.5040594999999999</v>
      </c>
      <c r="G1060" s="155">
        <f t="shared" si="385"/>
        <v>1.5040595000000001</v>
      </c>
      <c r="H1060" s="156">
        <f t="shared" si="389"/>
        <v>0</v>
      </c>
      <c r="I1060" s="157">
        <f>'F4.2  KGSC'!Z45</f>
        <v>0</v>
      </c>
      <c r="J1060" s="157">
        <f>'F4.2  KGSC'!AY45</f>
        <v>0</v>
      </c>
      <c r="K1060" s="156"/>
      <c r="L1060" s="156"/>
      <c r="M1060" s="156">
        <f t="shared" si="390"/>
        <v>0</v>
      </c>
      <c r="N1060" s="156">
        <f t="shared" si="391"/>
        <v>0</v>
      </c>
      <c r="O1060" s="209">
        <f t="shared" si="386"/>
        <v>0</v>
      </c>
      <c r="P1060" s="210">
        <f t="shared" si="387"/>
        <v>0</v>
      </c>
    </row>
    <row r="1061" spans="1:16" ht="30" outlineLevel="1">
      <c r="A1061" s="792" t="str">
        <f t="shared" ref="A1061:E1061" si="426">A858</f>
        <v>11.10</v>
      </c>
      <c r="B1061" s="184" t="str">
        <f t="shared" si="426"/>
        <v>Replacement of station battery set of 220V, 2000Ah capacity at Stage-IV.</v>
      </c>
      <c r="C1061" s="183" t="str">
        <f t="shared" si="426"/>
        <v>MERC/CAPEX/2019-2020/01</v>
      </c>
      <c r="D1061" s="814">
        <f t="shared" si="426"/>
        <v>43609</v>
      </c>
      <c r="E1061" s="815">
        <f t="shared" si="426"/>
        <v>2.3849999999999998</v>
      </c>
      <c r="F1061" s="155">
        <f t="shared" si="384"/>
        <v>2.3648853999999999</v>
      </c>
      <c r="G1061" s="155">
        <f t="shared" si="385"/>
        <v>2.3648853999999999</v>
      </c>
      <c r="H1061" s="816">
        <f t="shared" si="389"/>
        <v>0</v>
      </c>
      <c r="I1061" s="155">
        <f>'F4.2  KGSC'!Z46</f>
        <v>0</v>
      </c>
      <c r="J1061" s="155">
        <f>'F4.2  KGSC'!AY46</f>
        <v>0</v>
      </c>
      <c r="K1061" s="816"/>
      <c r="L1061" s="816"/>
      <c r="M1061" s="816">
        <f t="shared" si="390"/>
        <v>0</v>
      </c>
      <c r="N1061" s="816">
        <f t="shared" si="391"/>
        <v>0</v>
      </c>
      <c r="O1061" s="209">
        <f t="shared" si="386"/>
        <v>0</v>
      </c>
      <c r="P1061" s="210">
        <f t="shared" si="387"/>
        <v>0</v>
      </c>
    </row>
    <row r="1062" spans="1:16" ht="30" outlineLevel="1">
      <c r="A1062" s="58">
        <f t="shared" ref="A1062:E1062" si="427">A859</f>
        <v>11.11</v>
      </c>
      <c r="B1062" s="164" t="str">
        <f t="shared" si="427"/>
        <v>Renovations and modernization of 1500kg capacity passenger cum goods lifts (2 Nos) for KGSC, Stage-IV</v>
      </c>
      <c r="C1062" s="58" t="str">
        <f t="shared" si="427"/>
        <v>MERC/CAPEX/2019-2020/01</v>
      </c>
      <c r="D1062" s="141">
        <f t="shared" si="427"/>
        <v>43609</v>
      </c>
      <c r="E1062" s="59">
        <f t="shared" si="427"/>
        <v>0.96799999999999997</v>
      </c>
      <c r="F1062" s="155">
        <f t="shared" si="384"/>
        <v>0.852078</v>
      </c>
      <c r="G1062" s="155">
        <f t="shared" si="385"/>
        <v>0.852078</v>
      </c>
      <c r="H1062" s="156">
        <f t="shared" si="389"/>
        <v>0</v>
      </c>
      <c r="I1062" s="157">
        <f>'F4.2  KGSC'!Z47</f>
        <v>0</v>
      </c>
      <c r="J1062" s="157">
        <f>'F4.2  KGSC'!AY47</f>
        <v>0</v>
      </c>
      <c r="K1062" s="156"/>
      <c r="L1062" s="156"/>
      <c r="M1062" s="156">
        <f t="shared" si="390"/>
        <v>0</v>
      </c>
      <c r="N1062" s="156">
        <f t="shared" si="391"/>
        <v>0</v>
      </c>
      <c r="O1062" s="209">
        <f t="shared" si="386"/>
        <v>0</v>
      </c>
      <c r="P1062" s="210">
        <f t="shared" si="387"/>
        <v>0</v>
      </c>
    </row>
    <row r="1063" spans="1:16" ht="45" outlineLevel="1">
      <c r="A1063" s="183">
        <f t="shared" ref="A1063:E1063" si="428">A860</f>
        <v>11.12</v>
      </c>
      <c r="B1063" s="184" t="str">
        <f t="shared" si="428"/>
        <v>Replacement of existing 3x7.5 TR Air conditioning package units at Stage-I&amp;II control room by new 3x11 TR Air conditioning package units</v>
      </c>
      <c r="C1063" s="183" t="str">
        <f t="shared" si="428"/>
        <v>MERC/CAPEX/2019-2020/01</v>
      </c>
      <c r="D1063" s="814">
        <f t="shared" si="428"/>
        <v>43609</v>
      </c>
      <c r="E1063" s="815">
        <f t="shared" si="428"/>
        <v>0.34499999999999997</v>
      </c>
      <c r="F1063" s="155">
        <f t="shared" si="384"/>
        <v>0.16909379999999999</v>
      </c>
      <c r="G1063" s="155">
        <f t="shared" si="385"/>
        <v>0.16909379999999999</v>
      </c>
      <c r="H1063" s="816">
        <f t="shared" si="389"/>
        <v>0</v>
      </c>
      <c r="I1063" s="155">
        <f>'F4.2  KGSC'!Z48</f>
        <v>0</v>
      </c>
      <c r="J1063" s="155">
        <f>'F4.2  KGSC'!AY48</f>
        <v>0</v>
      </c>
      <c r="K1063" s="816"/>
      <c r="L1063" s="816"/>
      <c r="M1063" s="816">
        <f t="shared" si="390"/>
        <v>0</v>
      </c>
      <c r="N1063" s="816">
        <f t="shared" si="391"/>
        <v>0</v>
      </c>
      <c r="O1063" s="209">
        <f t="shared" si="386"/>
        <v>0</v>
      </c>
      <c r="P1063" s="210">
        <f t="shared" si="387"/>
        <v>0</v>
      </c>
    </row>
    <row r="1064" spans="1:16" outlineLevel="1">
      <c r="A1064" s="183">
        <f t="shared" ref="A1064:E1064" si="429">A861</f>
        <v>0</v>
      </c>
      <c r="B1064" s="184" t="str">
        <f t="shared" si="429"/>
        <v>IDC</v>
      </c>
      <c r="C1064" s="183" t="str">
        <f t="shared" si="429"/>
        <v>MERC/CAPEX/2019-2020/01</v>
      </c>
      <c r="D1064" s="814">
        <f t="shared" si="429"/>
        <v>43609</v>
      </c>
      <c r="E1064" s="815">
        <f t="shared" si="429"/>
        <v>0.35099999999999998</v>
      </c>
      <c r="F1064" s="155">
        <f t="shared" si="384"/>
        <v>0</v>
      </c>
      <c r="G1064" s="155">
        <f t="shared" si="385"/>
        <v>0</v>
      </c>
      <c r="H1064" s="816">
        <f t="shared" si="389"/>
        <v>0</v>
      </c>
      <c r="I1064" s="155">
        <f>'F4.2  KGSC'!Z49</f>
        <v>0</v>
      </c>
      <c r="J1064" s="155">
        <f>'F4.2  KGSC'!AY49</f>
        <v>0</v>
      </c>
      <c r="K1064" s="816"/>
      <c r="L1064" s="816"/>
      <c r="M1064" s="816">
        <f t="shared" si="390"/>
        <v>0</v>
      </c>
      <c r="N1064" s="816">
        <f t="shared" si="391"/>
        <v>0</v>
      </c>
      <c r="O1064" s="209">
        <f t="shared" si="386"/>
        <v>0</v>
      </c>
      <c r="P1064" s="210">
        <f t="shared" si="387"/>
        <v>0</v>
      </c>
    </row>
    <row r="1065" spans="1:16" ht="30" outlineLevel="1">
      <c r="A1065" s="416">
        <f t="shared" ref="A1065:E1065" si="430">A862</f>
        <v>12</v>
      </c>
      <c r="B1065" s="417" t="str">
        <f t="shared" si="430"/>
        <v>Upgradation of Governing System at Stage-I, KDPH&amp; Stage-III at KGSC, Pophali</v>
      </c>
      <c r="C1065" s="416" t="str">
        <f t="shared" si="430"/>
        <v>MERC/CAPEX/2019-2020/0134</v>
      </c>
      <c r="D1065" s="811">
        <f t="shared" si="430"/>
        <v>43595</v>
      </c>
      <c r="E1065" s="57">
        <f t="shared" si="430"/>
        <v>19.165120000000002</v>
      </c>
      <c r="F1065" s="155">
        <f t="shared" si="384"/>
        <v>0</v>
      </c>
      <c r="G1065" s="155">
        <f t="shared" si="385"/>
        <v>0</v>
      </c>
      <c r="H1065" s="816">
        <f t="shared" si="389"/>
        <v>0</v>
      </c>
      <c r="I1065" s="155">
        <f>'F4.2  KGSC'!Z50</f>
        <v>0</v>
      </c>
      <c r="J1065" s="155">
        <f>'F4.2  KGSC'!AY50</f>
        <v>0</v>
      </c>
      <c r="K1065" s="816"/>
      <c r="L1065" s="816"/>
      <c r="M1065" s="816">
        <f t="shared" si="390"/>
        <v>0</v>
      </c>
      <c r="N1065" s="816">
        <f t="shared" si="391"/>
        <v>0</v>
      </c>
      <c r="O1065" s="209">
        <f t="shared" si="386"/>
        <v>0</v>
      </c>
      <c r="P1065" s="210">
        <f t="shared" si="387"/>
        <v>0</v>
      </c>
    </row>
    <row r="1066" spans="1:16" ht="30" outlineLevel="1">
      <c r="A1066" s="58">
        <f t="shared" ref="A1066:E1066" si="431">A863</f>
        <v>12.1</v>
      </c>
      <c r="B1066" s="164" t="str">
        <f t="shared" si="431"/>
        <v>Up gradation of DIGIPID1500 governing system with new governor (TSLG) for all units of stage-I</v>
      </c>
      <c r="C1066" s="58" t="str">
        <f t="shared" si="431"/>
        <v>MERC/CAPEX/2019-2020/0134</v>
      </c>
      <c r="D1066" s="141">
        <f t="shared" si="431"/>
        <v>43595</v>
      </c>
      <c r="E1066" s="59">
        <f t="shared" si="431"/>
        <v>6.0888</v>
      </c>
      <c r="F1066" s="155">
        <f t="shared" si="384"/>
        <v>3.89</v>
      </c>
      <c r="G1066" s="155">
        <f t="shared" si="385"/>
        <v>3.89</v>
      </c>
      <c r="H1066" s="156">
        <f t="shared" si="389"/>
        <v>0</v>
      </c>
      <c r="I1066" s="157">
        <f>'F4.2  KGSC'!Z51</f>
        <v>0</v>
      </c>
      <c r="J1066" s="157">
        <f>'F4.2  KGSC'!AY51</f>
        <v>0</v>
      </c>
      <c r="K1066" s="156"/>
      <c r="L1066" s="156"/>
      <c r="M1066" s="156">
        <f t="shared" ref="M1066:M1089" si="432">SUM(J1066:L1066)</f>
        <v>0</v>
      </c>
      <c r="N1066" s="156">
        <f t="shared" si="391"/>
        <v>0</v>
      </c>
      <c r="O1066" s="209">
        <f t="shared" si="386"/>
        <v>0</v>
      </c>
      <c r="P1066" s="210">
        <f t="shared" si="387"/>
        <v>0</v>
      </c>
    </row>
    <row r="1067" spans="1:16" ht="30" outlineLevel="1">
      <c r="A1067" s="58">
        <f t="shared" ref="A1067:E1067" si="433">A864</f>
        <v>12.2</v>
      </c>
      <c r="B1067" s="104" t="str">
        <f t="shared" si="433"/>
        <v>Up-gradation of governing system at Koyna Dam Power House (KDPH) Koynanagar</v>
      </c>
      <c r="C1067" s="58" t="str">
        <f t="shared" si="433"/>
        <v>MERC/CAPEX/2019-2020/0134</v>
      </c>
      <c r="D1067" s="141">
        <f t="shared" si="433"/>
        <v>43595</v>
      </c>
      <c r="E1067" s="59">
        <f t="shared" si="433"/>
        <v>2.9240400000000002</v>
      </c>
      <c r="F1067" s="155">
        <f t="shared" si="384"/>
        <v>1.41</v>
      </c>
      <c r="G1067" s="155">
        <f t="shared" si="385"/>
        <v>1.41</v>
      </c>
      <c r="H1067" s="156">
        <f t="shared" si="389"/>
        <v>0</v>
      </c>
      <c r="I1067" s="157">
        <f>'F4.2  KGSC'!Z52</f>
        <v>0</v>
      </c>
      <c r="J1067" s="157">
        <f>'F4.2  KGSC'!AY52</f>
        <v>0</v>
      </c>
      <c r="K1067" s="156"/>
      <c r="L1067" s="156"/>
      <c r="M1067" s="156">
        <f t="shared" si="432"/>
        <v>0</v>
      </c>
      <c r="N1067" s="156">
        <f t="shared" si="391"/>
        <v>0</v>
      </c>
      <c r="O1067" s="209">
        <f t="shared" si="386"/>
        <v>0</v>
      </c>
      <c r="P1067" s="210">
        <f t="shared" si="387"/>
        <v>0</v>
      </c>
    </row>
    <row r="1068" spans="1:16" ht="30" outlineLevel="1">
      <c r="A1068" s="58">
        <f t="shared" ref="A1068:E1068" si="434">A865</f>
        <v>12.3</v>
      </c>
      <c r="B1068" s="104" t="str">
        <f t="shared" si="434"/>
        <v>Up-gradation of the Governing system at Stage-III
&amp; Other Charges (P&amp;F, Insurance etc)</v>
      </c>
      <c r="C1068" s="58" t="str">
        <f t="shared" si="434"/>
        <v>MERC/CAPEX/2019-2020/0134</v>
      </c>
      <c r="D1068" s="141">
        <f t="shared" si="434"/>
        <v>43595</v>
      </c>
      <c r="E1068" s="59">
        <f t="shared" si="434"/>
        <v>9.5522800000000014</v>
      </c>
      <c r="F1068" s="155">
        <f t="shared" si="384"/>
        <v>4.5999999999999996</v>
      </c>
      <c r="G1068" s="155">
        <f t="shared" si="385"/>
        <v>4.5999999999999996</v>
      </c>
      <c r="H1068" s="156">
        <f t="shared" si="389"/>
        <v>0</v>
      </c>
      <c r="I1068" s="157">
        <f>'F4.2  KGSC'!Z53</f>
        <v>0</v>
      </c>
      <c r="J1068" s="157">
        <f>'F4.2  KGSC'!AY53</f>
        <v>0</v>
      </c>
      <c r="K1068" s="156"/>
      <c r="L1068" s="156"/>
      <c r="M1068" s="156">
        <f t="shared" si="432"/>
        <v>0</v>
      </c>
      <c r="N1068" s="156">
        <f t="shared" si="391"/>
        <v>0</v>
      </c>
      <c r="O1068" s="209">
        <f t="shared" si="386"/>
        <v>0</v>
      </c>
      <c r="P1068" s="210">
        <f t="shared" si="387"/>
        <v>0</v>
      </c>
    </row>
    <row r="1069" spans="1:16" outlineLevel="1">
      <c r="A1069" s="183">
        <f t="shared" ref="A1069:E1069" si="435">A866</f>
        <v>0</v>
      </c>
      <c r="B1069" s="184" t="str">
        <f t="shared" si="435"/>
        <v>IDC</v>
      </c>
      <c r="C1069" s="183" t="str">
        <f t="shared" si="435"/>
        <v>MERC/CAPEX/2019-2020/0134</v>
      </c>
      <c r="D1069" s="814">
        <f t="shared" si="435"/>
        <v>43595</v>
      </c>
      <c r="E1069" s="815">
        <f t="shared" si="435"/>
        <v>0.6</v>
      </c>
      <c r="F1069" s="155">
        <f t="shared" si="384"/>
        <v>0</v>
      </c>
      <c r="G1069" s="155">
        <f t="shared" si="385"/>
        <v>0</v>
      </c>
      <c r="H1069" s="816">
        <f t="shared" si="389"/>
        <v>0</v>
      </c>
      <c r="I1069" s="155">
        <f>'F4.2  KGSC'!Z54</f>
        <v>0</v>
      </c>
      <c r="J1069" s="155">
        <f>'F4.2  KGSC'!AY54</f>
        <v>0</v>
      </c>
      <c r="K1069" s="816"/>
      <c r="L1069" s="816"/>
      <c r="M1069" s="816">
        <f t="shared" si="432"/>
        <v>0</v>
      </c>
      <c r="N1069" s="816">
        <f t="shared" si="391"/>
        <v>0</v>
      </c>
      <c r="O1069" s="209">
        <f t="shared" si="386"/>
        <v>0</v>
      </c>
      <c r="P1069" s="210">
        <f t="shared" si="387"/>
        <v>0</v>
      </c>
    </row>
    <row r="1070" spans="1:16" ht="30" outlineLevel="1">
      <c r="A1070" s="416">
        <f t="shared" ref="A1070:E1070" si="436">A867</f>
        <v>13</v>
      </c>
      <c r="B1070" s="417" t="str">
        <f t="shared" si="436"/>
        <v>Refurbishment of 24 KV Generator Circuit Breakers (ABB Make) for four units at stage-IV, KGSC, Pophali</v>
      </c>
      <c r="C1070" s="416" t="str">
        <f t="shared" si="436"/>
        <v>MERC/CAPEX/2019-2020/388</v>
      </c>
      <c r="D1070" s="811">
        <f t="shared" si="436"/>
        <v>43664</v>
      </c>
      <c r="E1070" s="57">
        <f t="shared" si="436"/>
        <v>10.572639999999998</v>
      </c>
      <c r="F1070" s="155">
        <f t="shared" si="384"/>
        <v>0</v>
      </c>
      <c r="G1070" s="155">
        <f t="shared" si="385"/>
        <v>0</v>
      </c>
      <c r="H1070" s="816">
        <f t="shared" si="389"/>
        <v>0</v>
      </c>
      <c r="I1070" s="155">
        <f>'F4.2  KGSC'!Z55</f>
        <v>0</v>
      </c>
      <c r="J1070" s="155">
        <f>'F4.2  KGSC'!AY55</f>
        <v>0</v>
      </c>
      <c r="K1070" s="816"/>
      <c r="L1070" s="816"/>
      <c r="M1070" s="816">
        <f t="shared" si="432"/>
        <v>0</v>
      </c>
      <c r="N1070" s="816">
        <f t="shared" si="391"/>
        <v>0</v>
      </c>
      <c r="O1070" s="209">
        <f t="shared" si="386"/>
        <v>0</v>
      </c>
      <c r="P1070" s="210">
        <f t="shared" si="387"/>
        <v>0</v>
      </c>
    </row>
    <row r="1071" spans="1:16" ht="30" outlineLevel="1">
      <c r="A1071" s="180">
        <f t="shared" ref="A1071:E1071" si="437">A868</f>
        <v>13.1</v>
      </c>
      <c r="B1071" s="165" t="str">
        <f t="shared" si="437"/>
        <v>Supply  spares for 24KV Generator Circuit Breaker System refurbishment (For 4 Units)</v>
      </c>
      <c r="C1071" s="58" t="str">
        <f t="shared" si="437"/>
        <v>MERC/CAPEX/2019-2020/388</v>
      </c>
      <c r="D1071" s="141">
        <f t="shared" si="437"/>
        <v>43664</v>
      </c>
      <c r="E1071" s="59">
        <f t="shared" si="437"/>
        <v>6.5702399999999992</v>
      </c>
      <c r="F1071" s="155">
        <f t="shared" si="384"/>
        <v>6.5421399999999998</v>
      </c>
      <c r="G1071" s="155">
        <f t="shared" si="385"/>
        <v>6.5421399999999998</v>
      </c>
      <c r="H1071" s="156">
        <f t="shared" si="389"/>
        <v>0</v>
      </c>
      <c r="I1071" s="157">
        <f>'F4.2  KGSC'!Z56</f>
        <v>0</v>
      </c>
      <c r="J1071" s="157">
        <f>'F4.2  KGSC'!AY56</f>
        <v>0</v>
      </c>
      <c r="K1071" s="156"/>
      <c r="L1071" s="156"/>
      <c r="M1071" s="156">
        <f t="shared" si="432"/>
        <v>0</v>
      </c>
      <c r="N1071" s="156">
        <f t="shared" si="391"/>
        <v>0</v>
      </c>
      <c r="O1071" s="209">
        <f t="shared" si="386"/>
        <v>0</v>
      </c>
      <c r="P1071" s="210">
        <f t="shared" si="387"/>
        <v>0</v>
      </c>
    </row>
    <row r="1072" spans="1:16" ht="75" outlineLevel="1">
      <c r="A1072" s="180">
        <f t="shared" ref="A1072:E1072" si="438">A869</f>
        <v>13.2</v>
      </c>
      <c r="B1072" s="165" t="str">
        <f t="shared" si="438"/>
        <v>Supervision charges for 24 KV Generator Circuit Breaker System Unit. Preparation charges, Travel &amp; transportation charges, local conveyance.
 Lumpsum rental charges of necessary tools &amp; tackles required during O/H work charges</v>
      </c>
      <c r="C1072" s="58" t="str">
        <f t="shared" si="438"/>
        <v>MERC/CAPEX/2019-2020/388</v>
      </c>
      <c r="D1072" s="141">
        <f t="shared" si="438"/>
        <v>43664</v>
      </c>
      <c r="E1072" s="59">
        <f t="shared" si="438"/>
        <v>3.8703999999999996</v>
      </c>
      <c r="F1072" s="155">
        <f t="shared" si="384"/>
        <v>3.8216000000000001</v>
      </c>
      <c r="G1072" s="155">
        <f t="shared" si="385"/>
        <v>3.8216000000000001</v>
      </c>
      <c r="H1072" s="156">
        <f t="shared" si="389"/>
        <v>0</v>
      </c>
      <c r="I1072" s="157">
        <f>'F4.2  KGSC'!Z57</f>
        <v>0</v>
      </c>
      <c r="J1072" s="157">
        <f>'F4.2  KGSC'!AY57</f>
        <v>0</v>
      </c>
      <c r="K1072" s="156"/>
      <c r="L1072" s="156"/>
      <c r="M1072" s="156">
        <f t="shared" si="432"/>
        <v>0</v>
      </c>
      <c r="N1072" s="156">
        <f t="shared" si="391"/>
        <v>0</v>
      </c>
      <c r="O1072" s="209">
        <f t="shared" si="386"/>
        <v>0</v>
      </c>
      <c r="P1072" s="210">
        <f t="shared" si="387"/>
        <v>0</v>
      </c>
    </row>
    <row r="1073" spans="1:16" outlineLevel="1">
      <c r="A1073" s="183">
        <f t="shared" ref="A1073:E1073" si="439">A870</f>
        <v>0</v>
      </c>
      <c r="B1073" s="197" t="str">
        <f t="shared" si="439"/>
        <v>IDC</v>
      </c>
      <c r="C1073" s="183" t="str">
        <f t="shared" si="439"/>
        <v>MERC/CAPEX/2019-2020/388</v>
      </c>
      <c r="D1073" s="814">
        <f t="shared" si="439"/>
        <v>43664</v>
      </c>
      <c r="E1073" s="815">
        <f t="shared" si="439"/>
        <v>0.13200000000000001</v>
      </c>
      <c r="F1073" s="155">
        <f t="shared" si="384"/>
        <v>0</v>
      </c>
      <c r="G1073" s="155">
        <f t="shared" si="385"/>
        <v>0</v>
      </c>
      <c r="H1073" s="816">
        <f t="shared" si="389"/>
        <v>0</v>
      </c>
      <c r="I1073" s="155">
        <f>'F4.2  KGSC'!Z58</f>
        <v>0</v>
      </c>
      <c r="J1073" s="155">
        <f>'F4.2  KGSC'!AY58</f>
        <v>0</v>
      </c>
      <c r="K1073" s="816"/>
      <c r="L1073" s="816"/>
      <c r="M1073" s="816">
        <f t="shared" si="432"/>
        <v>0</v>
      </c>
      <c r="N1073" s="816">
        <f t="shared" si="391"/>
        <v>0</v>
      </c>
      <c r="O1073" s="209">
        <f t="shared" si="386"/>
        <v>0</v>
      </c>
      <c r="P1073" s="210">
        <f t="shared" si="387"/>
        <v>0</v>
      </c>
    </row>
    <row r="1074" spans="1:16" ht="30" outlineLevel="1">
      <c r="A1074" s="416">
        <f t="shared" ref="A1074:E1074" si="440">A871</f>
        <v>15</v>
      </c>
      <c r="B1074" s="417" t="str">
        <f t="shared" si="440"/>
        <v>Up-gradation of Excitation system at Stage-I&amp;II, PLC &amp; SCADA system at Stage-II and DG Set at Stage-IV at KGSC, Pophali</v>
      </c>
      <c r="C1074" s="416" t="str">
        <f t="shared" si="440"/>
        <v>MERC/CAPEX/2019-2020/800</v>
      </c>
      <c r="D1074" s="811">
        <f t="shared" si="440"/>
        <v>43735</v>
      </c>
      <c r="E1074" s="57">
        <f t="shared" si="440"/>
        <v>9.8630000000000013</v>
      </c>
      <c r="F1074" s="155">
        <f t="shared" si="384"/>
        <v>0</v>
      </c>
      <c r="G1074" s="155">
        <f t="shared" si="385"/>
        <v>0</v>
      </c>
      <c r="H1074" s="816">
        <f t="shared" si="389"/>
        <v>0</v>
      </c>
      <c r="I1074" s="155">
        <f>'F4.2  KGSC'!Z59</f>
        <v>0</v>
      </c>
      <c r="J1074" s="155">
        <f>'F4.2  KGSC'!AY59</f>
        <v>0</v>
      </c>
      <c r="K1074" s="816"/>
      <c r="L1074" s="816"/>
      <c r="M1074" s="816">
        <f t="shared" si="432"/>
        <v>0</v>
      </c>
      <c r="N1074" s="816">
        <f t="shared" si="391"/>
        <v>0</v>
      </c>
      <c r="O1074" s="209">
        <f t="shared" si="386"/>
        <v>0</v>
      </c>
      <c r="P1074" s="210">
        <f t="shared" si="387"/>
        <v>0</v>
      </c>
    </row>
    <row r="1075" spans="1:16" ht="30" outlineLevel="1">
      <c r="A1075" s="180">
        <f t="shared" ref="A1075:E1075" si="441">A872</f>
        <v>15.1</v>
      </c>
      <c r="B1075" s="164" t="str">
        <f t="shared" si="441"/>
        <v>Up gradation of Stage-I&amp;II(4x70MW+4x80 MW) Static Semipol Excitation System with Latest Advanced Excitation System</v>
      </c>
      <c r="C1075" s="58" t="str">
        <f t="shared" si="441"/>
        <v>MERC/CAPEX/2019-2020/800</v>
      </c>
      <c r="D1075" s="141">
        <f t="shared" si="441"/>
        <v>43735</v>
      </c>
      <c r="E1075" s="59">
        <f t="shared" si="441"/>
        <v>9.8630000000000013</v>
      </c>
      <c r="F1075" s="155">
        <f t="shared" si="384"/>
        <v>5.7629999999999999</v>
      </c>
      <c r="G1075" s="155">
        <f t="shared" si="385"/>
        <v>5.76</v>
      </c>
      <c r="H1075" s="156">
        <f t="shared" si="389"/>
        <v>3.0000000000001137E-3</v>
      </c>
      <c r="I1075" s="157">
        <f>'F4.2  KGSC'!Z60</f>
        <v>0</v>
      </c>
      <c r="J1075" s="157">
        <f>'F4.2  KGSC'!AY60</f>
        <v>0</v>
      </c>
      <c r="K1075" s="156"/>
      <c r="L1075" s="156"/>
      <c r="M1075" s="156">
        <f t="shared" si="432"/>
        <v>0</v>
      </c>
      <c r="N1075" s="156">
        <f t="shared" si="391"/>
        <v>3.0000000000001137E-3</v>
      </c>
      <c r="O1075" s="209">
        <f t="shared" si="386"/>
        <v>0</v>
      </c>
      <c r="P1075" s="210">
        <f t="shared" si="387"/>
        <v>0</v>
      </c>
    </row>
    <row r="1076" spans="1:16" ht="30" outlineLevel="1">
      <c r="A1076" s="180">
        <f t="shared" ref="A1076:E1076" si="442">A873</f>
        <v>15.2</v>
      </c>
      <c r="B1076" s="164" t="str">
        <f t="shared" si="442"/>
        <v>Up gradation of existing unit PLC and SCADA automation of 4x80 MW Koyna stage-II units</v>
      </c>
      <c r="C1076" s="58" t="str">
        <f t="shared" si="442"/>
        <v>MERC/CAPEX/2019-2020/800</v>
      </c>
      <c r="D1076" s="141">
        <f t="shared" si="442"/>
        <v>43735</v>
      </c>
      <c r="E1076" s="59">
        <f t="shared" si="442"/>
        <v>4.2320000000000002</v>
      </c>
      <c r="F1076" s="155">
        <f t="shared" si="384"/>
        <v>4.3</v>
      </c>
      <c r="G1076" s="155">
        <f t="shared" si="385"/>
        <v>4.3</v>
      </c>
      <c r="H1076" s="156">
        <f t="shared" si="389"/>
        <v>0</v>
      </c>
      <c r="I1076" s="157">
        <f>'F4.2  KGSC'!Z61</f>
        <v>0</v>
      </c>
      <c r="J1076" s="157">
        <f>'F4.2  KGSC'!AY61</f>
        <v>0</v>
      </c>
      <c r="K1076" s="156"/>
      <c r="L1076" s="156"/>
      <c r="M1076" s="156">
        <f t="shared" si="432"/>
        <v>0</v>
      </c>
      <c r="N1076" s="156">
        <f t="shared" si="391"/>
        <v>0</v>
      </c>
      <c r="O1076" s="209">
        <f t="shared" si="386"/>
        <v>0</v>
      </c>
      <c r="P1076" s="210">
        <f t="shared" si="387"/>
        <v>0</v>
      </c>
    </row>
    <row r="1077" spans="1:16" outlineLevel="1">
      <c r="A1077" s="180">
        <f t="shared" ref="A1077:E1077" si="443">A874</f>
        <v>15.3</v>
      </c>
      <c r="B1077" s="164" t="str">
        <f t="shared" si="443"/>
        <v>Up gradation of one 1500 KVA DG set, at KGSC, Stage-IV</v>
      </c>
      <c r="C1077" s="58" t="str">
        <f t="shared" si="443"/>
        <v>MERC/CAPEX/2019-2020/800</v>
      </c>
      <c r="D1077" s="141">
        <f t="shared" si="443"/>
        <v>43735</v>
      </c>
      <c r="E1077" s="59">
        <f t="shared" si="443"/>
        <v>1.6</v>
      </c>
      <c r="F1077" s="155">
        <f t="shared" si="384"/>
        <v>1.81</v>
      </c>
      <c r="G1077" s="155">
        <f t="shared" si="385"/>
        <v>1.81</v>
      </c>
      <c r="H1077" s="156">
        <f t="shared" si="389"/>
        <v>0</v>
      </c>
      <c r="I1077" s="157">
        <f>'F4.2  KGSC'!Z62</f>
        <v>0</v>
      </c>
      <c r="J1077" s="157">
        <f>'F4.2  KGSC'!AY62</f>
        <v>0</v>
      </c>
      <c r="K1077" s="156"/>
      <c r="L1077" s="156"/>
      <c r="M1077" s="156">
        <f t="shared" si="432"/>
        <v>0</v>
      </c>
      <c r="N1077" s="156">
        <f t="shared" si="391"/>
        <v>0</v>
      </c>
      <c r="O1077" s="209">
        <f t="shared" si="386"/>
        <v>0</v>
      </c>
      <c r="P1077" s="210">
        <f t="shared" si="387"/>
        <v>0</v>
      </c>
    </row>
    <row r="1078" spans="1:16" outlineLevel="1">
      <c r="A1078" s="183">
        <f t="shared" ref="A1078:E1078" si="444">A875</f>
        <v>0</v>
      </c>
      <c r="B1078" s="184" t="str">
        <f t="shared" si="444"/>
        <v>IDC</v>
      </c>
      <c r="C1078" s="183" t="str">
        <f t="shared" si="444"/>
        <v>MERC/CAPEX/2019-2020/800</v>
      </c>
      <c r="D1078" s="814">
        <f t="shared" si="444"/>
        <v>43735</v>
      </c>
      <c r="E1078" s="815">
        <f t="shared" si="444"/>
        <v>1.103</v>
      </c>
      <c r="F1078" s="155">
        <f t="shared" si="384"/>
        <v>0</v>
      </c>
      <c r="G1078" s="155">
        <f t="shared" si="385"/>
        <v>0</v>
      </c>
      <c r="H1078" s="816">
        <f t="shared" si="389"/>
        <v>0</v>
      </c>
      <c r="I1078" s="155">
        <f>'F4.2  KGSC'!Z63</f>
        <v>0</v>
      </c>
      <c r="J1078" s="155">
        <f>'F4.2  KGSC'!AY63</f>
        <v>0</v>
      </c>
      <c r="K1078" s="816"/>
      <c r="L1078" s="816"/>
      <c r="M1078" s="816">
        <f t="shared" si="432"/>
        <v>0</v>
      </c>
      <c r="N1078" s="816">
        <f t="shared" si="391"/>
        <v>0</v>
      </c>
      <c r="O1078" s="209">
        <f t="shared" si="386"/>
        <v>0</v>
      </c>
      <c r="P1078" s="210">
        <f t="shared" si="387"/>
        <v>0</v>
      </c>
    </row>
    <row r="1079" spans="1:16" ht="30" outlineLevel="1">
      <c r="A1079" s="416">
        <f t="shared" ref="A1079:E1079" si="445">A876</f>
        <v>17</v>
      </c>
      <c r="B1079" s="417" t="str">
        <f t="shared" si="445"/>
        <v>Repair works in Emergency Valve Tunnel (EVT) and surge well at Stage I/II, KGSC, Pophali</v>
      </c>
      <c r="C1079" s="416" t="str">
        <f t="shared" si="445"/>
        <v>MERC/CAPEX/2020-2021/WFH/18</v>
      </c>
      <c r="D1079" s="811">
        <f t="shared" si="445"/>
        <v>44001</v>
      </c>
      <c r="E1079" s="57">
        <f t="shared" si="445"/>
        <v>28.037129999999998</v>
      </c>
      <c r="F1079" s="155">
        <f t="shared" si="384"/>
        <v>0</v>
      </c>
      <c r="G1079" s="155">
        <f t="shared" si="385"/>
        <v>0</v>
      </c>
      <c r="H1079" s="816">
        <f t="shared" si="389"/>
        <v>0</v>
      </c>
      <c r="I1079" s="155">
        <f>'F4.2  KGSC'!Z64</f>
        <v>0</v>
      </c>
      <c r="J1079" s="155">
        <f>'F4.2  KGSC'!AY64</f>
        <v>0</v>
      </c>
      <c r="K1079" s="816"/>
      <c r="L1079" s="816"/>
      <c r="M1079" s="816">
        <f t="shared" si="432"/>
        <v>0</v>
      </c>
      <c r="N1079" s="816">
        <f t="shared" si="391"/>
        <v>0</v>
      </c>
      <c r="O1079" s="209">
        <f t="shared" si="386"/>
        <v>0</v>
      </c>
      <c r="P1079" s="210">
        <f t="shared" si="387"/>
        <v>0</v>
      </c>
    </row>
    <row r="1080" spans="1:16" ht="30" outlineLevel="1">
      <c r="A1080" s="58">
        <f t="shared" ref="A1080:E1080" si="446">A877</f>
        <v>17.100000000000001</v>
      </c>
      <c r="B1080" s="104" t="str">
        <f t="shared" si="446"/>
        <v>Sealing and stabilization of EVT Tunnel left side wall and carven portion of EVT and Ventilation Tunnel.</v>
      </c>
      <c r="C1080" s="58" t="str">
        <f t="shared" si="446"/>
        <v>MERC/CAPEX/2020-2021/WFH/18</v>
      </c>
      <c r="D1080" s="141">
        <f t="shared" si="446"/>
        <v>44001</v>
      </c>
      <c r="E1080" s="59">
        <f t="shared" si="446"/>
        <v>8.3069639999999989</v>
      </c>
      <c r="F1080" s="155">
        <f t="shared" si="384"/>
        <v>19.573117</v>
      </c>
      <c r="G1080" s="155">
        <f t="shared" si="385"/>
        <v>18.03</v>
      </c>
      <c r="H1080" s="156">
        <f t="shared" si="389"/>
        <v>1.5431169999999987</v>
      </c>
      <c r="I1080" s="157">
        <f>'F4.2  KGSC'!Z65</f>
        <v>0</v>
      </c>
      <c r="J1080" s="157">
        <f>'F4.2  KGSC'!AY65</f>
        <v>0</v>
      </c>
      <c r="K1080" s="156"/>
      <c r="L1080" s="156"/>
      <c r="M1080" s="156">
        <f t="shared" si="432"/>
        <v>0</v>
      </c>
      <c r="N1080" s="156">
        <f t="shared" si="391"/>
        <v>1.5431169999999987</v>
      </c>
      <c r="O1080" s="209">
        <f t="shared" si="386"/>
        <v>0</v>
      </c>
      <c r="P1080" s="210">
        <f t="shared" si="387"/>
        <v>0</v>
      </c>
    </row>
    <row r="1081" spans="1:16" ht="30" outlineLevel="1">
      <c r="A1081" s="58">
        <f t="shared" ref="A1081:E1081" si="447">A878</f>
        <v>17.2</v>
      </c>
      <c r="B1081" s="104" t="str">
        <f t="shared" si="447"/>
        <v>Structural Strengthening and Sealing Cracks and Cavities in Surge Shaft RCC Staining Wall from inside</v>
      </c>
      <c r="C1081" s="58" t="str">
        <f t="shared" si="447"/>
        <v>MERC/CAPEX/2020-2021/WFH/18</v>
      </c>
      <c r="D1081" s="141">
        <f t="shared" si="447"/>
        <v>44001</v>
      </c>
      <c r="E1081" s="59">
        <f t="shared" si="447"/>
        <v>18.660166</v>
      </c>
      <c r="F1081" s="155">
        <f t="shared" si="384"/>
        <v>0.38750000000000001</v>
      </c>
      <c r="G1081" s="155">
        <f t="shared" si="385"/>
        <v>0</v>
      </c>
      <c r="H1081" s="156">
        <f t="shared" si="389"/>
        <v>0.38750000000000001</v>
      </c>
      <c r="I1081" s="157">
        <f>'F4.2  KGSC'!Z66</f>
        <v>0</v>
      </c>
      <c r="J1081" s="157">
        <f>'F4.2  KGSC'!AY66</f>
        <v>0</v>
      </c>
      <c r="K1081" s="156"/>
      <c r="L1081" s="156"/>
      <c r="M1081" s="156">
        <f t="shared" si="432"/>
        <v>0</v>
      </c>
      <c r="N1081" s="156">
        <f t="shared" si="391"/>
        <v>0.38750000000000001</v>
      </c>
      <c r="O1081" s="209">
        <f t="shared" si="386"/>
        <v>0</v>
      </c>
      <c r="P1081" s="210">
        <f t="shared" si="387"/>
        <v>0</v>
      </c>
    </row>
    <row r="1082" spans="1:16" outlineLevel="1">
      <c r="A1082" s="183">
        <f t="shared" ref="A1082:E1082" si="448">A879</f>
        <v>0</v>
      </c>
      <c r="B1082" s="184" t="str">
        <f t="shared" si="448"/>
        <v>IDC</v>
      </c>
      <c r="C1082" s="183" t="str">
        <f t="shared" si="448"/>
        <v>MERC/CAPEX/2020-2021/WFH/18</v>
      </c>
      <c r="D1082" s="814">
        <f t="shared" si="448"/>
        <v>44001</v>
      </c>
      <c r="E1082" s="815">
        <f t="shared" si="448"/>
        <v>1.07</v>
      </c>
      <c r="F1082" s="155">
        <f t="shared" si="384"/>
        <v>0</v>
      </c>
      <c r="G1082" s="155">
        <f t="shared" si="385"/>
        <v>0</v>
      </c>
      <c r="H1082" s="816">
        <f t="shared" si="389"/>
        <v>0</v>
      </c>
      <c r="I1082" s="155">
        <f>'F4.2  KGSC'!Z67</f>
        <v>0</v>
      </c>
      <c r="J1082" s="155">
        <f>'F4.2  KGSC'!AY67</f>
        <v>0</v>
      </c>
      <c r="K1082" s="816"/>
      <c r="L1082" s="816"/>
      <c r="M1082" s="816">
        <f t="shared" si="432"/>
        <v>0</v>
      </c>
      <c r="N1082" s="816">
        <f t="shared" si="391"/>
        <v>0</v>
      </c>
      <c r="O1082" s="209">
        <f t="shared" si="386"/>
        <v>0</v>
      </c>
      <c r="P1082" s="210">
        <f t="shared" si="387"/>
        <v>0</v>
      </c>
    </row>
    <row r="1083" spans="1:16" ht="30" outlineLevel="1">
      <c r="A1083" s="416" t="str">
        <f t="shared" ref="A1083:E1083" si="449">A880</f>
        <v>HO
DPR-8</v>
      </c>
      <c r="B1083" s="417" t="str">
        <f t="shared" si="449"/>
        <v>Replacement of Fire Tenders at Various Power Stations of Mahagenco</v>
      </c>
      <c r="C1083" s="416" t="str">
        <f t="shared" si="449"/>
        <v>MERC/CAPEX/20172018/4653</v>
      </c>
      <c r="D1083" s="811">
        <f t="shared" si="449"/>
        <v>43052</v>
      </c>
      <c r="E1083" s="57">
        <f t="shared" si="449"/>
        <v>1.25</v>
      </c>
      <c r="F1083" s="155">
        <f t="shared" si="384"/>
        <v>0</v>
      </c>
      <c r="G1083" s="155">
        <f t="shared" si="385"/>
        <v>0</v>
      </c>
      <c r="H1083" s="816">
        <f t="shared" si="389"/>
        <v>0</v>
      </c>
      <c r="I1083" s="155">
        <f>'F4.2  KGSC'!Z68</f>
        <v>0</v>
      </c>
      <c r="J1083" s="155">
        <f>'F4.2  KGSC'!AY68</f>
        <v>0</v>
      </c>
      <c r="K1083" s="816"/>
      <c r="L1083" s="816"/>
      <c r="M1083" s="816">
        <f t="shared" si="432"/>
        <v>0</v>
      </c>
      <c r="N1083" s="816">
        <f t="shared" si="391"/>
        <v>0</v>
      </c>
      <c r="O1083" s="209">
        <f t="shared" si="386"/>
        <v>0</v>
      </c>
      <c r="P1083" s="210">
        <f t="shared" si="387"/>
        <v>0</v>
      </c>
    </row>
    <row r="1084" spans="1:16" ht="30" outlineLevel="1">
      <c r="A1084" s="183" t="str">
        <f t="shared" ref="A1084:E1084" si="450">A881</f>
        <v>HO
DPR-8.1</v>
      </c>
      <c r="B1084" s="184" t="str">
        <f t="shared" si="450"/>
        <v>Advance Multipurpose Fire Tender</v>
      </c>
      <c r="C1084" s="183" t="str">
        <f t="shared" si="450"/>
        <v>MERC/CAPEX/20172018/4653</v>
      </c>
      <c r="D1084" s="814">
        <f t="shared" si="450"/>
        <v>43052</v>
      </c>
      <c r="E1084" s="815">
        <f t="shared" si="450"/>
        <v>0</v>
      </c>
      <c r="F1084" s="155">
        <f t="shared" si="384"/>
        <v>0</v>
      </c>
      <c r="G1084" s="155">
        <f t="shared" si="385"/>
        <v>0</v>
      </c>
      <c r="H1084" s="816">
        <f t="shared" si="389"/>
        <v>0</v>
      </c>
      <c r="I1084" s="155">
        <f>'F4.2  KGSC'!Z69</f>
        <v>0</v>
      </c>
      <c r="J1084" s="155">
        <f>'F4.2  KGSC'!AY69</f>
        <v>0</v>
      </c>
      <c r="K1084" s="816"/>
      <c r="L1084" s="816"/>
      <c r="M1084" s="816">
        <f t="shared" si="432"/>
        <v>0</v>
      </c>
      <c r="N1084" s="816">
        <f t="shared" si="391"/>
        <v>0</v>
      </c>
      <c r="O1084" s="209">
        <f t="shared" si="386"/>
        <v>0</v>
      </c>
      <c r="P1084" s="210">
        <f t="shared" si="387"/>
        <v>0</v>
      </c>
    </row>
    <row r="1085" spans="1:16" ht="30" outlineLevel="1">
      <c r="A1085" s="183" t="str">
        <f t="shared" ref="A1085:E1085" si="451">A882</f>
        <v>HO
DPR-8.2</v>
      </c>
      <c r="B1085" s="184" t="str">
        <f t="shared" si="451"/>
        <v>Normal Multipurpose Fire Tender</v>
      </c>
      <c r="C1085" s="183" t="str">
        <f t="shared" si="451"/>
        <v>MERC/CAPEX/20172018/4653</v>
      </c>
      <c r="D1085" s="814">
        <f t="shared" si="451"/>
        <v>43052</v>
      </c>
      <c r="E1085" s="815">
        <f t="shared" si="451"/>
        <v>1.25</v>
      </c>
      <c r="F1085" s="155">
        <f t="shared" si="384"/>
        <v>0</v>
      </c>
      <c r="G1085" s="155">
        <f t="shared" si="385"/>
        <v>0</v>
      </c>
      <c r="H1085" s="816">
        <f t="shared" si="389"/>
        <v>0</v>
      </c>
      <c r="I1085" s="155">
        <f>'F4.2  KGSC'!Z70</f>
        <v>0</v>
      </c>
      <c r="J1085" s="155">
        <f>'F4.2  KGSC'!AY70</f>
        <v>0</v>
      </c>
      <c r="K1085" s="816"/>
      <c r="L1085" s="816"/>
      <c r="M1085" s="816">
        <f t="shared" si="432"/>
        <v>0</v>
      </c>
      <c r="N1085" s="816">
        <f t="shared" si="391"/>
        <v>0</v>
      </c>
      <c r="O1085" s="209">
        <f t="shared" si="386"/>
        <v>0</v>
      </c>
      <c r="P1085" s="210">
        <f t="shared" si="387"/>
        <v>0</v>
      </c>
    </row>
    <row r="1086" spans="1:16" outlineLevel="1">
      <c r="A1086" s="183">
        <f t="shared" ref="A1086:E1086" si="452">A883</f>
        <v>0</v>
      </c>
      <c r="B1086" s="184" t="str">
        <f t="shared" si="452"/>
        <v>IDC</v>
      </c>
      <c r="C1086" s="183" t="str">
        <f t="shared" si="452"/>
        <v>MERC/CAPEX/20172018/4653</v>
      </c>
      <c r="D1086" s="814">
        <f t="shared" si="452"/>
        <v>43052</v>
      </c>
      <c r="E1086" s="815">
        <f t="shared" si="452"/>
        <v>0</v>
      </c>
      <c r="F1086" s="155">
        <f t="shared" si="384"/>
        <v>0</v>
      </c>
      <c r="G1086" s="155">
        <f t="shared" si="385"/>
        <v>0</v>
      </c>
      <c r="H1086" s="816">
        <f t="shared" si="389"/>
        <v>0</v>
      </c>
      <c r="I1086" s="155">
        <f>'F4.2  KGSC'!Z71</f>
        <v>0</v>
      </c>
      <c r="J1086" s="155">
        <f>'F4.2  KGSC'!AY71</f>
        <v>0</v>
      </c>
      <c r="K1086" s="816"/>
      <c r="L1086" s="816"/>
      <c r="M1086" s="816">
        <f t="shared" si="432"/>
        <v>0</v>
      </c>
      <c r="N1086" s="816">
        <f t="shared" si="391"/>
        <v>0</v>
      </c>
      <c r="O1086" s="209">
        <f t="shared" si="386"/>
        <v>0</v>
      </c>
      <c r="P1086" s="210">
        <f t="shared" si="387"/>
        <v>0</v>
      </c>
    </row>
    <row r="1087" spans="1:16" ht="45" outlineLevel="1">
      <c r="A1087" s="416">
        <f t="shared" ref="A1087:E1087" si="453">A884</f>
        <v>18</v>
      </c>
      <c r="B1087" s="417" t="str">
        <f t="shared" si="453"/>
        <v>Refurbishment of cooling and drainage water system along with replacement of 5 no's of cooling water pumps by new stage -IV KGSC Pophali</v>
      </c>
      <c r="C1087" s="416" t="str">
        <f t="shared" si="453"/>
        <v>MERC/CAPEX/2023-2024/MSPGCL/0201</v>
      </c>
      <c r="D1087" s="811">
        <f t="shared" si="453"/>
        <v>45372</v>
      </c>
      <c r="E1087" s="57">
        <f t="shared" si="453"/>
        <v>0</v>
      </c>
      <c r="F1087" s="155">
        <f t="shared" si="384"/>
        <v>0</v>
      </c>
      <c r="G1087" s="155">
        <f t="shared" si="385"/>
        <v>0</v>
      </c>
      <c r="H1087" s="816">
        <f t="shared" si="389"/>
        <v>0</v>
      </c>
      <c r="I1087" s="155">
        <f>'F4.2  KGSC'!Z72</f>
        <v>0</v>
      </c>
      <c r="J1087" s="155">
        <f>'F4.2  KGSC'!AY72</f>
        <v>0</v>
      </c>
      <c r="K1087" s="816"/>
      <c r="L1087" s="816"/>
      <c r="M1087" s="816">
        <f t="shared" si="432"/>
        <v>0</v>
      </c>
      <c r="N1087" s="816">
        <f t="shared" si="391"/>
        <v>0</v>
      </c>
      <c r="O1087" s="209">
        <f t="shared" si="386"/>
        <v>0</v>
      </c>
      <c r="P1087" s="210">
        <f t="shared" si="387"/>
        <v>0</v>
      </c>
    </row>
    <row r="1088" spans="1:16" ht="45" outlineLevel="1">
      <c r="A1088" s="201">
        <f t="shared" ref="A1088:E1088" si="454">A885</f>
        <v>0</v>
      </c>
      <c r="B1088" s="164" t="str">
        <f t="shared" si="454"/>
        <v>Refurbishment of cooling and drainage water system along with replacement of 5 no's of cooling water pumps by new stage -IV KGSC Pophali</v>
      </c>
      <c r="C1088" s="87" t="str">
        <f t="shared" si="454"/>
        <v>MERC/CAPEX/2023-2024/MSPGCL/0201</v>
      </c>
      <c r="D1088" s="141">
        <f t="shared" si="454"/>
        <v>45372</v>
      </c>
      <c r="E1088" s="159">
        <f t="shared" si="454"/>
        <v>0</v>
      </c>
      <c r="F1088" s="155">
        <f t="shared" si="384"/>
        <v>27.83</v>
      </c>
      <c r="G1088" s="155">
        <f t="shared" si="385"/>
        <v>27.83</v>
      </c>
      <c r="H1088" s="156">
        <f t="shared" si="389"/>
        <v>0</v>
      </c>
      <c r="I1088" s="157">
        <f>'F4.2  KGSC'!Z73</f>
        <v>0</v>
      </c>
      <c r="J1088" s="157">
        <f>'F4.2  KGSC'!AY73</f>
        <v>0</v>
      </c>
      <c r="K1088" s="156"/>
      <c r="L1088" s="156"/>
      <c r="M1088" s="156">
        <f t="shared" si="432"/>
        <v>0</v>
      </c>
      <c r="N1088" s="156">
        <f t="shared" si="391"/>
        <v>0</v>
      </c>
      <c r="O1088" s="209"/>
      <c r="P1088" s="210"/>
    </row>
    <row r="1089" spans="1:16" outlineLevel="1">
      <c r="A1089" s="201">
        <f t="shared" ref="A1089:E1089" si="455">A886</f>
        <v>0</v>
      </c>
      <c r="B1089" s="164" t="str">
        <f t="shared" si="455"/>
        <v>IDC</v>
      </c>
      <c r="C1089" s="87" t="str">
        <f t="shared" si="455"/>
        <v>MERC/CAPEX/2023-2024/MSPGCL/0201</v>
      </c>
      <c r="D1089" s="141">
        <f t="shared" si="455"/>
        <v>45372</v>
      </c>
      <c r="E1089" s="159">
        <f t="shared" si="455"/>
        <v>0</v>
      </c>
      <c r="F1089" s="155">
        <f t="shared" ref="F1089" si="456">F886+I886</f>
        <v>0</v>
      </c>
      <c r="G1089" s="155">
        <f t="shared" ref="G1089" si="457">G886+M886</f>
        <v>0</v>
      </c>
      <c r="H1089" s="156">
        <f t="shared" si="389"/>
        <v>0</v>
      </c>
      <c r="I1089" s="157">
        <f>'F4.2  KGSC'!Z74</f>
        <v>0</v>
      </c>
      <c r="J1089" s="157">
        <f>'F4.2  KGSC'!AY74</f>
        <v>0</v>
      </c>
      <c r="K1089" s="156"/>
      <c r="L1089" s="156"/>
      <c r="M1089" s="156">
        <f t="shared" si="432"/>
        <v>0</v>
      </c>
      <c r="N1089" s="156">
        <f t="shared" si="391"/>
        <v>0</v>
      </c>
      <c r="O1089" s="209"/>
      <c r="P1089" s="210"/>
    </row>
    <row r="1090" spans="1:16" outlineLevel="1">
      <c r="A1090" s="87"/>
      <c r="B1090" s="90"/>
      <c r="C1090" s="87"/>
      <c r="D1090" s="141"/>
      <c r="E1090" s="159"/>
      <c r="F1090" s="156"/>
      <c r="G1090" s="156"/>
      <c r="H1090" s="156"/>
      <c r="I1090" s="157">
        <f>'F4.2  KGSC'!Z75</f>
        <v>0</v>
      </c>
      <c r="J1090" s="157">
        <f>'F4.2  KGSC'!AY75</f>
        <v>0</v>
      </c>
      <c r="K1090" s="156"/>
      <c r="L1090" s="156"/>
      <c r="M1090" s="156"/>
      <c r="N1090" s="156"/>
      <c r="O1090" s="209"/>
      <c r="P1090" s="210"/>
    </row>
    <row r="1091" spans="1:16" outlineLevel="1">
      <c r="A1091" s="87">
        <f t="shared" ref="A1091:E1091" si="458">A888</f>
        <v>0</v>
      </c>
      <c r="B1091" s="46" t="str">
        <f t="shared" si="458"/>
        <v>(ii) Yet to be submitted to MERC</v>
      </c>
      <c r="C1091" s="87">
        <f t="shared" si="458"/>
        <v>0</v>
      </c>
      <c r="D1091" s="141" t="str">
        <f t="shared" si="458"/>
        <v>-</v>
      </c>
      <c r="E1091" s="159">
        <f t="shared" si="458"/>
        <v>0</v>
      </c>
      <c r="F1091" s="156">
        <f>F888+I888</f>
        <v>0</v>
      </c>
      <c r="G1091" s="156">
        <f>G888+M888</f>
        <v>0</v>
      </c>
      <c r="H1091" s="156">
        <f t="shared" ref="H1091:H1117" si="459">F1091-G1091</f>
        <v>0</v>
      </c>
      <c r="I1091" s="157">
        <f>'F4.2  KGSC'!Z76</f>
        <v>0</v>
      </c>
      <c r="J1091" s="157">
        <f>'F4.2  KGSC'!AY76</f>
        <v>0</v>
      </c>
      <c r="K1091" s="156"/>
      <c r="L1091" s="156"/>
      <c r="M1091" s="156">
        <f t="shared" ref="M1091:M1117" si="460">SUM(J1091:L1091)</f>
        <v>0</v>
      </c>
      <c r="N1091" s="156">
        <f t="shared" ref="N1091:N1117" si="461">H1091+I1091-M1091</f>
        <v>0</v>
      </c>
    </row>
    <row r="1092" spans="1:16" ht="30" outlineLevel="1">
      <c r="A1092" s="53">
        <f t="shared" ref="A1092:E1092" si="462">A889</f>
        <v>19</v>
      </c>
      <c r="B1092" s="54" t="str">
        <f t="shared" si="462"/>
        <v>Refurbishment of GIS T155 as per M4 Schedule at KGSC Stage-IV, Pophali</v>
      </c>
      <c r="C1092" s="53" t="str">
        <f t="shared" si="462"/>
        <v>Yet to be approved</v>
      </c>
      <c r="D1092" s="55" t="str">
        <f t="shared" si="462"/>
        <v>-</v>
      </c>
      <c r="E1092" s="56">
        <f t="shared" si="462"/>
        <v>0</v>
      </c>
      <c r="F1092" s="156">
        <f>F889+I889</f>
        <v>0</v>
      </c>
      <c r="G1092" s="156">
        <f>G889+M889</f>
        <v>0</v>
      </c>
      <c r="H1092" s="156">
        <f t="shared" si="459"/>
        <v>0</v>
      </c>
      <c r="I1092" s="157">
        <f>'F4.2  KGSC'!Z77</f>
        <v>0</v>
      </c>
      <c r="J1092" s="157">
        <f>'F4.2  KGSC'!AY77</f>
        <v>0</v>
      </c>
      <c r="K1092" s="156"/>
      <c r="L1092" s="156"/>
      <c r="M1092" s="156">
        <f t="shared" si="460"/>
        <v>0</v>
      </c>
      <c r="N1092" s="156">
        <f t="shared" si="461"/>
        <v>0</v>
      </c>
    </row>
    <row r="1093" spans="1:16" outlineLevel="1">
      <c r="A1093" s="87">
        <f t="shared" ref="A1093:E1093" si="463">A890</f>
        <v>19.100000000000001</v>
      </c>
      <c r="B1093" s="90" t="str">
        <f t="shared" si="463"/>
        <v>Refurbishment of GIS T155 as per M4 Schedule at KGSC Stage-IV, Pophali</v>
      </c>
      <c r="C1093" s="87">
        <f t="shared" si="463"/>
        <v>0</v>
      </c>
      <c r="D1093" s="141" t="str">
        <f t="shared" si="463"/>
        <v>-</v>
      </c>
      <c r="E1093" s="159">
        <f t="shared" si="463"/>
        <v>0</v>
      </c>
      <c r="F1093" s="156">
        <f>F890+I890</f>
        <v>49.08</v>
      </c>
      <c r="G1093" s="156">
        <f>G890+M890</f>
        <v>49.08</v>
      </c>
      <c r="H1093" s="156">
        <f t="shared" si="459"/>
        <v>0</v>
      </c>
      <c r="I1093" s="157">
        <f>'F4.2  KGSC'!Z78</f>
        <v>0</v>
      </c>
      <c r="J1093" s="157">
        <f>'F4.2  KGSC'!AY78</f>
        <v>0</v>
      </c>
      <c r="K1093" s="156"/>
      <c r="L1093" s="156"/>
      <c r="M1093" s="156">
        <f t="shared" si="460"/>
        <v>0</v>
      </c>
      <c r="N1093" s="156">
        <f t="shared" si="461"/>
        <v>0</v>
      </c>
    </row>
    <row r="1094" spans="1:16" outlineLevel="1">
      <c r="A1094" s="53">
        <f t="shared" ref="A1094:E1094" si="464">A891</f>
        <v>20</v>
      </c>
      <c r="B1094" s="54" t="str">
        <f t="shared" si="464"/>
        <v>Various Civil work as per IB recommendation at KGSC, Pophali</v>
      </c>
      <c r="C1094" s="53" t="str">
        <f t="shared" si="464"/>
        <v>Yet to be approved</v>
      </c>
      <c r="D1094" s="55" t="str">
        <f t="shared" si="464"/>
        <v>-</v>
      </c>
      <c r="E1094" s="56">
        <f t="shared" si="464"/>
        <v>0</v>
      </c>
      <c r="F1094" s="156">
        <f>F891+I891</f>
        <v>0</v>
      </c>
      <c r="G1094" s="156">
        <f>G891+M891</f>
        <v>0</v>
      </c>
      <c r="H1094" s="156">
        <f t="shared" si="459"/>
        <v>0</v>
      </c>
      <c r="I1094" s="157">
        <f>'F4.2  KGSC'!Z79</f>
        <v>0</v>
      </c>
      <c r="J1094" s="157">
        <f>'F4.2  KGSC'!AY79</f>
        <v>0</v>
      </c>
      <c r="K1094" s="156"/>
      <c r="L1094" s="156"/>
      <c r="M1094" s="156">
        <f t="shared" si="460"/>
        <v>0</v>
      </c>
      <c r="N1094" s="156">
        <f t="shared" si="461"/>
        <v>0</v>
      </c>
    </row>
    <row r="1095" spans="1:16" outlineLevel="1">
      <c r="A1095" s="87">
        <f t="shared" ref="A1095:E1095" si="465">A892</f>
        <v>20.100000000000001</v>
      </c>
      <c r="B1095" s="90" t="str">
        <f t="shared" si="465"/>
        <v>Various Civil work as per IB recommendation at KGSC, Pophali</v>
      </c>
      <c r="C1095" s="87">
        <f t="shared" si="465"/>
        <v>0</v>
      </c>
      <c r="D1095" s="141" t="str">
        <f t="shared" si="465"/>
        <v>-</v>
      </c>
      <c r="E1095" s="159">
        <f t="shared" si="465"/>
        <v>0</v>
      </c>
      <c r="F1095" s="156">
        <f>F892+I892</f>
        <v>8.4499999999999993</v>
      </c>
      <c r="G1095" s="156">
        <f>G892+M892</f>
        <v>10.5</v>
      </c>
      <c r="H1095" s="156">
        <f t="shared" si="459"/>
        <v>-2.0500000000000007</v>
      </c>
      <c r="I1095" s="157">
        <f>'F4.2  KGSC'!Z80</f>
        <v>0</v>
      </c>
      <c r="J1095" s="157">
        <f>'F4.2  KGSC'!AY80</f>
        <v>0</v>
      </c>
      <c r="K1095" s="156"/>
      <c r="L1095" s="156"/>
      <c r="M1095" s="156">
        <f t="shared" si="460"/>
        <v>0</v>
      </c>
      <c r="N1095" s="156">
        <f t="shared" si="461"/>
        <v>-2.0500000000000007</v>
      </c>
    </row>
    <row r="1096" spans="1:16" outlineLevel="1">
      <c r="A1096" s="87">
        <f t="shared" ref="A1096:E1096" si="466">A893</f>
        <v>20.2</v>
      </c>
      <c r="B1096" s="90" t="str">
        <f t="shared" si="466"/>
        <v>construction of chainlink caging along entrance of St-I&amp;II, St-III &amp; St-IV</v>
      </c>
      <c r="C1096" s="87">
        <f t="shared" si="466"/>
        <v>0</v>
      </c>
      <c r="D1096" s="141" t="str">
        <f t="shared" si="466"/>
        <v>-</v>
      </c>
      <c r="E1096" s="159">
        <f t="shared" si="466"/>
        <v>0</v>
      </c>
      <c r="F1096" s="156">
        <f t="shared" ref="F1096:F1159" si="467">F893+I893</f>
        <v>6.5299999999999994</v>
      </c>
      <c r="G1096" s="156">
        <f t="shared" ref="G1096:G1159" si="468">G893+M893</f>
        <v>0</v>
      </c>
      <c r="H1096" s="156">
        <f t="shared" si="459"/>
        <v>6.5299999999999994</v>
      </c>
      <c r="I1096" s="157">
        <f>'F4.2  KGSC'!Z81</f>
        <v>0</v>
      </c>
      <c r="J1096" s="157">
        <f>'F4.2  KGSC'!AY81</f>
        <v>0</v>
      </c>
      <c r="K1096" s="156"/>
      <c r="L1096" s="156"/>
      <c r="M1096" s="156">
        <f t="shared" si="460"/>
        <v>0</v>
      </c>
      <c r="N1096" s="156">
        <f t="shared" si="461"/>
        <v>6.5299999999999994</v>
      </c>
    </row>
    <row r="1097" spans="1:16" outlineLevel="1">
      <c r="A1097" s="87">
        <f t="shared" ref="A1097:E1097" si="469">A894</f>
        <v>21</v>
      </c>
      <c r="B1097" s="90" t="str">
        <f t="shared" si="469"/>
        <v>Stabilization and Mitigation of Landslide Prone Areas at KGSC, Mahagenco, Pophali</v>
      </c>
      <c r="C1097" s="87" t="str">
        <f t="shared" si="469"/>
        <v>Yet to be approved</v>
      </c>
      <c r="D1097" s="141" t="str">
        <f t="shared" si="469"/>
        <v>-</v>
      </c>
      <c r="E1097" s="159">
        <f t="shared" si="469"/>
        <v>0</v>
      </c>
      <c r="F1097" s="156">
        <f t="shared" si="467"/>
        <v>0</v>
      </c>
      <c r="G1097" s="156">
        <f t="shared" si="468"/>
        <v>0</v>
      </c>
      <c r="H1097" s="156">
        <f t="shared" si="459"/>
        <v>0</v>
      </c>
      <c r="I1097" s="157">
        <f>'F4.2  KGSC'!Z82</f>
        <v>0</v>
      </c>
      <c r="J1097" s="157">
        <f>'F4.2  KGSC'!AY82</f>
        <v>0</v>
      </c>
      <c r="K1097" s="156"/>
      <c r="L1097" s="156"/>
      <c r="M1097" s="156">
        <f t="shared" si="460"/>
        <v>0</v>
      </c>
      <c r="N1097" s="156">
        <f t="shared" si="461"/>
        <v>0</v>
      </c>
    </row>
    <row r="1098" spans="1:16" outlineLevel="1">
      <c r="A1098" s="87">
        <f t="shared" ref="A1098:E1098" si="470">A895</f>
        <v>21.1</v>
      </c>
      <c r="B1098" s="90" t="str">
        <f t="shared" si="470"/>
        <v>Stabilization and Mitigation of Landslide Prone Areas</v>
      </c>
      <c r="C1098" s="87">
        <f t="shared" si="470"/>
        <v>0</v>
      </c>
      <c r="D1098" s="141" t="str">
        <f t="shared" si="470"/>
        <v>-</v>
      </c>
      <c r="E1098" s="159">
        <f t="shared" si="470"/>
        <v>0</v>
      </c>
      <c r="F1098" s="156">
        <f t="shared" si="467"/>
        <v>22.6</v>
      </c>
      <c r="G1098" s="156">
        <f t="shared" si="468"/>
        <v>23.6</v>
      </c>
      <c r="H1098" s="156">
        <f t="shared" si="459"/>
        <v>-1</v>
      </c>
      <c r="I1098" s="157">
        <f>'F4.2  KGSC'!Z83</f>
        <v>0</v>
      </c>
      <c r="J1098" s="157">
        <f>'F4.2  KGSC'!AY83</f>
        <v>0</v>
      </c>
      <c r="K1098" s="156"/>
      <c r="L1098" s="156"/>
      <c r="M1098" s="156">
        <f t="shared" si="460"/>
        <v>0</v>
      </c>
      <c r="N1098" s="156">
        <f t="shared" si="461"/>
        <v>-1</v>
      </c>
    </row>
    <row r="1099" spans="1:16" outlineLevel="1">
      <c r="A1099" s="87">
        <f t="shared" ref="A1099:E1099" si="471">A896</f>
        <v>21.2</v>
      </c>
      <c r="B1099" s="90" t="str">
        <f t="shared" si="471"/>
        <v>Construction of retaining wall</v>
      </c>
      <c r="C1099" s="87">
        <f t="shared" si="471"/>
        <v>0</v>
      </c>
      <c r="D1099" s="141" t="str">
        <f t="shared" si="471"/>
        <v>-</v>
      </c>
      <c r="E1099" s="159">
        <f t="shared" si="471"/>
        <v>0</v>
      </c>
      <c r="F1099" s="156">
        <f t="shared" si="467"/>
        <v>6.9</v>
      </c>
      <c r="G1099" s="156">
        <f t="shared" si="468"/>
        <v>6.9</v>
      </c>
      <c r="H1099" s="156">
        <f t="shared" si="459"/>
        <v>0</v>
      </c>
      <c r="I1099" s="157">
        <f>'F4.2  KGSC'!Z84</f>
        <v>0</v>
      </c>
      <c r="J1099" s="157">
        <f>'F4.2  KGSC'!AY84</f>
        <v>0</v>
      </c>
      <c r="K1099" s="156"/>
      <c r="L1099" s="156"/>
      <c r="M1099" s="156">
        <f t="shared" si="460"/>
        <v>0</v>
      </c>
      <c r="N1099" s="156">
        <f t="shared" si="461"/>
        <v>0</v>
      </c>
    </row>
    <row r="1100" spans="1:16" outlineLevel="1">
      <c r="A1100" s="87">
        <f t="shared" ref="A1100:E1100" si="472">A897</f>
        <v>21.3</v>
      </c>
      <c r="B1100" s="90" t="str">
        <f t="shared" si="472"/>
        <v>Dredging river and nallah</v>
      </c>
      <c r="C1100" s="87">
        <f t="shared" si="472"/>
        <v>0</v>
      </c>
      <c r="D1100" s="141" t="str">
        <f t="shared" si="472"/>
        <v>-</v>
      </c>
      <c r="E1100" s="159">
        <f t="shared" si="472"/>
        <v>0</v>
      </c>
      <c r="F1100" s="156">
        <f t="shared" si="467"/>
        <v>0.4</v>
      </c>
      <c r="G1100" s="156">
        <f t="shared" si="468"/>
        <v>0.4</v>
      </c>
      <c r="H1100" s="156">
        <f t="shared" si="459"/>
        <v>0</v>
      </c>
      <c r="I1100" s="157">
        <f>'F4.2  KGSC'!Z85</f>
        <v>0</v>
      </c>
      <c r="J1100" s="157">
        <f>'F4.2  KGSC'!AY85</f>
        <v>0</v>
      </c>
      <c r="K1100" s="156"/>
      <c r="L1100" s="156"/>
      <c r="M1100" s="156">
        <f t="shared" si="460"/>
        <v>0</v>
      </c>
      <c r="N1100" s="156">
        <f t="shared" si="461"/>
        <v>0</v>
      </c>
    </row>
    <row r="1101" spans="1:16" ht="30" outlineLevel="1">
      <c r="A1101" s="53">
        <f t="shared" ref="A1101:E1101" si="473">A898</f>
        <v>22</v>
      </c>
      <c r="B1101" s="54" t="str">
        <f t="shared" si="473"/>
        <v>Various Performance Improvement related schemes for FY 2026-27 at KGSC, Pophali</v>
      </c>
      <c r="C1101" s="53" t="str">
        <f t="shared" si="473"/>
        <v>Yet to be approved</v>
      </c>
      <c r="D1101" s="55" t="str">
        <f t="shared" si="473"/>
        <v>-</v>
      </c>
      <c r="E1101" s="56">
        <f t="shared" si="473"/>
        <v>0</v>
      </c>
      <c r="F1101" s="156">
        <f t="shared" si="467"/>
        <v>0</v>
      </c>
      <c r="G1101" s="156">
        <f t="shared" si="468"/>
        <v>0</v>
      </c>
      <c r="H1101" s="156">
        <f t="shared" si="459"/>
        <v>0</v>
      </c>
      <c r="I1101" s="157">
        <f>'F4.2  KGSC'!Z86</f>
        <v>0</v>
      </c>
      <c r="J1101" s="157">
        <f>'F4.2  KGSC'!AY86</f>
        <v>0</v>
      </c>
      <c r="K1101" s="156"/>
      <c r="L1101" s="156"/>
      <c r="M1101" s="156">
        <f t="shared" si="460"/>
        <v>0</v>
      </c>
      <c r="N1101" s="156">
        <f t="shared" si="461"/>
        <v>0</v>
      </c>
    </row>
    <row r="1102" spans="1:16" outlineLevel="1">
      <c r="A1102" s="87">
        <f t="shared" ref="A1102:E1102" si="474">A899</f>
        <v>22.1</v>
      </c>
      <c r="B1102" s="90" t="str">
        <f t="shared" si="474"/>
        <v>Supply of New Runner for Francis Turbine 80 MW at KGSC Stage-III</v>
      </c>
      <c r="C1102" s="87">
        <f t="shared" si="474"/>
        <v>0</v>
      </c>
      <c r="D1102" s="141" t="str">
        <f t="shared" si="474"/>
        <v>-</v>
      </c>
      <c r="E1102" s="159">
        <f t="shared" si="474"/>
        <v>0</v>
      </c>
      <c r="F1102" s="156">
        <f t="shared" si="467"/>
        <v>11</v>
      </c>
      <c r="G1102" s="156">
        <f t="shared" si="468"/>
        <v>11</v>
      </c>
      <c r="H1102" s="156">
        <f t="shared" si="459"/>
        <v>0</v>
      </c>
      <c r="I1102" s="157">
        <f>'F4.2  KGSC'!Z87</f>
        <v>0</v>
      </c>
      <c r="J1102" s="157">
        <f>'F4.2  KGSC'!AY87</f>
        <v>0</v>
      </c>
      <c r="K1102" s="156"/>
      <c r="L1102" s="156"/>
      <c r="M1102" s="156">
        <f t="shared" si="460"/>
        <v>0</v>
      </c>
      <c r="N1102" s="156">
        <f t="shared" si="461"/>
        <v>0</v>
      </c>
    </row>
    <row r="1103" spans="1:16" outlineLevel="1">
      <c r="A1103" s="87">
        <f t="shared" ref="A1103:E1103" si="475">A900</f>
        <v>22.2</v>
      </c>
      <c r="B1103" s="90" t="str">
        <f t="shared" si="475"/>
        <v>Supply of 2 Nos. injector along with injector shaft for Stage-I Units (70 MW) at Stage I &amp; II  KGSC, Pophali .</v>
      </c>
      <c r="C1103" s="87">
        <f t="shared" si="475"/>
        <v>0</v>
      </c>
      <c r="D1103" s="141" t="str">
        <f t="shared" si="475"/>
        <v>-</v>
      </c>
      <c r="E1103" s="159">
        <f t="shared" si="475"/>
        <v>0</v>
      </c>
      <c r="F1103" s="156">
        <f t="shared" si="467"/>
        <v>4</v>
      </c>
      <c r="G1103" s="156">
        <f t="shared" si="468"/>
        <v>4</v>
      </c>
      <c r="H1103" s="156">
        <f t="shared" si="459"/>
        <v>0</v>
      </c>
      <c r="I1103" s="157">
        <f>'F4.2  KGSC'!Z88</f>
        <v>0</v>
      </c>
      <c r="J1103" s="157">
        <f>'F4.2  KGSC'!AY88</f>
        <v>0</v>
      </c>
      <c r="K1103" s="156"/>
      <c r="L1103" s="156"/>
      <c r="M1103" s="156">
        <f t="shared" si="460"/>
        <v>0</v>
      </c>
      <c r="N1103" s="156">
        <f t="shared" si="461"/>
        <v>0</v>
      </c>
    </row>
    <row r="1104" spans="1:16" outlineLevel="1">
      <c r="A1104" s="87">
        <f t="shared" ref="A1104:E1104" si="476">A901</f>
        <v>22.3</v>
      </c>
      <c r="B1104" s="90" t="str">
        <f t="shared" si="476"/>
        <v>Supply of 1 No. injector  for Stage-II Units (80 MW) at Stage I &amp; II  KGSC, Pophali .</v>
      </c>
      <c r="C1104" s="87">
        <f t="shared" si="476"/>
        <v>0</v>
      </c>
      <c r="D1104" s="141" t="str">
        <f t="shared" si="476"/>
        <v>-</v>
      </c>
      <c r="E1104" s="159">
        <f t="shared" si="476"/>
        <v>0</v>
      </c>
      <c r="F1104" s="156">
        <f t="shared" si="467"/>
        <v>2</v>
      </c>
      <c r="G1104" s="156">
        <f t="shared" si="468"/>
        <v>2</v>
      </c>
      <c r="H1104" s="156">
        <f t="shared" si="459"/>
        <v>0</v>
      </c>
      <c r="I1104" s="157">
        <f>'F4.2  KGSC'!Z89</f>
        <v>0</v>
      </c>
      <c r="J1104" s="157">
        <f>'F4.2  KGSC'!AY89</f>
        <v>0</v>
      </c>
      <c r="K1104" s="156"/>
      <c r="L1104" s="156"/>
      <c r="M1104" s="156">
        <f t="shared" si="460"/>
        <v>0</v>
      </c>
      <c r="N1104" s="156">
        <f t="shared" si="461"/>
        <v>0</v>
      </c>
    </row>
    <row r="1105" spans="1:14" outlineLevel="1">
      <c r="A1105" s="87">
        <f t="shared" ref="A1105:E1105" si="477">A902</f>
        <v>22.4</v>
      </c>
      <c r="B1105" s="90" t="str">
        <f t="shared" si="477"/>
        <v>Upgradation of AC Chiiler system at Stage I &amp; II</v>
      </c>
      <c r="C1105" s="87">
        <f t="shared" si="477"/>
        <v>0</v>
      </c>
      <c r="D1105" s="141" t="str">
        <f t="shared" si="477"/>
        <v>-</v>
      </c>
      <c r="E1105" s="159">
        <f t="shared" si="477"/>
        <v>0</v>
      </c>
      <c r="F1105" s="156">
        <f t="shared" si="467"/>
        <v>7</v>
      </c>
      <c r="G1105" s="156">
        <f t="shared" si="468"/>
        <v>7</v>
      </c>
      <c r="H1105" s="156">
        <f t="shared" si="459"/>
        <v>0</v>
      </c>
      <c r="I1105" s="157">
        <f>'F4.2  KGSC'!Z90</f>
        <v>0</v>
      </c>
      <c r="J1105" s="157">
        <f>'F4.2  KGSC'!AY90</f>
        <v>0</v>
      </c>
      <c r="K1105" s="156"/>
      <c r="L1105" s="156"/>
      <c r="M1105" s="156">
        <f t="shared" si="460"/>
        <v>0</v>
      </c>
      <c r="N1105" s="156">
        <f t="shared" si="461"/>
        <v>0</v>
      </c>
    </row>
    <row r="1106" spans="1:14" outlineLevel="1">
      <c r="A1106" s="87">
        <f t="shared" ref="A1106:E1106" si="478">A903</f>
        <v>22.5</v>
      </c>
      <c r="B1106" s="90" t="str">
        <f t="shared" si="478"/>
        <v>Design, manufacturing, supply, erection, testing and commissioning of LGB and UGB cooler modifications at KGSC Stage I&amp;II</v>
      </c>
      <c r="C1106" s="87">
        <f t="shared" si="478"/>
        <v>0</v>
      </c>
      <c r="D1106" s="141" t="str">
        <f t="shared" si="478"/>
        <v>-</v>
      </c>
      <c r="E1106" s="159">
        <f t="shared" si="478"/>
        <v>0</v>
      </c>
      <c r="F1106" s="156">
        <f t="shared" si="467"/>
        <v>5</v>
      </c>
      <c r="G1106" s="156">
        <f t="shared" si="468"/>
        <v>5</v>
      </c>
      <c r="H1106" s="156">
        <f t="shared" si="459"/>
        <v>0</v>
      </c>
      <c r="I1106" s="157">
        <f>'F4.2  KGSC'!Z91</f>
        <v>0</v>
      </c>
      <c r="J1106" s="157">
        <f>'F4.2  KGSC'!AY91</f>
        <v>0</v>
      </c>
      <c r="K1106" s="156"/>
      <c r="L1106" s="156"/>
      <c r="M1106" s="156">
        <f t="shared" si="460"/>
        <v>0</v>
      </c>
      <c r="N1106" s="156">
        <f t="shared" si="461"/>
        <v>0</v>
      </c>
    </row>
    <row r="1107" spans="1:14" ht="30" outlineLevel="1">
      <c r="A1107" s="53">
        <f t="shared" ref="A1107:E1107" si="479">A904</f>
        <v>23</v>
      </c>
      <c r="B1107" s="54" t="str">
        <f t="shared" si="479"/>
        <v xml:space="preserve">Replacement of existing Generator transformer of all units (04 x 80 MW) in phase manner (one unit per year) at Stage-III, KGSC </v>
      </c>
      <c r="C1107" s="53" t="str">
        <f t="shared" si="479"/>
        <v>Yet to be approved</v>
      </c>
      <c r="D1107" s="55" t="str">
        <f t="shared" si="479"/>
        <v>-</v>
      </c>
      <c r="E1107" s="56">
        <f t="shared" si="479"/>
        <v>0</v>
      </c>
      <c r="F1107" s="156">
        <f t="shared" si="467"/>
        <v>0</v>
      </c>
      <c r="G1107" s="156">
        <f t="shared" si="468"/>
        <v>0</v>
      </c>
      <c r="H1107" s="156">
        <f t="shared" si="459"/>
        <v>0</v>
      </c>
      <c r="I1107" s="157">
        <f>'F4.2  KGSC'!Z92</f>
        <v>0</v>
      </c>
      <c r="J1107" s="157">
        <f>'F4.2  KGSC'!AY92</f>
        <v>0</v>
      </c>
      <c r="K1107" s="156"/>
      <c r="L1107" s="156"/>
      <c r="M1107" s="156">
        <f t="shared" si="460"/>
        <v>0</v>
      </c>
      <c r="N1107" s="156">
        <f t="shared" si="461"/>
        <v>0</v>
      </c>
    </row>
    <row r="1108" spans="1:14" outlineLevel="1">
      <c r="A1108" s="87">
        <f t="shared" ref="A1108:E1108" si="480">A905</f>
        <v>23.1</v>
      </c>
      <c r="B1108" s="90" t="str">
        <f t="shared" si="480"/>
        <v xml:space="preserve">Replacement of existing Generator transformer of all units (04 x 80 MW) in phase manner (one unit per year) at Stage-III, KGSC </v>
      </c>
      <c r="C1108" s="87">
        <f t="shared" si="480"/>
        <v>0</v>
      </c>
      <c r="D1108" s="141" t="str">
        <f t="shared" si="480"/>
        <v>-</v>
      </c>
      <c r="E1108" s="159">
        <f t="shared" si="480"/>
        <v>0</v>
      </c>
      <c r="F1108" s="156">
        <f t="shared" si="467"/>
        <v>30</v>
      </c>
      <c r="G1108" s="156">
        <f t="shared" si="468"/>
        <v>30</v>
      </c>
      <c r="H1108" s="156">
        <f t="shared" si="459"/>
        <v>0</v>
      </c>
      <c r="I1108" s="157">
        <f>'F4.2  KGSC'!Z93</f>
        <v>30</v>
      </c>
      <c r="J1108" s="157">
        <f>'F4.2  KGSC'!AY93</f>
        <v>30</v>
      </c>
      <c r="K1108" s="156"/>
      <c r="L1108" s="156"/>
      <c r="M1108" s="156">
        <f t="shared" si="460"/>
        <v>30</v>
      </c>
      <c r="N1108" s="156">
        <f t="shared" si="461"/>
        <v>0</v>
      </c>
    </row>
    <row r="1109" spans="1:14" ht="45" outlineLevel="1">
      <c r="A1109" s="53">
        <f t="shared" ref="A1109:E1109" si="481">A906</f>
        <v>24</v>
      </c>
      <c r="B1109" s="54" t="str">
        <f t="shared" si="481"/>
        <v>Implementation of PLC &amp; SCADA system (DSC based) for all units (04 x 80 MW) units in phase manner (two unit per year) at Stage-III, KGSC</v>
      </c>
      <c r="C1109" s="53" t="str">
        <f t="shared" si="481"/>
        <v>Yet to be approved</v>
      </c>
      <c r="D1109" s="55" t="str">
        <f t="shared" si="481"/>
        <v>-</v>
      </c>
      <c r="E1109" s="56">
        <f t="shared" si="481"/>
        <v>0</v>
      </c>
      <c r="F1109" s="156">
        <f t="shared" si="467"/>
        <v>0</v>
      </c>
      <c r="G1109" s="156">
        <f t="shared" si="468"/>
        <v>0</v>
      </c>
      <c r="H1109" s="156">
        <f t="shared" si="459"/>
        <v>0</v>
      </c>
      <c r="I1109" s="157">
        <f>'F4.2  KGSC'!Z94</f>
        <v>0</v>
      </c>
      <c r="J1109" s="157">
        <f>'F4.2  KGSC'!AY94</f>
        <v>0</v>
      </c>
      <c r="K1109" s="156"/>
      <c r="L1109" s="156"/>
      <c r="M1109" s="156">
        <f t="shared" si="460"/>
        <v>0</v>
      </c>
      <c r="N1109" s="156">
        <f t="shared" si="461"/>
        <v>0</v>
      </c>
    </row>
    <row r="1110" spans="1:14" outlineLevel="1">
      <c r="A1110" s="87">
        <f t="shared" ref="A1110:E1110" si="482">A907</f>
        <v>24.1</v>
      </c>
      <c r="B1110" s="90" t="str">
        <f t="shared" si="482"/>
        <v>Implementation of PLC &amp; SCADA system (DSC based) for all units (04 x 80 MW) units in phase manner (two unit per year) at Stage-III, KGSC</v>
      </c>
      <c r="C1110" s="87">
        <f t="shared" si="482"/>
        <v>0</v>
      </c>
      <c r="D1110" s="141" t="str">
        <f t="shared" si="482"/>
        <v>-</v>
      </c>
      <c r="E1110" s="159">
        <f t="shared" si="482"/>
        <v>0</v>
      </c>
      <c r="F1110" s="156">
        <f t="shared" si="467"/>
        <v>15</v>
      </c>
      <c r="G1110" s="156">
        <f t="shared" si="468"/>
        <v>15</v>
      </c>
      <c r="H1110" s="156">
        <f t="shared" si="459"/>
        <v>0</v>
      </c>
      <c r="I1110" s="157">
        <f>'F4.2  KGSC'!Z95</f>
        <v>15</v>
      </c>
      <c r="J1110" s="157">
        <f>'F4.2  KGSC'!AY95</f>
        <v>15</v>
      </c>
      <c r="K1110" s="156"/>
      <c r="L1110" s="156"/>
      <c r="M1110" s="156">
        <f t="shared" si="460"/>
        <v>15</v>
      </c>
      <c r="N1110" s="156">
        <f t="shared" si="461"/>
        <v>0</v>
      </c>
    </row>
    <row r="1111" spans="1:14" ht="30" outlineLevel="1">
      <c r="A1111" s="53">
        <f t="shared" ref="A1111:E1111" si="483">A908</f>
        <v>25</v>
      </c>
      <c r="B1111" s="54" t="str">
        <f t="shared" si="483"/>
        <v>Various Performance Improvement related schemes for FY 2027-28 at KGSC, Pophali</v>
      </c>
      <c r="C1111" s="53" t="str">
        <f t="shared" si="483"/>
        <v>Yet to be approved</v>
      </c>
      <c r="D1111" s="55" t="str">
        <f t="shared" si="483"/>
        <v>-</v>
      </c>
      <c r="E1111" s="56">
        <f t="shared" si="483"/>
        <v>0</v>
      </c>
      <c r="F1111" s="156">
        <f t="shared" si="467"/>
        <v>0</v>
      </c>
      <c r="G1111" s="156">
        <f t="shared" si="468"/>
        <v>0</v>
      </c>
      <c r="H1111" s="156">
        <f t="shared" si="459"/>
        <v>0</v>
      </c>
      <c r="I1111" s="157">
        <f>'F4.2  KGSC'!Z96</f>
        <v>0</v>
      </c>
      <c r="J1111" s="157">
        <f>'F4.2  KGSC'!AY96</f>
        <v>0</v>
      </c>
      <c r="K1111" s="156"/>
      <c r="L1111" s="156"/>
      <c r="M1111" s="156">
        <f t="shared" si="460"/>
        <v>0</v>
      </c>
      <c r="N1111" s="156">
        <f t="shared" si="461"/>
        <v>0</v>
      </c>
    </row>
    <row r="1112" spans="1:14" outlineLevel="1">
      <c r="A1112" s="87">
        <f t="shared" ref="A1112:E1112" si="484">A909</f>
        <v>25.1</v>
      </c>
      <c r="B1112" s="90" t="str">
        <f t="shared" si="484"/>
        <v xml:space="preserve">Refurbishment of Stage-1, Unit No-1,2,3 &amp; 4 PLC System and Implementation of SCADA System. </v>
      </c>
      <c r="C1112" s="87">
        <f t="shared" si="484"/>
        <v>0</v>
      </c>
      <c r="D1112" s="141" t="str">
        <f t="shared" si="484"/>
        <v>-</v>
      </c>
      <c r="E1112" s="159">
        <f t="shared" si="484"/>
        <v>0</v>
      </c>
      <c r="F1112" s="156">
        <f t="shared" si="467"/>
        <v>0</v>
      </c>
      <c r="G1112" s="156">
        <f t="shared" si="468"/>
        <v>0</v>
      </c>
      <c r="H1112" s="156">
        <f t="shared" si="459"/>
        <v>0</v>
      </c>
      <c r="I1112" s="157">
        <f>'F4.2  KGSC'!Z97</f>
        <v>4.5</v>
      </c>
      <c r="J1112" s="157">
        <f>'F4.2  KGSC'!AY97</f>
        <v>4.5</v>
      </c>
      <c r="K1112" s="156"/>
      <c r="L1112" s="156"/>
      <c r="M1112" s="156">
        <f t="shared" si="460"/>
        <v>4.5</v>
      </c>
      <c r="N1112" s="156">
        <f t="shared" si="461"/>
        <v>0</v>
      </c>
    </row>
    <row r="1113" spans="1:14" outlineLevel="1">
      <c r="A1113" s="87">
        <f t="shared" ref="A1113:E1113" si="485">A910</f>
        <v>25.2</v>
      </c>
      <c r="B1113" s="90" t="str">
        <f t="shared" si="485"/>
        <v>Supply, installation &amp; commissioning of New PLC &amp; Centralog system for all four units at St-IV, KGSC</v>
      </c>
      <c r="C1113" s="87">
        <f t="shared" si="485"/>
        <v>0</v>
      </c>
      <c r="D1113" s="141" t="str">
        <f t="shared" si="485"/>
        <v>-</v>
      </c>
      <c r="E1113" s="159">
        <f t="shared" si="485"/>
        <v>0</v>
      </c>
      <c r="F1113" s="156">
        <f t="shared" si="467"/>
        <v>0</v>
      </c>
      <c r="G1113" s="156">
        <f t="shared" si="468"/>
        <v>0</v>
      </c>
      <c r="H1113" s="156">
        <f t="shared" si="459"/>
        <v>0</v>
      </c>
      <c r="I1113" s="157">
        <f>'F4.2  KGSC'!Z98</f>
        <v>20</v>
      </c>
      <c r="J1113" s="157">
        <f>'F4.2  KGSC'!AY98</f>
        <v>20</v>
      </c>
      <c r="K1113" s="156"/>
      <c r="L1113" s="156"/>
      <c r="M1113" s="156">
        <f t="shared" si="460"/>
        <v>20</v>
      </c>
      <c r="N1113" s="156">
        <f t="shared" si="461"/>
        <v>0</v>
      </c>
    </row>
    <row r="1114" spans="1:14" outlineLevel="1">
      <c r="A1114" s="87">
        <f t="shared" ref="A1114:E1114" si="486">A911</f>
        <v>25.3</v>
      </c>
      <c r="B1114" s="90" t="str">
        <f t="shared" si="486"/>
        <v>Supply, installation &amp; commissioning of New excitation system for all four units at St-IV, KGSC</v>
      </c>
      <c r="C1114" s="87">
        <f t="shared" si="486"/>
        <v>0</v>
      </c>
      <c r="D1114" s="141" t="str">
        <f t="shared" si="486"/>
        <v>-</v>
      </c>
      <c r="E1114" s="159">
        <f t="shared" si="486"/>
        <v>0</v>
      </c>
      <c r="F1114" s="156">
        <f t="shared" si="467"/>
        <v>0</v>
      </c>
      <c r="G1114" s="156">
        <f t="shared" si="468"/>
        <v>0</v>
      </c>
      <c r="H1114" s="156">
        <f t="shared" si="459"/>
        <v>0</v>
      </c>
      <c r="I1114" s="157">
        <f>'F4.2  KGSC'!Z99</f>
        <v>8</v>
      </c>
      <c r="J1114" s="157">
        <f>'F4.2  KGSC'!AY99</f>
        <v>8</v>
      </c>
      <c r="K1114" s="156"/>
      <c r="L1114" s="156"/>
      <c r="M1114" s="156">
        <f t="shared" si="460"/>
        <v>8</v>
      </c>
      <c r="N1114" s="156">
        <f t="shared" si="461"/>
        <v>0</v>
      </c>
    </row>
    <row r="1115" spans="1:14" ht="30" outlineLevel="1">
      <c r="A1115" s="53">
        <f t="shared" ref="A1115:E1115" si="487">A912</f>
        <v>26</v>
      </c>
      <c r="B1115" s="54" t="str">
        <f t="shared" si="487"/>
        <v>Various Performance Improvement related schemes for FY 2028-29 at KGSC, Pophali</v>
      </c>
      <c r="C1115" s="53" t="str">
        <f t="shared" si="487"/>
        <v>Yet to be approved</v>
      </c>
      <c r="D1115" s="55" t="str">
        <f t="shared" si="487"/>
        <v>-</v>
      </c>
      <c r="E1115" s="56">
        <f t="shared" si="487"/>
        <v>0</v>
      </c>
      <c r="F1115" s="156">
        <f t="shared" si="467"/>
        <v>0</v>
      </c>
      <c r="G1115" s="156">
        <f t="shared" si="468"/>
        <v>0</v>
      </c>
      <c r="H1115" s="156">
        <f t="shared" si="459"/>
        <v>0</v>
      </c>
      <c r="I1115" s="157">
        <f>'F4.2  KGSC'!Z100</f>
        <v>0</v>
      </c>
      <c r="J1115" s="157">
        <f>'F4.2  KGSC'!AY100</f>
        <v>0</v>
      </c>
      <c r="K1115" s="156"/>
      <c r="L1115" s="156"/>
      <c r="M1115" s="156">
        <f t="shared" si="460"/>
        <v>0</v>
      </c>
      <c r="N1115" s="156">
        <f t="shared" si="461"/>
        <v>0</v>
      </c>
    </row>
    <row r="1116" spans="1:14" outlineLevel="1">
      <c r="A1116" s="87">
        <f t="shared" ref="A1116:E1116" si="488">A913</f>
        <v>26.1</v>
      </c>
      <c r="B1116" s="90" t="str">
        <f t="shared" si="488"/>
        <v>Upgradation of 11 KV Auxiliary breaker at St-I&amp;II</v>
      </c>
      <c r="C1116" s="87">
        <f t="shared" si="488"/>
        <v>0</v>
      </c>
      <c r="D1116" s="141" t="str">
        <f t="shared" si="488"/>
        <v>-</v>
      </c>
      <c r="E1116" s="159">
        <f t="shared" si="488"/>
        <v>0</v>
      </c>
      <c r="F1116" s="156">
        <f t="shared" si="467"/>
        <v>0</v>
      </c>
      <c r="G1116" s="156">
        <f t="shared" si="468"/>
        <v>0</v>
      </c>
      <c r="H1116" s="156">
        <f t="shared" si="459"/>
        <v>0</v>
      </c>
      <c r="I1116" s="157">
        <f>'F4.2  KGSC'!Z101</f>
        <v>0</v>
      </c>
      <c r="J1116" s="157">
        <f>'F4.2  KGSC'!AY101</f>
        <v>0</v>
      </c>
      <c r="K1116" s="156"/>
      <c r="L1116" s="156"/>
      <c r="M1116" s="156">
        <f t="shared" si="460"/>
        <v>0</v>
      </c>
      <c r="N1116" s="156">
        <f t="shared" si="461"/>
        <v>0</v>
      </c>
    </row>
    <row r="1117" spans="1:14" outlineLevel="1">
      <c r="A1117" s="87">
        <f t="shared" ref="A1117:E1117" si="489">A914</f>
        <v>26.2</v>
      </c>
      <c r="B1117" s="90" t="str">
        <f t="shared" si="489"/>
        <v>Supply of Dry Type, 630 KVA 16 KV / 570 V Single Phase Excitation Transformers (Qty. 12 Nos.) at KGSC Stage-IV, Pophali.</v>
      </c>
      <c r="C1117" s="87">
        <f t="shared" si="489"/>
        <v>0</v>
      </c>
      <c r="D1117" s="141" t="str">
        <f t="shared" si="489"/>
        <v>-</v>
      </c>
      <c r="E1117" s="159">
        <f t="shared" si="489"/>
        <v>0</v>
      </c>
      <c r="F1117" s="156">
        <f t="shared" si="467"/>
        <v>0</v>
      </c>
      <c r="G1117" s="156">
        <f t="shared" si="468"/>
        <v>0</v>
      </c>
      <c r="H1117" s="156">
        <f t="shared" si="459"/>
        <v>0</v>
      </c>
      <c r="I1117" s="157">
        <f>'F4.2  KGSC'!Z102</f>
        <v>0</v>
      </c>
      <c r="J1117" s="157">
        <f>'F4.2  KGSC'!AY102</f>
        <v>0</v>
      </c>
      <c r="K1117" s="156"/>
      <c r="L1117" s="156"/>
      <c r="M1117" s="156">
        <f t="shared" si="460"/>
        <v>0</v>
      </c>
      <c r="N1117" s="156">
        <f t="shared" si="461"/>
        <v>0</v>
      </c>
    </row>
    <row r="1118" spans="1:14" outlineLevel="1">
      <c r="A1118" s="87">
        <f t="shared" ref="A1118:E1118" si="490">A915</f>
        <v>26.3</v>
      </c>
      <c r="B1118" s="90" t="str">
        <f t="shared" si="490"/>
        <v xml:space="preserve">Supply, Installation &amp; Commissioning of 16.5 KV / 433 V, 5MVA Unit Auxiliary Transformers (Qty. 02) at KGSC Stage-IV. </v>
      </c>
      <c r="C1118" s="87">
        <f t="shared" si="490"/>
        <v>0</v>
      </c>
      <c r="D1118" s="141" t="str">
        <f t="shared" si="490"/>
        <v>-</v>
      </c>
      <c r="E1118" s="159">
        <f t="shared" si="490"/>
        <v>0</v>
      </c>
      <c r="F1118" s="156">
        <f t="shared" si="467"/>
        <v>0</v>
      </c>
      <c r="G1118" s="156">
        <f t="shared" si="468"/>
        <v>0</v>
      </c>
      <c r="H1118" s="156">
        <f>F1118-G1118</f>
        <v>0</v>
      </c>
      <c r="I1118" s="157">
        <f>'F4.2  KGSC'!Z103</f>
        <v>0</v>
      </c>
      <c r="J1118" s="157">
        <f>'F4.2  KGSC'!AY103</f>
        <v>0</v>
      </c>
      <c r="K1118" s="156"/>
      <c r="L1118" s="156"/>
      <c r="M1118" s="156">
        <f>SUM(J1118:L1118)</f>
        <v>0</v>
      </c>
      <c r="N1118" s="156">
        <f>H1118+I1118-M1118</f>
        <v>0</v>
      </c>
    </row>
    <row r="1119" spans="1:14" outlineLevel="1">
      <c r="A1119" s="87">
        <f t="shared" ref="A1119:E1119" si="491">A916</f>
        <v>26.4</v>
      </c>
      <c r="B1119" s="90" t="str">
        <f t="shared" si="491"/>
        <v>Upgradation of 2.2 KV Auxiliary Breaker with 3.3 KV Breaker along with Auxiliary Transformers at St-I&amp;II.</v>
      </c>
      <c r="C1119" s="87">
        <f t="shared" si="491"/>
        <v>0</v>
      </c>
      <c r="D1119" s="141" t="str">
        <f t="shared" si="491"/>
        <v>-</v>
      </c>
      <c r="E1119" s="159">
        <f t="shared" si="491"/>
        <v>0</v>
      </c>
      <c r="F1119" s="156">
        <f t="shared" si="467"/>
        <v>0</v>
      </c>
      <c r="G1119" s="156">
        <f t="shared" si="468"/>
        <v>0</v>
      </c>
      <c r="H1119" s="156">
        <f>F1119-G1119</f>
        <v>0</v>
      </c>
      <c r="I1119" s="157">
        <f>'F4.2  KGSC'!Z104</f>
        <v>0</v>
      </c>
      <c r="J1119" s="157">
        <f>'F4.2  KGSC'!AY104</f>
        <v>0</v>
      </c>
      <c r="K1119" s="156"/>
      <c r="L1119" s="156"/>
      <c r="M1119" s="156">
        <f>SUM(J1119:L1119)</f>
        <v>0</v>
      </c>
      <c r="N1119" s="156">
        <f>H1119+I1119-M1119</f>
        <v>0</v>
      </c>
    </row>
    <row r="1120" spans="1:14" outlineLevel="1">
      <c r="A1120" s="87">
        <f t="shared" ref="A1120:E1120" si="492">A917</f>
        <v>26.5</v>
      </c>
      <c r="B1120" s="90" t="str">
        <f t="shared" si="492"/>
        <v>Supply of 11KV Cable alongwith Breaker Panels for Auxiliary Supply from 8-Pole Switchyard Stage- I and II to Stage-IV Powerhouse at KGSC Stage-IV, Pophali.</v>
      </c>
      <c r="C1120" s="87">
        <f t="shared" si="492"/>
        <v>0</v>
      </c>
      <c r="D1120" s="141" t="str">
        <f t="shared" si="492"/>
        <v>-</v>
      </c>
      <c r="E1120" s="159">
        <f t="shared" si="492"/>
        <v>0</v>
      </c>
      <c r="F1120" s="156">
        <f t="shared" si="467"/>
        <v>0</v>
      </c>
      <c r="G1120" s="156">
        <f t="shared" si="468"/>
        <v>0</v>
      </c>
      <c r="H1120" s="156">
        <f>F1120-G1120</f>
        <v>0</v>
      </c>
      <c r="I1120" s="157">
        <f>'F4.2  KGSC'!Z105</f>
        <v>0</v>
      </c>
      <c r="J1120" s="157">
        <f>'F4.2  KGSC'!AY105</f>
        <v>0</v>
      </c>
      <c r="K1120" s="156"/>
      <c r="L1120" s="156"/>
      <c r="M1120" s="156">
        <f>SUM(J1120:L1120)</f>
        <v>0</v>
      </c>
      <c r="N1120" s="156">
        <f>H1120+I1120-M1120</f>
        <v>0</v>
      </c>
    </row>
    <row r="1121" spans="1:14" outlineLevel="1">
      <c r="A1121" s="87">
        <f t="shared" ref="A1121:E1121" si="493">A918</f>
        <v>26.6</v>
      </c>
      <c r="B1121" s="90" t="str">
        <f t="shared" si="493"/>
        <v>Replacement of 220 KV isolator of Stage II bay at 220 KV Stage I &amp; II Switchyard</v>
      </c>
      <c r="C1121" s="87">
        <f t="shared" si="493"/>
        <v>0</v>
      </c>
      <c r="D1121" s="141" t="str">
        <f t="shared" si="493"/>
        <v>-</v>
      </c>
      <c r="E1121" s="159">
        <f t="shared" si="493"/>
        <v>0</v>
      </c>
      <c r="F1121" s="156">
        <f t="shared" si="467"/>
        <v>0</v>
      </c>
      <c r="G1121" s="156">
        <f t="shared" si="468"/>
        <v>0</v>
      </c>
      <c r="H1121" s="156">
        <f>F1121-G1121</f>
        <v>0</v>
      </c>
      <c r="I1121" s="157">
        <f>'F4.2  KGSC'!Z106</f>
        <v>0</v>
      </c>
      <c r="J1121" s="157">
        <f>'F4.2  KGSC'!AY106</f>
        <v>0</v>
      </c>
      <c r="K1121" s="156"/>
      <c r="L1121" s="156"/>
      <c r="M1121" s="156">
        <f>SUM(J1121:L1121)</f>
        <v>0</v>
      </c>
      <c r="N1121" s="156">
        <f>H1121+I1121-M1121</f>
        <v>0</v>
      </c>
    </row>
    <row r="1122" spans="1:14" ht="30" outlineLevel="1">
      <c r="A1122" s="53">
        <f t="shared" ref="A1122:E1122" si="494">A919</f>
        <v>27</v>
      </c>
      <c r="B1122" s="54" t="str">
        <f t="shared" si="494"/>
        <v>Various Performance Improvement related schemes for FY 2029-30 at KGSC, Pophali</v>
      </c>
      <c r="C1122" s="53" t="str">
        <f t="shared" si="494"/>
        <v>Yet to be approved</v>
      </c>
      <c r="D1122" s="55" t="str">
        <f t="shared" si="494"/>
        <v>-</v>
      </c>
      <c r="E1122" s="56">
        <f t="shared" si="494"/>
        <v>0</v>
      </c>
      <c r="F1122" s="156">
        <f t="shared" si="467"/>
        <v>0</v>
      </c>
      <c r="G1122" s="156">
        <f t="shared" si="468"/>
        <v>0</v>
      </c>
      <c r="H1122" s="156">
        <f>F1122-G1122</f>
        <v>0</v>
      </c>
      <c r="I1122" s="157">
        <f>'F4.2  KGSC'!Z107</f>
        <v>0</v>
      </c>
      <c r="J1122" s="157">
        <f>'F4.2  KGSC'!AY107</f>
        <v>0</v>
      </c>
      <c r="K1122" s="156"/>
      <c r="L1122" s="156"/>
      <c r="M1122" s="156">
        <f>SUM(J1122:L1122)</f>
        <v>0</v>
      </c>
      <c r="N1122" s="156">
        <f>H1122+I1122-M1122</f>
        <v>0</v>
      </c>
    </row>
    <row r="1123" spans="1:14" outlineLevel="1">
      <c r="A1123" s="87">
        <f t="shared" ref="A1123:E1123" si="495">A920</f>
        <v>27.1</v>
      </c>
      <c r="B1123" s="90" t="str">
        <f t="shared" si="495"/>
        <v>Design Engineering and manufacturing, supply, erection, commissioning &amp; testing of New Pelton runner for Stage-I units (70 MW) at Stage-I&amp;II, KGSC, Pophali.</v>
      </c>
      <c r="C1123" s="87">
        <f t="shared" si="495"/>
        <v>0</v>
      </c>
      <c r="D1123" s="141" t="str">
        <f t="shared" si="495"/>
        <v>-</v>
      </c>
      <c r="E1123" s="159">
        <f t="shared" si="495"/>
        <v>0</v>
      </c>
      <c r="F1123" s="156">
        <f t="shared" si="467"/>
        <v>0</v>
      </c>
      <c r="G1123" s="156">
        <f t="shared" si="468"/>
        <v>0</v>
      </c>
      <c r="H1123" s="156">
        <f t="shared" ref="H1123:H1186" si="496">F1123-G1123</f>
        <v>0</v>
      </c>
      <c r="I1123" s="157">
        <f>'F4.2  KGSC'!Z108</f>
        <v>0</v>
      </c>
      <c r="J1123" s="157">
        <f>'F4.2  KGSC'!AY108</f>
        <v>0</v>
      </c>
      <c r="K1123" s="156"/>
      <c r="L1123" s="156"/>
      <c r="M1123" s="156">
        <f t="shared" ref="M1123:M1168" si="497">SUM(J1123:L1123)</f>
        <v>0</v>
      </c>
      <c r="N1123" s="156">
        <f t="shared" ref="N1123:N1186" si="498">H1123+I1123-M1123</f>
        <v>0</v>
      </c>
    </row>
    <row r="1124" spans="1:14" outlineLevel="1">
      <c r="A1124" s="87">
        <f t="shared" ref="A1124:E1124" si="499">A921</f>
        <v>27.2</v>
      </c>
      <c r="B1124" s="90" t="str">
        <f t="shared" si="499"/>
        <v xml:space="preserve">Upgradation of Generator and Generator transformer electromagnetic protection relays with numeric relays for Stage 1 &amp; 2. </v>
      </c>
      <c r="C1124" s="87">
        <f t="shared" si="499"/>
        <v>0</v>
      </c>
      <c r="D1124" s="141" t="str">
        <f t="shared" si="499"/>
        <v>-</v>
      </c>
      <c r="E1124" s="159">
        <f t="shared" si="499"/>
        <v>0</v>
      </c>
      <c r="F1124" s="156">
        <f t="shared" si="467"/>
        <v>0</v>
      </c>
      <c r="G1124" s="156">
        <f t="shared" si="468"/>
        <v>0</v>
      </c>
      <c r="H1124" s="156">
        <f t="shared" si="496"/>
        <v>0</v>
      </c>
      <c r="I1124" s="157">
        <f>'F4.2  KGSC'!Z109</f>
        <v>0</v>
      </c>
      <c r="J1124" s="157">
        <f>'F4.2  KGSC'!AY109</f>
        <v>0</v>
      </c>
      <c r="K1124" s="156"/>
      <c r="L1124" s="156"/>
      <c r="M1124" s="156">
        <f t="shared" si="497"/>
        <v>0</v>
      </c>
      <c r="N1124" s="156">
        <f t="shared" si="498"/>
        <v>0</v>
      </c>
    </row>
    <row r="1125" spans="1:14" outlineLevel="1">
      <c r="A1125" s="87">
        <f t="shared" ref="A1125:E1125" si="500">A922</f>
        <v>27.3</v>
      </c>
      <c r="B1125" s="90" t="str">
        <f t="shared" si="500"/>
        <v>Renovation of old system by full proof modern digital governing system, static/brushless excitation system and  generator stator and rotor winding by class 'F' insulation at St-I&amp;II</v>
      </c>
      <c r="C1125" s="87">
        <f t="shared" si="500"/>
        <v>0</v>
      </c>
      <c r="D1125" s="141" t="str">
        <f t="shared" si="500"/>
        <v>-</v>
      </c>
      <c r="E1125" s="159">
        <f t="shared" si="500"/>
        <v>0</v>
      </c>
      <c r="F1125" s="156">
        <f t="shared" si="467"/>
        <v>0</v>
      </c>
      <c r="G1125" s="156">
        <f t="shared" si="468"/>
        <v>0</v>
      </c>
      <c r="H1125" s="156">
        <f t="shared" si="496"/>
        <v>0</v>
      </c>
      <c r="I1125" s="157">
        <f>'F4.2  KGSC'!Z110</f>
        <v>0</v>
      </c>
      <c r="J1125" s="157">
        <f>'F4.2  KGSC'!AY110</f>
        <v>0</v>
      </c>
      <c r="K1125" s="156"/>
      <c r="L1125" s="156"/>
      <c r="M1125" s="156">
        <f t="shared" si="497"/>
        <v>0</v>
      </c>
      <c r="N1125" s="156">
        <f t="shared" si="498"/>
        <v>0</v>
      </c>
    </row>
    <row r="1126" spans="1:14" outlineLevel="1">
      <c r="A1126" s="87">
        <f t="shared" ref="A1126:E1126" si="501">A923</f>
        <v>27.4</v>
      </c>
      <c r="B1126" s="90" t="str">
        <f t="shared" si="501"/>
        <v>Design, manufacturing, supply, erection, testing and commissioning of Hydrostatic lubrication system for Units at KGSC Stage I &amp; II, Pophali.</v>
      </c>
      <c r="C1126" s="87">
        <f t="shared" si="501"/>
        <v>0</v>
      </c>
      <c r="D1126" s="141" t="str">
        <f t="shared" si="501"/>
        <v>-</v>
      </c>
      <c r="E1126" s="159">
        <f t="shared" si="501"/>
        <v>0</v>
      </c>
      <c r="F1126" s="156">
        <f t="shared" si="467"/>
        <v>0</v>
      </c>
      <c r="G1126" s="156">
        <f t="shared" si="468"/>
        <v>0</v>
      </c>
      <c r="H1126" s="156">
        <f t="shared" si="496"/>
        <v>0</v>
      </c>
      <c r="I1126" s="157">
        <f>'F4.2  KGSC'!Z111</f>
        <v>0</v>
      </c>
      <c r="J1126" s="157">
        <f>'F4.2  KGSC'!AY111</f>
        <v>0</v>
      </c>
      <c r="K1126" s="156"/>
      <c r="L1126" s="156"/>
      <c r="M1126" s="156">
        <f t="shared" si="497"/>
        <v>0</v>
      </c>
      <c r="N1126" s="156">
        <f t="shared" si="498"/>
        <v>0</v>
      </c>
    </row>
    <row r="1127" spans="1:14" outlineLevel="1">
      <c r="A1127" s="87">
        <f t="shared" ref="A1127:E1127" si="502">A924</f>
        <v>27.5</v>
      </c>
      <c r="B1127" s="90" t="str">
        <f t="shared" si="502"/>
        <v>Replacement of CW pumps and Motors along with starter pannel at St-I&amp;II</v>
      </c>
      <c r="C1127" s="87">
        <f t="shared" si="502"/>
        <v>0</v>
      </c>
      <c r="D1127" s="141" t="str">
        <f t="shared" si="502"/>
        <v>-</v>
      </c>
      <c r="E1127" s="159">
        <f t="shared" si="502"/>
        <v>0</v>
      </c>
      <c r="F1127" s="156">
        <f t="shared" si="467"/>
        <v>0</v>
      </c>
      <c r="G1127" s="156">
        <f t="shared" si="468"/>
        <v>0</v>
      </c>
      <c r="H1127" s="156">
        <f t="shared" si="496"/>
        <v>0</v>
      </c>
      <c r="I1127" s="157">
        <f>'F4.2  KGSC'!Z112</f>
        <v>0</v>
      </c>
      <c r="J1127" s="157">
        <f>'F4.2  KGSC'!AY112</f>
        <v>0</v>
      </c>
      <c r="K1127" s="156"/>
      <c r="L1127" s="156"/>
      <c r="M1127" s="156">
        <f t="shared" si="497"/>
        <v>0</v>
      </c>
      <c r="N1127" s="156">
        <f t="shared" si="498"/>
        <v>0</v>
      </c>
    </row>
    <row r="1128" spans="1:14" outlineLevel="1">
      <c r="A1128" s="87">
        <f t="shared" ref="A1128:E1128" si="503">A925</f>
        <v>27.6</v>
      </c>
      <c r="B1128" s="90" t="str">
        <f t="shared" si="503"/>
        <v>Supply of Generator air coolers (16 Nos) for Stage II Units (80 MW) at KGSC, Pophali.</v>
      </c>
      <c r="C1128" s="87">
        <f t="shared" si="503"/>
        <v>0</v>
      </c>
      <c r="D1128" s="141" t="str">
        <f t="shared" si="503"/>
        <v>-</v>
      </c>
      <c r="E1128" s="159">
        <f t="shared" si="503"/>
        <v>0</v>
      </c>
      <c r="F1128" s="156">
        <f t="shared" si="467"/>
        <v>0</v>
      </c>
      <c r="G1128" s="156">
        <f t="shared" si="468"/>
        <v>0</v>
      </c>
      <c r="H1128" s="156">
        <f t="shared" si="496"/>
        <v>0</v>
      </c>
      <c r="I1128" s="157">
        <f>'F4.2  KGSC'!Z113</f>
        <v>0</v>
      </c>
      <c r="J1128" s="157">
        <f>'F4.2  KGSC'!AY113</f>
        <v>0</v>
      </c>
      <c r="K1128" s="156"/>
      <c r="L1128" s="156"/>
      <c r="M1128" s="156">
        <f t="shared" si="497"/>
        <v>0</v>
      </c>
      <c r="N1128" s="156">
        <f t="shared" si="498"/>
        <v>0</v>
      </c>
    </row>
    <row r="1129" spans="1:14" outlineLevel="1">
      <c r="A1129" s="87">
        <f t="shared" ref="A1129:E1129" si="504">A926</f>
        <v>27.7</v>
      </c>
      <c r="B1129" s="90" t="str">
        <f t="shared" si="504"/>
        <v>Conversion of Stator Core Insulation &amp; Stator Winding from Class ‘B’ to Class ‘F’ for Unit No. 8 (80MW, 11KV, 375RPM, AEG Germany make) of Stage II, KGSC, Pophali on Turnkey Basis.</v>
      </c>
      <c r="C1129" s="87">
        <f t="shared" si="504"/>
        <v>0</v>
      </c>
      <c r="D1129" s="141" t="str">
        <f t="shared" si="504"/>
        <v>-</v>
      </c>
      <c r="E1129" s="159">
        <f t="shared" si="504"/>
        <v>0</v>
      </c>
      <c r="F1129" s="156">
        <f t="shared" si="467"/>
        <v>0</v>
      </c>
      <c r="G1129" s="156">
        <f t="shared" si="468"/>
        <v>0</v>
      </c>
      <c r="H1129" s="156">
        <f t="shared" si="496"/>
        <v>0</v>
      </c>
      <c r="I1129" s="157">
        <f>'F4.2  KGSC'!Z114</f>
        <v>0</v>
      </c>
      <c r="J1129" s="157">
        <f>'F4.2  KGSC'!AY114</f>
        <v>0</v>
      </c>
      <c r="K1129" s="156"/>
      <c r="L1129" s="156"/>
      <c r="M1129" s="156">
        <f t="shared" si="497"/>
        <v>0</v>
      </c>
      <c r="N1129" s="156">
        <f t="shared" si="498"/>
        <v>0</v>
      </c>
    </row>
    <row r="1130" spans="1:14" outlineLevel="1">
      <c r="A1130" s="87">
        <f t="shared" ref="A1130:E1130" si="505">A927</f>
        <v>27.8</v>
      </c>
      <c r="B1130" s="90" t="str">
        <f t="shared" si="505"/>
        <v>Up-gradation of existing 'B' class insulation of Generator stator to 'F' class insulation of 2X18MW Koyna Dam Power House, Koynanagar.</v>
      </c>
      <c r="C1130" s="87">
        <f t="shared" si="505"/>
        <v>0</v>
      </c>
      <c r="D1130" s="141" t="str">
        <f t="shared" si="505"/>
        <v>-</v>
      </c>
      <c r="E1130" s="159">
        <f t="shared" si="505"/>
        <v>0</v>
      </c>
      <c r="F1130" s="156">
        <f t="shared" si="467"/>
        <v>0</v>
      </c>
      <c r="G1130" s="156">
        <f t="shared" si="468"/>
        <v>0</v>
      </c>
      <c r="H1130" s="156">
        <f t="shared" si="496"/>
        <v>0</v>
      </c>
      <c r="I1130" s="157">
        <f>'F4.2  KGSC'!Z115</f>
        <v>0</v>
      </c>
      <c r="J1130" s="157">
        <f>'F4.2  KGSC'!AY115</f>
        <v>0</v>
      </c>
      <c r="K1130" s="156"/>
      <c r="L1130" s="156"/>
      <c r="M1130" s="156">
        <f t="shared" si="497"/>
        <v>0</v>
      </c>
      <c r="N1130" s="156">
        <f t="shared" si="498"/>
        <v>0</v>
      </c>
    </row>
    <row r="1131" spans="1:14" outlineLevel="1">
      <c r="A1131" s="87">
        <f t="shared" ref="A1131:E1131" si="506">A928</f>
        <v>27.9</v>
      </c>
      <c r="B1131" s="90" t="str">
        <f t="shared" si="506"/>
        <v>Supply and replacement of Generator air cooler system by new higher efficiency coolers for 2X18MW Koyna Dam Power House, Koynanagar.</v>
      </c>
      <c r="C1131" s="87">
        <f t="shared" si="506"/>
        <v>0</v>
      </c>
      <c r="D1131" s="141" t="str">
        <f t="shared" si="506"/>
        <v>-</v>
      </c>
      <c r="E1131" s="159">
        <f t="shared" si="506"/>
        <v>0</v>
      </c>
      <c r="F1131" s="156">
        <f t="shared" si="467"/>
        <v>0</v>
      </c>
      <c r="G1131" s="156">
        <f t="shared" si="468"/>
        <v>0</v>
      </c>
      <c r="H1131" s="156">
        <f t="shared" si="496"/>
        <v>0</v>
      </c>
      <c r="I1131" s="157">
        <f>'F4.2  KGSC'!Z116</f>
        <v>0</v>
      </c>
      <c r="J1131" s="157">
        <f>'F4.2  KGSC'!AY116</f>
        <v>0</v>
      </c>
      <c r="K1131" s="156"/>
      <c r="L1131" s="156"/>
      <c r="M1131" s="156">
        <f t="shared" si="497"/>
        <v>0</v>
      </c>
      <c r="N1131" s="156">
        <f t="shared" si="498"/>
        <v>0</v>
      </c>
    </row>
    <row r="1132" spans="1:14" outlineLevel="1">
      <c r="A1132" s="87">
        <f t="shared" ref="A1132:E1132" si="507">A929</f>
        <v>0</v>
      </c>
      <c r="B1132" s="90">
        <f t="shared" si="507"/>
        <v>0</v>
      </c>
      <c r="C1132" s="87">
        <f t="shared" si="507"/>
        <v>0</v>
      </c>
      <c r="D1132" s="141" t="str">
        <f t="shared" si="507"/>
        <v>-</v>
      </c>
      <c r="E1132" s="159">
        <f t="shared" si="507"/>
        <v>0</v>
      </c>
      <c r="F1132" s="156">
        <f t="shared" si="467"/>
        <v>0</v>
      </c>
      <c r="G1132" s="156">
        <f t="shared" si="468"/>
        <v>0</v>
      </c>
      <c r="H1132" s="156">
        <f t="shared" si="496"/>
        <v>0</v>
      </c>
      <c r="I1132" s="157">
        <f>'F4.2  KGSC'!Z117</f>
        <v>0</v>
      </c>
      <c r="J1132" s="157">
        <f>'F4.2  KGSC'!AY117</f>
        <v>0</v>
      </c>
      <c r="K1132" s="156"/>
      <c r="L1132" s="156"/>
      <c r="M1132" s="156">
        <f t="shared" si="497"/>
        <v>0</v>
      </c>
      <c r="N1132" s="156">
        <f t="shared" si="498"/>
        <v>0</v>
      </c>
    </row>
    <row r="1133" spans="1:14" outlineLevel="1">
      <c r="A1133" s="87">
        <f t="shared" ref="A1133:E1133" si="508">A930</f>
        <v>0</v>
      </c>
      <c r="B1133" s="49" t="str">
        <f t="shared" si="508"/>
        <v>B) Non-DPR Schemes</v>
      </c>
      <c r="C1133" s="87">
        <f t="shared" si="508"/>
        <v>0</v>
      </c>
      <c r="D1133" s="141" t="str">
        <f t="shared" si="508"/>
        <v>-</v>
      </c>
      <c r="E1133" s="159">
        <f t="shared" si="508"/>
        <v>0</v>
      </c>
      <c r="F1133" s="156">
        <f t="shared" si="467"/>
        <v>0</v>
      </c>
      <c r="G1133" s="156">
        <f t="shared" si="468"/>
        <v>0</v>
      </c>
      <c r="H1133" s="156">
        <f t="shared" si="496"/>
        <v>0</v>
      </c>
      <c r="I1133" s="157">
        <f>'F4.2  KGSC'!Z118</f>
        <v>0</v>
      </c>
      <c r="J1133" s="157">
        <f>'F4.2  KGSC'!AY118</f>
        <v>0</v>
      </c>
      <c r="K1133" s="156"/>
      <c r="L1133" s="156"/>
      <c r="M1133" s="156">
        <f t="shared" si="497"/>
        <v>0</v>
      </c>
      <c r="N1133" s="156">
        <f t="shared" si="498"/>
        <v>0</v>
      </c>
    </row>
    <row r="1134" spans="1:14" outlineLevel="1">
      <c r="A1134" s="420">
        <f t="shared" ref="A1134:E1134" si="509">A931</f>
        <v>1</v>
      </c>
      <c r="B1134" s="99" t="str">
        <f t="shared" si="509"/>
        <v xml:space="preserve"> &lt;Auto Transformer Oil Insulation Test kit (BDV Kit)&gt;</v>
      </c>
      <c r="C1134" s="420" t="str">
        <f t="shared" si="509"/>
        <v>N.A.</v>
      </c>
      <c r="D1134" s="814" t="str">
        <f t="shared" si="509"/>
        <v>-</v>
      </c>
      <c r="E1134" s="817">
        <f t="shared" si="509"/>
        <v>0</v>
      </c>
      <c r="F1134" s="816">
        <f t="shared" si="467"/>
        <v>3.9530000000000003E-2</v>
      </c>
      <c r="G1134" s="816">
        <f t="shared" si="468"/>
        <v>3.9530000000000003E-2</v>
      </c>
      <c r="H1134" s="816">
        <f t="shared" si="496"/>
        <v>0</v>
      </c>
      <c r="I1134" s="155">
        <f>'F4.2  KGSC'!Z119</f>
        <v>0</v>
      </c>
      <c r="J1134" s="155">
        <f>'F4.2  KGSC'!AY119</f>
        <v>0</v>
      </c>
      <c r="K1134" s="816"/>
      <c r="L1134" s="816"/>
      <c r="M1134" s="816">
        <f t="shared" si="497"/>
        <v>0</v>
      </c>
      <c r="N1134" s="816">
        <f t="shared" si="498"/>
        <v>0</v>
      </c>
    </row>
    <row r="1135" spans="1:14" outlineLevel="1">
      <c r="A1135" s="420">
        <f t="shared" ref="A1135:E1135" si="510">A932</f>
        <v>2</v>
      </c>
      <c r="B1135" s="99" t="str">
        <f t="shared" si="510"/>
        <v>&lt;Man coolers pedestal fans at KGSC,Pophali&gt;</v>
      </c>
      <c r="C1135" s="420" t="str">
        <f t="shared" si="510"/>
        <v>N.A.</v>
      </c>
      <c r="D1135" s="814" t="str">
        <f t="shared" si="510"/>
        <v>-</v>
      </c>
      <c r="E1135" s="817">
        <f t="shared" si="510"/>
        <v>0</v>
      </c>
      <c r="F1135" s="816">
        <f t="shared" si="467"/>
        <v>3.4143300000000001E-2</v>
      </c>
      <c r="G1135" s="816">
        <f t="shared" si="468"/>
        <v>3.4143300000000001E-2</v>
      </c>
      <c r="H1135" s="816">
        <f t="shared" si="496"/>
        <v>0</v>
      </c>
      <c r="I1135" s="155">
        <f>'F4.2  KGSC'!Z120</f>
        <v>0</v>
      </c>
      <c r="J1135" s="155">
        <f>'F4.2  KGSC'!AY120</f>
        <v>0</v>
      </c>
      <c r="K1135" s="816"/>
      <c r="L1135" s="816"/>
      <c r="M1135" s="816">
        <f t="shared" si="497"/>
        <v>0</v>
      </c>
      <c r="N1135" s="816">
        <f t="shared" si="498"/>
        <v>0</v>
      </c>
    </row>
    <row r="1136" spans="1:14" outlineLevel="1">
      <c r="A1136" s="420">
        <f t="shared" ref="A1136:E1136" si="511">A933</f>
        <v>3</v>
      </c>
      <c r="B1136" s="99" t="str">
        <f t="shared" si="511"/>
        <v>&lt; 5 KV Digital Insulation Tester&gt;</v>
      </c>
      <c r="C1136" s="420" t="str">
        <f t="shared" si="511"/>
        <v>N.A.</v>
      </c>
      <c r="D1136" s="814" t="str">
        <f t="shared" si="511"/>
        <v>-</v>
      </c>
      <c r="E1136" s="817">
        <f t="shared" si="511"/>
        <v>0</v>
      </c>
      <c r="F1136" s="816">
        <f t="shared" si="467"/>
        <v>2.9798000000000002E-2</v>
      </c>
      <c r="G1136" s="816">
        <f t="shared" si="468"/>
        <v>2.9798000000000002E-2</v>
      </c>
      <c r="H1136" s="816">
        <f t="shared" si="496"/>
        <v>0</v>
      </c>
      <c r="I1136" s="155">
        <f>'F4.2  KGSC'!Z121</f>
        <v>0</v>
      </c>
      <c r="J1136" s="155">
        <f>'F4.2  KGSC'!AY121</f>
        <v>0</v>
      </c>
      <c r="K1136" s="816"/>
      <c r="L1136" s="816"/>
      <c r="M1136" s="816">
        <f t="shared" si="497"/>
        <v>0</v>
      </c>
      <c r="N1136" s="816">
        <f t="shared" si="498"/>
        <v>0</v>
      </c>
    </row>
    <row r="1137" spans="1:14" outlineLevel="1">
      <c r="A1137" s="420">
        <f t="shared" ref="A1137:E1137" si="512">A934</f>
        <v>4</v>
      </c>
      <c r="B1137" s="99" t="str">
        <f t="shared" si="512"/>
        <v>&lt;Split AC Unit,Window AC  Unit,Refrigerator,Ped&gt;</v>
      </c>
      <c r="C1137" s="420" t="str">
        <f t="shared" si="512"/>
        <v>N.A.</v>
      </c>
      <c r="D1137" s="814" t="str">
        <f t="shared" si="512"/>
        <v>-</v>
      </c>
      <c r="E1137" s="817">
        <f t="shared" si="512"/>
        <v>0</v>
      </c>
      <c r="F1137" s="816">
        <f t="shared" si="467"/>
        <v>1.7857399999999999E-2</v>
      </c>
      <c r="G1137" s="816">
        <f t="shared" si="468"/>
        <v>1.7857399999999999E-2</v>
      </c>
      <c r="H1137" s="816">
        <f t="shared" si="496"/>
        <v>0</v>
      </c>
      <c r="I1137" s="155">
        <f>'F4.2  KGSC'!Z122</f>
        <v>0</v>
      </c>
      <c r="J1137" s="155">
        <f>'F4.2  KGSC'!AY122</f>
        <v>0</v>
      </c>
      <c r="K1137" s="816"/>
      <c r="L1137" s="816"/>
      <c r="M1137" s="816">
        <f t="shared" si="497"/>
        <v>0</v>
      </c>
      <c r="N1137" s="816">
        <f t="shared" si="498"/>
        <v>0</v>
      </c>
    </row>
    <row r="1138" spans="1:14" outlineLevel="1">
      <c r="A1138" s="420">
        <f t="shared" ref="A1138:E1138" si="513">A935</f>
        <v>5</v>
      </c>
      <c r="B1138" s="99" t="str">
        <f t="shared" si="513"/>
        <v>&lt;Earth Resistance Tester at ,Pophali. TIC STAGE IV&gt;</v>
      </c>
      <c r="C1138" s="420" t="str">
        <f t="shared" si="513"/>
        <v>N.A.</v>
      </c>
      <c r="D1138" s="814" t="str">
        <f t="shared" si="513"/>
        <v>-</v>
      </c>
      <c r="E1138" s="817">
        <f t="shared" si="513"/>
        <v>0</v>
      </c>
      <c r="F1138" s="816">
        <f t="shared" si="467"/>
        <v>1.6838599999999999E-2</v>
      </c>
      <c r="G1138" s="816">
        <f t="shared" si="468"/>
        <v>1.6838599999999999E-2</v>
      </c>
      <c r="H1138" s="816">
        <f t="shared" si="496"/>
        <v>0</v>
      </c>
      <c r="I1138" s="155">
        <f>'F4.2  KGSC'!Z123</f>
        <v>0</v>
      </c>
      <c r="J1138" s="155">
        <f>'F4.2  KGSC'!AY123</f>
        <v>0</v>
      </c>
      <c r="K1138" s="816"/>
      <c r="L1138" s="816"/>
      <c r="M1138" s="816">
        <f t="shared" si="497"/>
        <v>0</v>
      </c>
      <c r="N1138" s="816">
        <f t="shared" si="498"/>
        <v>0</v>
      </c>
    </row>
    <row r="1139" spans="1:14" outlineLevel="1">
      <c r="A1139" s="420">
        <f t="shared" ref="A1139:E1139" si="514">A936</f>
        <v>6</v>
      </c>
      <c r="B1139" s="99" t="str">
        <f t="shared" si="514"/>
        <v>&lt;Tools and Tackles at St-IV,KGSC,Pophali&gt;</v>
      </c>
      <c r="C1139" s="420" t="str">
        <f t="shared" si="514"/>
        <v>N.A.</v>
      </c>
      <c r="D1139" s="814" t="str">
        <f t="shared" si="514"/>
        <v>-</v>
      </c>
      <c r="E1139" s="817">
        <f t="shared" si="514"/>
        <v>0</v>
      </c>
      <c r="F1139" s="816">
        <f t="shared" si="467"/>
        <v>3.4609399999999998E-2</v>
      </c>
      <c r="G1139" s="816">
        <f t="shared" si="468"/>
        <v>3.4609399999999998E-2</v>
      </c>
      <c r="H1139" s="816">
        <f t="shared" si="496"/>
        <v>0</v>
      </c>
      <c r="I1139" s="155">
        <f>'F4.2  KGSC'!Z124</f>
        <v>0</v>
      </c>
      <c r="J1139" s="155">
        <f>'F4.2  KGSC'!AY124</f>
        <v>0</v>
      </c>
      <c r="K1139" s="816"/>
      <c r="L1139" s="816"/>
      <c r="M1139" s="816">
        <f t="shared" si="497"/>
        <v>0</v>
      </c>
      <c r="N1139" s="816">
        <f t="shared" si="498"/>
        <v>0</v>
      </c>
    </row>
    <row r="1140" spans="1:14" outlineLevel="1">
      <c r="A1140" s="420">
        <f t="shared" ref="A1140:E1140" si="515">A937</f>
        <v>7</v>
      </c>
      <c r="B1140" s="99" t="str">
        <f t="shared" si="515"/>
        <v>&lt;New portable Fire Fighting Diesel Pumps for Dewatering&gt;</v>
      </c>
      <c r="C1140" s="420" t="str">
        <f t="shared" si="515"/>
        <v>N.A.</v>
      </c>
      <c r="D1140" s="814" t="str">
        <f t="shared" si="515"/>
        <v>-</v>
      </c>
      <c r="E1140" s="817">
        <f t="shared" si="515"/>
        <v>0</v>
      </c>
      <c r="F1140" s="816">
        <f t="shared" si="467"/>
        <v>9.6969600000000003E-2</v>
      </c>
      <c r="G1140" s="816">
        <f t="shared" si="468"/>
        <v>9.6969600000000003E-2</v>
      </c>
      <c r="H1140" s="816">
        <f t="shared" si="496"/>
        <v>0</v>
      </c>
      <c r="I1140" s="155">
        <f>'F4.2  KGSC'!Z125</f>
        <v>0</v>
      </c>
      <c r="J1140" s="155">
        <f>'F4.2  KGSC'!AY125</f>
        <v>0</v>
      </c>
      <c r="K1140" s="816"/>
      <c r="L1140" s="816"/>
      <c r="M1140" s="816">
        <f t="shared" si="497"/>
        <v>0</v>
      </c>
      <c r="N1140" s="816">
        <f t="shared" si="498"/>
        <v>0</v>
      </c>
    </row>
    <row r="1141" spans="1:14" outlineLevel="1">
      <c r="A1141" s="420">
        <f t="shared" ref="A1141:E1141" si="516">A938</f>
        <v>8</v>
      </c>
      <c r="B1141" s="99" t="str">
        <f t="shared" si="516"/>
        <v>&lt;Visitors chairs for, Pophali KGSC&gt;</v>
      </c>
      <c r="C1141" s="420" t="str">
        <f t="shared" si="516"/>
        <v>N.A.</v>
      </c>
      <c r="D1141" s="814" t="str">
        <f t="shared" si="516"/>
        <v>-</v>
      </c>
      <c r="E1141" s="817">
        <f t="shared" si="516"/>
        <v>0</v>
      </c>
      <c r="F1141" s="816">
        <f t="shared" si="467"/>
        <v>3.3187500000000002E-2</v>
      </c>
      <c r="G1141" s="816">
        <f t="shared" si="468"/>
        <v>3.3187500000000002E-2</v>
      </c>
      <c r="H1141" s="816">
        <f t="shared" si="496"/>
        <v>0</v>
      </c>
      <c r="I1141" s="155">
        <f>'F4.2  KGSC'!Z126</f>
        <v>0</v>
      </c>
      <c r="J1141" s="155">
        <f>'F4.2  KGSC'!AY126</f>
        <v>0</v>
      </c>
      <c r="K1141" s="816"/>
      <c r="L1141" s="816"/>
      <c r="M1141" s="816">
        <f t="shared" si="497"/>
        <v>0</v>
      </c>
      <c r="N1141" s="816">
        <f t="shared" si="498"/>
        <v>0</v>
      </c>
    </row>
    <row r="1142" spans="1:14" outlineLevel="1">
      <c r="A1142" s="420">
        <f t="shared" ref="A1142:E1142" si="517">A939</f>
        <v>9</v>
      </c>
      <c r="B1142" s="99" t="str">
        <f t="shared" si="517"/>
        <v>&lt;Installation of new racks inside various/new slotted angle racks &gt;</v>
      </c>
      <c r="C1142" s="420" t="str">
        <f t="shared" si="517"/>
        <v>N.A.</v>
      </c>
      <c r="D1142" s="814" t="str">
        <f t="shared" si="517"/>
        <v>-</v>
      </c>
      <c r="E1142" s="817">
        <f t="shared" si="517"/>
        <v>0</v>
      </c>
      <c r="F1142" s="816">
        <f t="shared" si="467"/>
        <v>3.9648000000000003E-2</v>
      </c>
      <c r="G1142" s="816">
        <f t="shared" si="468"/>
        <v>3.9648000000000003E-2</v>
      </c>
      <c r="H1142" s="816">
        <f t="shared" si="496"/>
        <v>0</v>
      </c>
      <c r="I1142" s="155">
        <f>'F4.2  KGSC'!Z127</f>
        <v>0</v>
      </c>
      <c r="J1142" s="155">
        <f>'F4.2  KGSC'!AY127</f>
        <v>0</v>
      </c>
      <c r="K1142" s="816"/>
      <c r="L1142" s="816"/>
      <c r="M1142" s="816">
        <f t="shared" si="497"/>
        <v>0</v>
      </c>
      <c r="N1142" s="816">
        <f t="shared" si="498"/>
        <v>0</v>
      </c>
    </row>
    <row r="1143" spans="1:14" outlineLevel="1">
      <c r="A1143" s="420">
        <f t="shared" ref="A1143:E1143" si="518">A940</f>
        <v>10</v>
      </c>
      <c r="B1143" s="99" t="str">
        <f t="shared" si="518"/>
        <v>&lt;Supply of chairs for KGSC, Pophali&gt;</v>
      </c>
      <c r="C1143" s="420" t="str">
        <f t="shared" si="518"/>
        <v>N.A.</v>
      </c>
      <c r="D1143" s="814" t="str">
        <f t="shared" si="518"/>
        <v>-</v>
      </c>
      <c r="E1143" s="817">
        <f t="shared" si="518"/>
        <v>0</v>
      </c>
      <c r="F1143" s="816">
        <f t="shared" si="467"/>
        <v>4.4238199999999998E-2</v>
      </c>
      <c r="G1143" s="816">
        <f t="shared" si="468"/>
        <v>4.4238199999999998E-2</v>
      </c>
      <c r="H1143" s="816">
        <f t="shared" si="496"/>
        <v>0</v>
      </c>
      <c r="I1143" s="155">
        <f>'F4.2  KGSC'!Z128</f>
        <v>0</v>
      </c>
      <c r="J1143" s="155">
        <f>'F4.2  KGSC'!AY128</f>
        <v>0</v>
      </c>
      <c r="K1143" s="816"/>
      <c r="L1143" s="816"/>
      <c r="M1143" s="816">
        <f t="shared" si="497"/>
        <v>0</v>
      </c>
      <c r="N1143" s="816">
        <f t="shared" si="498"/>
        <v>0</v>
      </c>
    </row>
    <row r="1144" spans="1:14" outlineLevel="1">
      <c r="A1144" s="420">
        <f t="shared" ref="A1144:E1144" si="519">A941</f>
        <v>11</v>
      </c>
      <c r="B1144" s="99" t="str">
        <f t="shared" si="519"/>
        <v>&lt;Laser Jet NetwoksPrinters at KGSC, Pophali&gt;</v>
      </c>
      <c r="C1144" s="420" t="str">
        <f t="shared" si="519"/>
        <v>N.A.</v>
      </c>
      <c r="D1144" s="814" t="str">
        <f t="shared" si="519"/>
        <v>-</v>
      </c>
      <c r="E1144" s="817">
        <f t="shared" si="519"/>
        <v>0</v>
      </c>
      <c r="F1144" s="816">
        <f t="shared" si="467"/>
        <v>8.4074999999999997E-2</v>
      </c>
      <c r="G1144" s="816">
        <f t="shared" si="468"/>
        <v>8.4074999999999997E-2</v>
      </c>
      <c r="H1144" s="816">
        <f t="shared" si="496"/>
        <v>0</v>
      </c>
      <c r="I1144" s="155">
        <f>'F4.2  KGSC'!Z129</f>
        <v>0</v>
      </c>
      <c r="J1144" s="155">
        <f>'F4.2  KGSC'!AY129</f>
        <v>0</v>
      </c>
      <c r="K1144" s="816"/>
      <c r="L1144" s="816"/>
      <c r="M1144" s="816">
        <f t="shared" si="497"/>
        <v>0</v>
      </c>
      <c r="N1144" s="816">
        <f t="shared" si="498"/>
        <v>0</v>
      </c>
    </row>
    <row r="1145" spans="1:14" outlineLevel="1">
      <c r="A1145" s="420">
        <f t="shared" ref="A1145:E1145" si="520">A942</f>
        <v>12</v>
      </c>
      <c r="B1145" s="99" t="str">
        <f t="shared" si="520"/>
        <v>&lt;Night Vision Binoculars&gt;</v>
      </c>
      <c r="C1145" s="420" t="str">
        <f t="shared" si="520"/>
        <v>N.A.</v>
      </c>
      <c r="D1145" s="814" t="str">
        <f t="shared" si="520"/>
        <v>-</v>
      </c>
      <c r="E1145" s="817">
        <f t="shared" si="520"/>
        <v>0</v>
      </c>
      <c r="F1145" s="816">
        <f t="shared" si="467"/>
        <v>2.34112E-2</v>
      </c>
      <c r="G1145" s="816">
        <f t="shared" si="468"/>
        <v>2.34112E-2</v>
      </c>
      <c r="H1145" s="816">
        <f t="shared" si="496"/>
        <v>0</v>
      </c>
      <c r="I1145" s="155">
        <f>'F4.2  KGSC'!Z130</f>
        <v>0</v>
      </c>
      <c r="J1145" s="155">
        <f>'F4.2  KGSC'!AY130</f>
        <v>0</v>
      </c>
      <c r="K1145" s="816"/>
      <c r="L1145" s="816"/>
      <c r="M1145" s="816">
        <f t="shared" si="497"/>
        <v>0</v>
      </c>
      <c r="N1145" s="816">
        <f t="shared" si="498"/>
        <v>0</v>
      </c>
    </row>
    <row r="1146" spans="1:14" outlineLevel="1">
      <c r="A1146" s="420">
        <f t="shared" ref="A1146:E1146" si="521">A943</f>
        <v>13</v>
      </c>
      <c r="B1146" s="99" t="str">
        <f t="shared" si="521"/>
        <v>&lt;TATA Star Bus-32 seater LCV MH08-9358&gt;</v>
      </c>
      <c r="C1146" s="420" t="str">
        <f t="shared" si="521"/>
        <v>N.A.</v>
      </c>
      <c r="D1146" s="814" t="str">
        <f t="shared" si="521"/>
        <v>-</v>
      </c>
      <c r="E1146" s="817">
        <f t="shared" si="521"/>
        <v>0</v>
      </c>
      <c r="F1146" s="816">
        <f t="shared" si="467"/>
        <v>0</v>
      </c>
      <c r="G1146" s="816">
        <f t="shared" si="468"/>
        <v>0</v>
      </c>
      <c r="H1146" s="816">
        <f t="shared" si="496"/>
        <v>0</v>
      </c>
      <c r="I1146" s="155">
        <f>'F4.2  KGSC'!Z131</f>
        <v>0</v>
      </c>
      <c r="J1146" s="155">
        <f>'F4.2  KGSC'!AY131</f>
        <v>0</v>
      </c>
      <c r="K1146" s="816"/>
      <c r="L1146" s="816"/>
      <c r="M1146" s="816">
        <f t="shared" si="497"/>
        <v>0</v>
      </c>
      <c r="N1146" s="816">
        <f t="shared" si="498"/>
        <v>0</v>
      </c>
    </row>
    <row r="1147" spans="1:14" outlineLevel="1">
      <c r="A1147" s="420">
        <f t="shared" ref="A1147:E1147" si="522">A944</f>
        <v>14</v>
      </c>
      <c r="B1147" s="99" t="str">
        <f t="shared" si="522"/>
        <v>&lt;TATA Star Bus-32 seater LCV MH08-9359&gt;</v>
      </c>
      <c r="C1147" s="420" t="str">
        <f t="shared" si="522"/>
        <v>N.A.</v>
      </c>
      <c r="D1147" s="814" t="str">
        <f t="shared" si="522"/>
        <v>-</v>
      </c>
      <c r="E1147" s="817">
        <f t="shared" si="522"/>
        <v>0</v>
      </c>
      <c r="F1147" s="816">
        <f t="shared" si="467"/>
        <v>0</v>
      </c>
      <c r="G1147" s="816">
        <f t="shared" si="468"/>
        <v>0</v>
      </c>
      <c r="H1147" s="816">
        <f t="shared" si="496"/>
        <v>0</v>
      </c>
      <c r="I1147" s="155">
        <f>'F4.2  KGSC'!Z132</f>
        <v>0</v>
      </c>
      <c r="J1147" s="155">
        <f>'F4.2  KGSC'!AY132</f>
        <v>0</v>
      </c>
      <c r="K1147" s="816"/>
      <c r="L1147" s="816"/>
      <c r="M1147" s="816">
        <f t="shared" si="497"/>
        <v>0</v>
      </c>
      <c r="N1147" s="816">
        <f t="shared" si="498"/>
        <v>0</v>
      </c>
    </row>
    <row r="1148" spans="1:14" outlineLevel="1">
      <c r="A1148" s="420">
        <f t="shared" ref="A1148:E1148" si="523">A945</f>
        <v>15</v>
      </c>
      <c r="B1148" s="99" t="str">
        <f t="shared" si="523"/>
        <v>&lt;Vehicle No.MH 08-9401 TATA Star Bus 32 seater&gt;</v>
      </c>
      <c r="C1148" s="420" t="str">
        <f t="shared" si="523"/>
        <v>N.A.</v>
      </c>
      <c r="D1148" s="814" t="str">
        <f t="shared" si="523"/>
        <v>-</v>
      </c>
      <c r="E1148" s="817">
        <f t="shared" si="523"/>
        <v>0</v>
      </c>
      <c r="F1148" s="816">
        <f t="shared" si="467"/>
        <v>0</v>
      </c>
      <c r="G1148" s="816">
        <f t="shared" si="468"/>
        <v>0</v>
      </c>
      <c r="H1148" s="816">
        <f t="shared" si="496"/>
        <v>0</v>
      </c>
      <c r="I1148" s="155">
        <f>'F4.2  KGSC'!Z133</f>
        <v>0</v>
      </c>
      <c r="J1148" s="155">
        <f>'F4.2  KGSC'!AY133</f>
        <v>0</v>
      </c>
      <c r="K1148" s="816"/>
      <c r="L1148" s="816"/>
      <c r="M1148" s="816">
        <f t="shared" si="497"/>
        <v>0</v>
      </c>
      <c r="N1148" s="816">
        <f t="shared" si="498"/>
        <v>0</v>
      </c>
    </row>
    <row r="1149" spans="1:14" outlineLevel="1">
      <c r="A1149" s="420">
        <f t="shared" ref="A1149:E1149" si="524">A946</f>
        <v>16</v>
      </c>
      <c r="B1149" s="99" t="str">
        <f t="shared" si="524"/>
        <v xml:space="preserve"> &lt;Not in use DCM Toyato Bus MH-1&gt;</v>
      </c>
      <c r="C1149" s="420" t="str">
        <f t="shared" si="524"/>
        <v>N.A.</v>
      </c>
      <c r="D1149" s="814" t="str">
        <f t="shared" si="524"/>
        <v>-</v>
      </c>
      <c r="E1149" s="817">
        <f t="shared" si="524"/>
        <v>0</v>
      </c>
      <c r="F1149" s="816">
        <f t="shared" si="467"/>
        <v>0</v>
      </c>
      <c r="G1149" s="816">
        <f t="shared" si="468"/>
        <v>0</v>
      </c>
      <c r="H1149" s="816">
        <f t="shared" si="496"/>
        <v>0</v>
      </c>
      <c r="I1149" s="155">
        <f>'F4.2  KGSC'!Z134</f>
        <v>0</v>
      </c>
      <c r="J1149" s="155">
        <f>'F4.2  KGSC'!AY134</f>
        <v>0</v>
      </c>
      <c r="K1149" s="816"/>
      <c r="L1149" s="816"/>
      <c r="M1149" s="816">
        <f t="shared" si="497"/>
        <v>0</v>
      </c>
      <c r="N1149" s="816">
        <f t="shared" si="498"/>
        <v>0</v>
      </c>
    </row>
    <row r="1150" spans="1:14" outlineLevel="1">
      <c r="A1150" s="420">
        <f t="shared" ref="A1150:E1150" si="525">A947</f>
        <v>17</v>
      </c>
      <c r="B1150" s="99" t="str">
        <f t="shared" si="525"/>
        <v xml:space="preserve"> &lt;Not in use DCM Toyato Mini Bus&gt;</v>
      </c>
      <c r="C1150" s="420" t="str">
        <f t="shared" si="525"/>
        <v>N.A.</v>
      </c>
      <c r="D1150" s="814" t="str">
        <f t="shared" si="525"/>
        <v>-</v>
      </c>
      <c r="E1150" s="817">
        <f t="shared" si="525"/>
        <v>0</v>
      </c>
      <c r="F1150" s="816">
        <f t="shared" si="467"/>
        <v>0</v>
      </c>
      <c r="G1150" s="816">
        <f t="shared" si="468"/>
        <v>0</v>
      </c>
      <c r="H1150" s="816">
        <f t="shared" si="496"/>
        <v>0</v>
      </c>
      <c r="I1150" s="155">
        <f>'F4.2  KGSC'!Z135</f>
        <v>0</v>
      </c>
      <c r="J1150" s="155">
        <f>'F4.2  KGSC'!AY135</f>
        <v>0</v>
      </c>
      <c r="K1150" s="816"/>
      <c r="L1150" s="816"/>
      <c r="M1150" s="816">
        <f t="shared" si="497"/>
        <v>0</v>
      </c>
      <c r="N1150" s="816">
        <f t="shared" si="498"/>
        <v>0</v>
      </c>
    </row>
    <row r="1151" spans="1:14" outlineLevel="1">
      <c r="A1151" s="420">
        <f t="shared" ref="A1151:E1151" si="526">A948</f>
        <v>18</v>
      </c>
      <c r="B1151" s="99" t="str">
        <f t="shared" si="526"/>
        <v>&lt;Digital Multimeters, Clamp Meter &amp; Insulation resistance tester for TIC, Stage I&amp;II, Pophali&gt;</v>
      </c>
      <c r="C1151" s="420" t="str">
        <f t="shared" si="526"/>
        <v>N.A.</v>
      </c>
      <c r="D1151" s="814" t="str">
        <f t="shared" si="526"/>
        <v>-</v>
      </c>
      <c r="E1151" s="817">
        <f t="shared" si="526"/>
        <v>0</v>
      </c>
      <c r="F1151" s="816">
        <f t="shared" si="467"/>
        <v>2.8927700000000001E-2</v>
      </c>
      <c r="G1151" s="816">
        <f t="shared" si="468"/>
        <v>2.8927700000000001E-2</v>
      </c>
      <c r="H1151" s="816">
        <f t="shared" si="496"/>
        <v>0</v>
      </c>
      <c r="I1151" s="155">
        <f>'F4.2  KGSC'!Z136</f>
        <v>0</v>
      </c>
      <c r="J1151" s="155">
        <f>'F4.2  KGSC'!AY136</f>
        <v>0</v>
      </c>
      <c r="K1151" s="816"/>
      <c r="L1151" s="816"/>
      <c r="M1151" s="816">
        <f t="shared" si="497"/>
        <v>0</v>
      </c>
      <c r="N1151" s="816">
        <f t="shared" si="498"/>
        <v>0</v>
      </c>
    </row>
    <row r="1152" spans="1:14" outlineLevel="1">
      <c r="A1152" s="420">
        <f t="shared" ref="A1152:E1152" si="527">A949</f>
        <v>19</v>
      </c>
      <c r="B1152" s="99" t="str">
        <f t="shared" si="527"/>
        <v>&lt;Transformer Winding resistance measurement kit at Stage-III,  Alore&gt;</v>
      </c>
      <c r="C1152" s="420" t="str">
        <f t="shared" si="527"/>
        <v>N.A.</v>
      </c>
      <c r="D1152" s="814" t="str">
        <f t="shared" si="527"/>
        <v>-</v>
      </c>
      <c r="E1152" s="817">
        <f t="shared" si="527"/>
        <v>0</v>
      </c>
      <c r="F1152" s="816">
        <f t="shared" si="467"/>
        <v>2.4337500000000001E-2</v>
      </c>
      <c r="G1152" s="816">
        <f t="shared" si="468"/>
        <v>2.4337500000000001E-2</v>
      </c>
      <c r="H1152" s="816">
        <f t="shared" si="496"/>
        <v>0</v>
      </c>
      <c r="I1152" s="155">
        <f>'F4.2  KGSC'!Z137</f>
        <v>0</v>
      </c>
      <c r="J1152" s="155">
        <f>'F4.2  KGSC'!AY137</f>
        <v>0</v>
      </c>
      <c r="K1152" s="816"/>
      <c r="L1152" s="816"/>
      <c r="M1152" s="816">
        <f t="shared" si="497"/>
        <v>0</v>
      </c>
      <c r="N1152" s="816">
        <f t="shared" si="498"/>
        <v>0</v>
      </c>
    </row>
    <row r="1153" spans="1:14" outlineLevel="1">
      <c r="A1153" s="420">
        <f t="shared" ref="A1153:E1153" si="528">A950</f>
        <v>20</v>
      </c>
      <c r="B1153" s="99" t="str">
        <f t="shared" si="528"/>
        <v>&lt;Multifunc A3 Scanner &amp; all in one A4 laser printer Technical Purchase , Account Section, H.R. ,MPD&gt;</v>
      </c>
      <c r="C1153" s="420" t="str">
        <f t="shared" si="528"/>
        <v>N.A.</v>
      </c>
      <c r="D1153" s="814" t="str">
        <f t="shared" si="528"/>
        <v>-</v>
      </c>
      <c r="E1153" s="817">
        <f t="shared" si="528"/>
        <v>0</v>
      </c>
      <c r="F1153" s="816">
        <f t="shared" si="467"/>
        <v>3.2520800000000002E-2</v>
      </c>
      <c r="G1153" s="816">
        <f t="shared" si="468"/>
        <v>3.2520800000000002E-2</v>
      </c>
      <c r="H1153" s="816">
        <f t="shared" si="496"/>
        <v>0</v>
      </c>
      <c r="I1153" s="155">
        <f>'F4.2  KGSC'!Z138</f>
        <v>0</v>
      </c>
      <c r="J1153" s="155">
        <f>'F4.2  KGSC'!AY138</f>
        <v>0</v>
      </c>
      <c r="K1153" s="816"/>
      <c r="L1153" s="816"/>
      <c r="M1153" s="816">
        <f t="shared" si="497"/>
        <v>0</v>
      </c>
      <c r="N1153" s="816">
        <f t="shared" si="498"/>
        <v>0</v>
      </c>
    </row>
    <row r="1154" spans="1:14" outlineLevel="1">
      <c r="A1154" s="420">
        <f t="shared" ref="A1154:E1154" si="529">A951</f>
        <v>21</v>
      </c>
      <c r="B1154" s="99" t="str">
        <f t="shared" si="529"/>
        <v>&lt;Temperature Calibrator at St-IV, KGSC,Pophali&gt;</v>
      </c>
      <c r="C1154" s="420" t="str">
        <f t="shared" si="529"/>
        <v>N.A.</v>
      </c>
      <c r="D1154" s="814" t="str">
        <f t="shared" si="529"/>
        <v>-</v>
      </c>
      <c r="E1154" s="817">
        <f t="shared" si="529"/>
        <v>0</v>
      </c>
      <c r="F1154" s="816">
        <f t="shared" si="467"/>
        <v>1.2272E-2</v>
      </c>
      <c r="G1154" s="816">
        <f t="shared" si="468"/>
        <v>1.2272E-2</v>
      </c>
      <c r="H1154" s="816">
        <f t="shared" si="496"/>
        <v>0</v>
      </c>
      <c r="I1154" s="155">
        <f>'F4.2  KGSC'!Z139</f>
        <v>0</v>
      </c>
      <c r="J1154" s="155">
        <f>'F4.2  KGSC'!AY139</f>
        <v>0</v>
      </c>
      <c r="K1154" s="816"/>
      <c r="L1154" s="816"/>
      <c r="M1154" s="816">
        <f t="shared" si="497"/>
        <v>0</v>
      </c>
      <c r="N1154" s="816">
        <f t="shared" si="498"/>
        <v>0</v>
      </c>
    </row>
    <row r="1155" spans="1:14" outlineLevel="1">
      <c r="A1155" s="420">
        <f t="shared" ref="A1155:E1155" si="530">A952</f>
        <v>22</v>
      </c>
      <c r="B1155" s="99" t="str">
        <f t="shared" si="530"/>
        <v>&lt; 1 no. new departmental car Maruti Sweft Desire for conveyance of Chief Engr&gt;</v>
      </c>
      <c r="C1155" s="420" t="str">
        <f t="shared" si="530"/>
        <v>N.A.</v>
      </c>
      <c r="D1155" s="814" t="str">
        <f t="shared" si="530"/>
        <v>-</v>
      </c>
      <c r="E1155" s="817">
        <f t="shared" si="530"/>
        <v>0</v>
      </c>
      <c r="F1155" s="816">
        <f t="shared" si="467"/>
        <v>7.7924499999999994E-2</v>
      </c>
      <c r="G1155" s="816">
        <f t="shared" si="468"/>
        <v>7.7924499999999994E-2</v>
      </c>
      <c r="H1155" s="816">
        <f t="shared" si="496"/>
        <v>0</v>
      </c>
      <c r="I1155" s="155">
        <f>'F4.2  KGSC'!Z140</f>
        <v>0</v>
      </c>
      <c r="J1155" s="155">
        <f>'F4.2  KGSC'!AY140</f>
        <v>0</v>
      </c>
      <c r="K1155" s="816"/>
      <c r="L1155" s="816"/>
      <c r="M1155" s="816">
        <f t="shared" si="497"/>
        <v>0</v>
      </c>
      <c r="N1155" s="816">
        <f t="shared" si="498"/>
        <v>0</v>
      </c>
    </row>
    <row r="1156" spans="1:14" outlineLevel="1">
      <c r="A1156" s="420">
        <f t="shared" ref="A1156:E1156" si="531">A953</f>
        <v>23</v>
      </c>
      <c r="B1156" s="99" t="str">
        <f t="shared" si="531"/>
        <v>&lt;Hitachi A/c Two.NO.VIP Rest House&gt;</v>
      </c>
      <c r="C1156" s="420" t="str">
        <f t="shared" si="531"/>
        <v>N.A.</v>
      </c>
      <c r="D1156" s="814" t="str">
        <f t="shared" si="531"/>
        <v>-</v>
      </c>
      <c r="E1156" s="817">
        <f t="shared" si="531"/>
        <v>0</v>
      </c>
      <c r="F1156" s="816">
        <f t="shared" si="467"/>
        <v>8.0000000000000002E-3</v>
      </c>
      <c r="G1156" s="816">
        <f t="shared" si="468"/>
        <v>8.0000000000000002E-3</v>
      </c>
      <c r="H1156" s="816">
        <f t="shared" si="496"/>
        <v>0</v>
      </c>
      <c r="I1156" s="155">
        <f>'F4.2  KGSC'!Z141</f>
        <v>0</v>
      </c>
      <c r="J1156" s="155">
        <f>'F4.2  KGSC'!AY141</f>
        <v>0</v>
      </c>
      <c r="K1156" s="816"/>
      <c r="L1156" s="816"/>
      <c r="M1156" s="816">
        <f t="shared" si="497"/>
        <v>0</v>
      </c>
      <c r="N1156" s="816">
        <f t="shared" si="498"/>
        <v>0</v>
      </c>
    </row>
    <row r="1157" spans="1:14" outlineLevel="1">
      <c r="A1157" s="420">
        <f t="shared" ref="A1157:E1157" si="532">A954</f>
        <v>24</v>
      </c>
      <c r="B1157" s="99" t="str">
        <f t="shared" si="532"/>
        <v>&lt;Inverter Split AC Unit, Desert Coolers Water Coolers for KGSC, Pophali&gt;</v>
      </c>
      <c r="C1157" s="420" t="str">
        <f t="shared" si="532"/>
        <v>N.A.</v>
      </c>
      <c r="D1157" s="814" t="str">
        <f t="shared" si="532"/>
        <v>-</v>
      </c>
      <c r="E1157" s="817">
        <f t="shared" si="532"/>
        <v>0</v>
      </c>
      <c r="F1157" s="816">
        <f t="shared" si="467"/>
        <v>7.0799000000000001E-3</v>
      </c>
      <c r="G1157" s="816">
        <f t="shared" si="468"/>
        <v>7.0799000000000001E-3</v>
      </c>
      <c r="H1157" s="816">
        <f t="shared" si="496"/>
        <v>0</v>
      </c>
      <c r="I1157" s="155">
        <f>'F4.2  KGSC'!Z142</f>
        <v>0</v>
      </c>
      <c r="J1157" s="155">
        <f>'F4.2  KGSC'!AY142</f>
        <v>0</v>
      </c>
      <c r="K1157" s="816"/>
      <c r="L1157" s="816"/>
      <c r="M1157" s="816">
        <f t="shared" si="497"/>
        <v>0</v>
      </c>
      <c r="N1157" s="816">
        <f t="shared" si="498"/>
        <v>0</v>
      </c>
    </row>
    <row r="1158" spans="1:14" outlineLevel="1">
      <c r="A1158" s="420">
        <f t="shared" ref="A1158:E1158" si="533">A955</f>
        <v>25</v>
      </c>
      <c r="B1158" s="99" t="str">
        <f t="shared" si="533"/>
        <v>&lt;Advanced ISDN EPABX system for Koyna Generating St ntercom Telephone Advanced ISDN EPABX system for Koyna Generating Station Complex&gt;</v>
      </c>
      <c r="C1158" s="420" t="str">
        <f t="shared" si="533"/>
        <v>N.A.</v>
      </c>
      <c r="D1158" s="814" t="str">
        <f t="shared" si="533"/>
        <v>-</v>
      </c>
      <c r="E1158" s="817">
        <f t="shared" si="533"/>
        <v>0</v>
      </c>
      <c r="F1158" s="816">
        <f t="shared" si="467"/>
        <v>2.9644799999999999E-2</v>
      </c>
      <c r="G1158" s="816">
        <f t="shared" si="468"/>
        <v>2.9644799999999999E-2</v>
      </c>
      <c r="H1158" s="816">
        <f t="shared" si="496"/>
        <v>0</v>
      </c>
      <c r="I1158" s="155">
        <f>'F4.2  KGSC'!Z143</f>
        <v>0</v>
      </c>
      <c r="J1158" s="155">
        <f>'F4.2  KGSC'!AY143</f>
        <v>0</v>
      </c>
      <c r="K1158" s="816"/>
      <c r="L1158" s="816"/>
      <c r="M1158" s="816">
        <f t="shared" si="497"/>
        <v>0</v>
      </c>
      <c r="N1158" s="816">
        <f t="shared" si="498"/>
        <v>0</v>
      </c>
    </row>
    <row r="1159" spans="1:14" outlineLevel="1">
      <c r="A1159" s="420">
        <f t="shared" ref="A1159:E1159" si="534">A956</f>
        <v>26</v>
      </c>
      <c r="B1159" s="99" t="str">
        <f t="shared" si="534"/>
        <v>&lt;TATA Sumo MH-14/9763 1 No&gt;</v>
      </c>
      <c r="C1159" s="420" t="str">
        <f t="shared" si="534"/>
        <v>N.A.</v>
      </c>
      <c r="D1159" s="814" t="str">
        <f t="shared" si="534"/>
        <v>-</v>
      </c>
      <c r="E1159" s="817">
        <f t="shared" si="534"/>
        <v>0</v>
      </c>
      <c r="F1159" s="816">
        <f t="shared" si="467"/>
        <v>4.1196799999999999E-2</v>
      </c>
      <c r="G1159" s="816">
        <f t="shared" si="468"/>
        <v>4.1196799999999999E-2</v>
      </c>
      <c r="H1159" s="816">
        <f t="shared" si="496"/>
        <v>0</v>
      </c>
      <c r="I1159" s="155">
        <f>'F4.2  KGSC'!Z144</f>
        <v>0</v>
      </c>
      <c r="J1159" s="155">
        <f>'F4.2  KGSC'!AY144</f>
        <v>0</v>
      </c>
      <c r="K1159" s="816"/>
      <c r="L1159" s="816"/>
      <c r="M1159" s="816">
        <f t="shared" si="497"/>
        <v>0</v>
      </c>
      <c r="N1159" s="816">
        <f t="shared" si="498"/>
        <v>0</v>
      </c>
    </row>
    <row r="1160" spans="1:14" outlineLevel="1">
      <c r="A1160" s="420">
        <f t="shared" ref="A1160:E1160" si="535">A957</f>
        <v>27</v>
      </c>
      <c r="B1160" s="99" t="str">
        <f t="shared" si="535"/>
        <v>&lt;Ambulance TATA make MH-31/4475 1 No&gt;</v>
      </c>
      <c r="C1160" s="420" t="str">
        <f t="shared" si="535"/>
        <v>N.A.</v>
      </c>
      <c r="D1160" s="814" t="str">
        <f t="shared" si="535"/>
        <v>-</v>
      </c>
      <c r="E1160" s="817">
        <f t="shared" si="535"/>
        <v>0</v>
      </c>
      <c r="F1160" s="816">
        <f t="shared" ref="F1160:F1222" si="536">F957+I957</f>
        <v>3.6143000000000002E-2</v>
      </c>
      <c r="G1160" s="816">
        <f t="shared" ref="G1160:G1222" si="537">G957+M957</f>
        <v>3.6143000000000002E-2</v>
      </c>
      <c r="H1160" s="816">
        <f t="shared" si="496"/>
        <v>0</v>
      </c>
      <c r="I1160" s="155">
        <f>'F4.2  KGSC'!Z145</f>
        <v>0</v>
      </c>
      <c r="J1160" s="155">
        <f>'F4.2  KGSC'!AY145</f>
        <v>0</v>
      </c>
      <c r="K1160" s="816"/>
      <c r="L1160" s="816"/>
      <c r="M1160" s="816">
        <f t="shared" si="497"/>
        <v>0</v>
      </c>
      <c r="N1160" s="816">
        <f t="shared" si="498"/>
        <v>0</v>
      </c>
    </row>
    <row r="1161" spans="1:14" outlineLevel="1">
      <c r="A1161" s="420">
        <f t="shared" ref="A1161:E1161" si="538">A958</f>
        <v>28</v>
      </c>
      <c r="B1161" s="99" t="str">
        <f t="shared" si="538"/>
        <v>&lt;Supply of 1 No of Ambulance Vane for Pophali&gt;</v>
      </c>
      <c r="C1161" s="420" t="str">
        <f t="shared" si="538"/>
        <v>N.A.</v>
      </c>
      <c r="D1161" s="814" t="str">
        <f t="shared" si="538"/>
        <v>-</v>
      </c>
      <c r="E1161" s="817">
        <f t="shared" si="538"/>
        <v>0</v>
      </c>
      <c r="F1161" s="816">
        <f t="shared" si="536"/>
        <v>0.14882899999999999</v>
      </c>
      <c r="G1161" s="816">
        <f t="shared" si="537"/>
        <v>0.14882899999999999</v>
      </c>
      <c r="H1161" s="816">
        <f t="shared" si="496"/>
        <v>0</v>
      </c>
      <c r="I1161" s="155">
        <f>'F4.2  KGSC'!Z146</f>
        <v>0</v>
      </c>
      <c r="J1161" s="155">
        <f>'F4.2  KGSC'!AY146</f>
        <v>0</v>
      </c>
      <c r="K1161" s="816"/>
      <c r="L1161" s="816"/>
      <c r="M1161" s="816">
        <f t="shared" si="497"/>
        <v>0</v>
      </c>
      <c r="N1161" s="816">
        <f t="shared" si="498"/>
        <v>0</v>
      </c>
    </row>
    <row r="1162" spans="1:14" outlineLevel="1">
      <c r="A1162" s="420">
        <f t="shared" ref="A1162:E1162" si="539">A959</f>
        <v>29</v>
      </c>
      <c r="B1162" s="99" t="str">
        <f t="shared" si="539"/>
        <v>&lt;Supply of 1 No of Ambulance Vane for Pophali&gt;</v>
      </c>
      <c r="C1162" s="420" t="str">
        <f t="shared" si="539"/>
        <v>N.A.</v>
      </c>
      <c r="D1162" s="814" t="str">
        <f t="shared" si="539"/>
        <v>-</v>
      </c>
      <c r="E1162" s="817">
        <f t="shared" si="539"/>
        <v>0</v>
      </c>
      <c r="F1162" s="816">
        <f t="shared" si="536"/>
        <v>0.14882899999999999</v>
      </c>
      <c r="G1162" s="816">
        <f t="shared" si="537"/>
        <v>0.14882899999999999</v>
      </c>
      <c r="H1162" s="816">
        <f t="shared" si="496"/>
        <v>0</v>
      </c>
      <c r="I1162" s="155">
        <f>'F4.2  KGSC'!Z147</f>
        <v>0</v>
      </c>
      <c r="J1162" s="155">
        <f>'F4.2  KGSC'!AY147</f>
        <v>0</v>
      </c>
      <c r="K1162" s="816"/>
      <c r="L1162" s="816"/>
      <c r="M1162" s="816">
        <f t="shared" si="497"/>
        <v>0</v>
      </c>
      <c r="N1162" s="816">
        <f t="shared" si="498"/>
        <v>0</v>
      </c>
    </row>
    <row r="1163" spans="1:14" outlineLevel="1">
      <c r="A1163" s="420">
        <f t="shared" ref="A1163:E1163" si="540">A960</f>
        <v>30</v>
      </c>
      <c r="B1163" s="99" t="str">
        <f t="shared" si="540"/>
        <v>&lt;HITACHI Make 2 TR non inverter split Air conditioner&gt;</v>
      </c>
      <c r="C1163" s="420" t="str">
        <f t="shared" si="540"/>
        <v>N.A.</v>
      </c>
      <c r="D1163" s="814" t="str">
        <f t="shared" si="540"/>
        <v>-</v>
      </c>
      <c r="E1163" s="817">
        <f t="shared" si="540"/>
        <v>0</v>
      </c>
      <c r="F1163" s="816">
        <f t="shared" si="536"/>
        <v>0.16739329999999999</v>
      </c>
      <c r="G1163" s="816">
        <f t="shared" si="537"/>
        <v>0.16739329999999999</v>
      </c>
      <c r="H1163" s="816">
        <f t="shared" si="496"/>
        <v>0</v>
      </c>
      <c r="I1163" s="155">
        <f>'F4.2  KGSC'!Z148</f>
        <v>0</v>
      </c>
      <c r="J1163" s="155">
        <f>'F4.2  KGSC'!AY148</f>
        <v>0</v>
      </c>
      <c r="K1163" s="816"/>
      <c r="L1163" s="816"/>
      <c r="M1163" s="816">
        <f t="shared" si="497"/>
        <v>0</v>
      </c>
      <c r="N1163" s="816">
        <f t="shared" si="498"/>
        <v>0</v>
      </c>
    </row>
    <row r="1164" spans="1:14" outlineLevel="1">
      <c r="A1164" s="420">
        <f t="shared" ref="A1164:E1164" si="541">A961</f>
        <v>31</v>
      </c>
      <c r="B1164" s="99" t="str">
        <f t="shared" si="541"/>
        <v>&lt;250 KVA D.G. Set Model KG1-250WS&gt;</v>
      </c>
      <c r="C1164" s="420" t="str">
        <f t="shared" si="541"/>
        <v>N.A.</v>
      </c>
      <c r="D1164" s="814" t="str">
        <f t="shared" si="541"/>
        <v>-</v>
      </c>
      <c r="E1164" s="817">
        <f t="shared" si="541"/>
        <v>0</v>
      </c>
      <c r="F1164" s="816">
        <f t="shared" si="536"/>
        <v>0.192222</v>
      </c>
      <c r="G1164" s="816">
        <f t="shared" si="537"/>
        <v>0.192222</v>
      </c>
      <c r="H1164" s="816">
        <f t="shared" si="496"/>
        <v>0</v>
      </c>
      <c r="I1164" s="155">
        <f>'F4.2  KGSC'!Z149</f>
        <v>0</v>
      </c>
      <c r="J1164" s="155">
        <f>'F4.2  KGSC'!AY149</f>
        <v>0</v>
      </c>
      <c r="K1164" s="816"/>
      <c r="L1164" s="816"/>
      <c r="M1164" s="816">
        <f t="shared" si="497"/>
        <v>0</v>
      </c>
      <c r="N1164" s="816">
        <f t="shared" si="498"/>
        <v>0</v>
      </c>
    </row>
    <row r="1165" spans="1:14" outlineLevel="1">
      <c r="A1165" s="420">
        <f t="shared" ref="A1165:E1165" si="542">A962</f>
        <v>32</v>
      </c>
      <c r="B1165" s="99" t="str">
        <f t="shared" si="542"/>
        <v>&lt;Dell laptops at KGSC Pophali&gt;</v>
      </c>
      <c r="C1165" s="420" t="str">
        <f t="shared" si="542"/>
        <v>N.A.</v>
      </c>
      <c r="D1165" s="814" t="str">
        <f t="shared" si="542"/>
        <v>-</v>
      </c>
      <c r="E1165" s="817">
        <f t="shared" si="542"/>
        <v>0</v>
      </c>
      <c r="F1165" s="816">
        <f t="shared" si="536"/>
        <v>1.5599999999999999E-2</v>
      </c>
      <c r="G1165" s="816">
        <f t="shared" si="537"/>
        <v>1.5599999999999999E-2</v>
      </c>
      <c r="H1165" s="816">
        <f t="shared" si="496"/>
        <v>0</v>
      </c>
      <c r="I1165" s="155">
        <f>'F4.2  KGSC'!Z150</f>
        <v>0</v>
      </c>
      <c r="J1165" s="155">
        <f>'F4.2  KGSC'!AY150</f>
        <v>0</v>
      </c>
      <c r="K1165" s="816"/>
      <c r="L1165" s="816"/>
      <c r="M1165" s="816">
        <f t="shared" si="497"/>
        <v>0</v>
      </c>
      <c r="N1165" s="816">
        <f t="shared" si="498"/>
        <v>0</v>
      </c>
    </row>
    <row r="1166" spans="1:14" outlineLevel="1">
      <c r="A1166" s="420">
        <f t="shared" ref="A1166:E1166" si="543">A963</f>
        <v>33</v>
      </c>
      <c r="B1166" s="99" t="str">
        <f t="shared" si="543"/>
        <v>&lt;A.C. Plant chiller 515 to 535 TRx2 at kgsc,Pophali&gt;</v>
      </c>
      <c r="C1166" s="420" t="str">
        <f t="shared" si="543"/>
        <v>N.A.</v>
      </c>
      <c r="D1166" s="814" t="str">
        <f t="shared" si="543"/>
        <v>-</v>
      </c>
      <c r="E1166" s="817">
        <f t="shared" si="543"/>
        <v>0</v>
      </c>
      <c r="F1166" s="816">
        <f t="shared" si="536"/>
        <v>2.1143972</v>
      </c>
      <c r="G1166" s="816">
        <f t="shared" si="537"/>
        <v>2.1143972</v>
      </c>
      <c r="H1166" s="816">
        <f t="shared" si="496"/>
        <v>0</v>
      </c>
      <c r="I1166" s="155">
        <f>'F4.2  KGSC'!Z151</f>
        <v>0</v>
      </c>
      <c r="J1166" s="155">
        <f>'F4.2  KGSC'!AY151</f>
        <v>0</v>
      </c>
      <c r="K1166" s="816"/>
      <c r="L1166" s="816"/>
      <c r="M1166" s="816">
        <f t="shared" si="497"/>
        <v>0</v>
      </c>
      <c r="N1166" s="816">
        <f t="shared" si="498"/>
        <v>0</v>
      </c>
    </row>
    <row r="1167" spans="1:14" outlineLevel="1">
      <c r="A1167" s="420">
        <f t="shared" ref="A1167:E1167" si="544">A964</f>
        <v>34</v>
      </c>
      <c r="B1167" s="99" t="str">
        <f t="shared" si="544"/>
        <v>&lt;Supply of RDP make Computers at KGSC&gt;</v>
      </c>
      <c r="C1167" s="420" t="str">
        <f t="shared" si="544"/>
        <v>N.A.</v>
      </c>
      <c r="D1167" s="814" t="str">
        <f t="shared" si="544"/>
        <v>-</v>
      </c>
      <c r="E1167" s="817">
        <f t="shared" si="544"/>
        <v>0</v>
      </c>
      <c r="F1167" s="816">
        <f t="shared" si="536"/>
        <v>0.43134899999999998</v>
      </c>
      <c r="G1167" s="816">
        <f t="shared" si="537"/>
        <v>0.43134899999999998</v>
      </c>
      <c r="H1167" s="816">
        <f t="shared" si="496"/>
        <v>0</v>
      </c>
      <c r="I1167" s="155">
        <f>'F4.2  KGSC'!Z152</f>
        <v>0</v>
      </c>
      <c r="J1167" s="155">
        <f>'F4.2  KGSC'!AY152</f>
        <v>0</v>
      </c>
      <c r="K1167" s="816"/>
      <c r="L1167" s="816"/>
      <c r="M1167" s="816">
        <f t="shared" si="497"/>
        <v>0</v>
      </c>
      <c r="N1167" s="816">
        <f t="shared" si="498"/>
        <v>0</v>
      </c>
    </row>
    <row r="1168" spans="1:14" outlineLevel="1">
      <c r="A1168" s="420">
        <f t="shared" ref="A1168:E1168" si="545">A965</f>
        <v>35</v>
      </c>
      <c r="B1168" s="99" t="str">
        <f t="shared" si="545"/>
        <v>&lt;Welding Machine for KDPH&gt;</v>
      </c>
      <c r="C1168" s="420" t="str">
        <f t="shared" si="545"/>
        <v>N.A.</v>
      </c>
      <c r="D1168" s="814" t="str">
        <f t="shared" si="545"/>
        <v>-</v>
      </c>
      <c r="E1168" s="817">
        <f t="shared" si="545"/>
        <v>0</v>
      </c>
      <c r="F1168" s="816">
        <f t="shared" si="536"/>
        <v>1.039E-3</v>
      </c>
      <c r="G1168" s="816">
        <f t="shared" si="537"/>
        <v>1.039E-3</v>
      </c>
      <c r="H1168" s="816">
        <f t="shared" si="496"/>
        <v>0</v>
      </c>
      <c r="I1168" s="155">
        <f>'F4.2  KGSC'!Z153</f>
        <v>0</v>
      </c>
      <c r="J1168" s="155">
        <f>'F4.2  KGSC'!AY153</f>
        <v>0</v>
      </c>
      <c r="K1168" s="816"/>
      <c r="L1168" s="816"/>
      <c r="M1168" s="816">
        <f t="shared" si="497"/>
        <v>0</v>
      </c>
      <c r="N1168" s="816">
        <f t="shared" si="498"/>
        <v>0</v>
      </c>
    </row>
    <row r="1169" spans="1:14" outlineLevel="1">
      <c r="A1169" s="420">
        <f t="shared" ref="A1169:E1169" si="546">A966</f>
        <v>36</v>
      </c>
      <c r="B1169" s="99" t="str">
        <f t="shared" si="546"/>
        <v>&lt;Material handling trolley for Majot store&gt;</v>
      </c>
      <c r="C1169" s="420" t="str">
        <f t="shared" si="546"/>
        <v>N.A.</v>
      </c>
      <c r="D1169" s="814" t="str">
        <f t="shared" si="546"/>
        <v>-</v>
      </c>
      <c r="E1169" s="817">
        <f t="shared" si="546"/>
        <v>0</v>
      </c>
      <c r="F1169" s="816">
        <f t="shared" si="536"/>
        <v>1.4197999999999999E-3</v>
      </c>
      <c r="G1169" s="816">
        <f t="shared" si="537"/>
        <v>1.4197999999999999E-3</v>
      </c>
      <c r="H1169" s="816">
        <f t="shared" si="496"/>
        <v>0</v>
      </c>
      <c r="I1169" s="155">
        <f>'F4.2  KGSC'!Z154</f>
        <v>0</v>
      </c>
      <c r="J1169" s="155">
        <f>'F4.2  KGSC'!AY154</f>
        <v>0</v>
      </c>
      <c r="K1169" s="816"/>
      <c r="L1169" s="816"/>
      <c r="M1169" s="816">
        <f t="shared" ref="M1169:M1222" si="547">SUM(J1169:L1169)</f>
        <v>0</v>
      </c>
      <c r="N1169" s="816">
        <f t="shared" si="498"/>
        <v>0</v>
      </c>
    </row>
    <row r="1170" spans="1:14" outlineLevel="1">
      <c r="A1170" s="420">
        <f t="shared" ref="A1170:E1170" si="548">A967</f>
        <v>37</v>
      </c>
      <c r="B1170" s="99" t="str">
        <f t="shared" si="548"/>
        <v>&lt;Canon  LiDe 300 IN Scanner&gt;</v>
      </c>
      <c r="C1170" s="420" t="str">
        <f t="shared" si="548"/>
        <v>N.A.</v>
      </c>
      <c r="D1170" s="814" t="str">
        <f t="shared" si="548"/>
        <v>-</v>
      </c>
      <c r="E1170" s="817">
        <f t="shared" si="548"/>
        <v>0</v>
      </c>
      <c r="F1170" s="816">
        <f t="shared" si="536"/>
        <v>4.8000000000000001E-4</v>
      </c>
      <c r="G1170" s="816">
        <f t="shared" si="537"/>
        <v>4.8000000000000001E-4</v>
      </c>
      <c r="H1170" s="816">
        <f t="shared" si="496"/>
        <v>0</v>
      </c>
      <c r="I1170" s="155">
        <f>'F4.2  KGSC'!Z155</f>
        <v>0</v>
      </c>
      <c r="J1170" s="155">
        <f>'F4.2  KGSC'!AY155</f>
        <v>0</v>
      </c>
      <c r="K1170" s="816"/>
      <c r="L1170" s="816"/>
      <c r="M1170" s="816">
        <f t="shared" si="547"/>
        <v>0</v>
      </c>
      <c r="N1170" s="816">
        <f t="shared" si="498"/>
        <v>0</v>
      </c>
    </row>
    <row r="1171" spans="1:14" outlineLevel="1">
      <c r="A1171" s="420">
        <f t="shared" ref="A1171:E1171" si="549">A968</f>
        <v>38</v>
      </c>
      <c r="B1171" s="99" t="str">
        <f t="shared" si="549"/>
        <v>&lt;Supply of Pedestal fan at KDPH&gt;</v>
      </c>
      <c r="C1171" s="420" t="str">
        <f t="shared" si="549"/>
        <v>N.A.</v>
      </c>
      <c r="D1171" s="814" t="str">
        <f t="shared" si="549"/>
        <v>-</v>
      </c>
      <c r="E1171" s="817">
        <f t="shared" si="549"/>
        <v>0</v>
      </c>
      <c r="F1171" s="816">
        <f t="shared" si="536"/>
        <v>1.50002E-2</v>
      </c>
      <c r="G1171" s="816">
        <f t="shared" si="537"/>
        <v>1.50002E-2</v>
      </c>
      <c r="H1171" s="816">
        <f t="shared" si="496"/>
        <v>0</v>
      </c>
      <c r="I1171" s="155">
        <f>'F4.2  KGSC'!Z156</f>
        <v>0</v>
      </c>
      <c r="J1171" s="155">
        <f>'F4.2  KGSC'!AY156</f>
        <v>0</v>
      </c>
      <c r="K1171" s="816"/>
      <c r="L1171" s="816"/>
      <c r="M1171" s="816">
        <f t="shared" si="547"/>
        <v>0</v>
      </c>
      <c r="N1171" s="816">
        <f t="shared" si="498"/>
        <v>0</v>
      </c>
    </row>
    <row r="1172" spans="1:14" outlineLevel="1">
      <c r="A1172" s="420">
        <f t="shared" ref="A1172:E1172" si="550">A969</f>
        <v>39</v>
      </c>
      <c r="B1172" s="99" t="str">
        <f t="shared" si="550"/>
        <v>&lt;Supply of Refrigerator 290 LTR double door capacity&gt;</v>
      </c>
      <c r="C1172" s="420" t="str">
        <f t="shared" si="550"/>
        <v>N.A.</v>
      </c>
      <c r="D1172" s="814" t="str">
        <f t="shared" si="550"/>
        <v>-</v>
      </c>
      <c r="E1172" s="817">
        <f t="shared" si="550"/>
        <v>0</v>
      </c>
      <c r="F1172" s="816">
        <f t="shared" si="536"/>
        <v>2.2000000000000001E-3</v>
      </c>
      <c r="G1172" s="816">
        <f t="shared" si="537"/>
        <v>2.2000000000000001E-3</v>
      </c>
      <c r="H1172" s="816">
        <f t="shared" si="496"/>
        <v>0</v>
      </c>
      <c r="I1172" s="155">
        <f>'F4.2  KGSC'!Z157</f>
        <v>0</v>
      </c>
      <c r="J1172" s="155">
        <f>'F4.2  KGSC'!AY157</f>
        <v>0</v>
      </c>
      <c r="K1172" s="816"/>
      <c r="L1172" s="816"/>
      <c r="M1172" s="816">
        <f t="shared" si="547"/>
        <v>0</v>
      </c>
      <c r="N1172" s="816">
        <f t="shared" si="498"/>
        <v>0</v>
      </c>
    </row>
    <row r="1173" spans="1:14" outlineLevel="1">
      <c r="A1173" s="420">
        <f t="shared" ref="A1173:E1173" si="551">A970</f>
        <v>40</v>
      </c>
      <c r="B1173" s="99" t="str">
        <f t="shared" si="551"/>
        <v>&lt;Supply of Refrigerator 290 LTR double door capacity&gt;</v>
      </c>
      <c r="C1173" s="420" t="str">
        <f t="shared" si="551"/>
        <v>N.A.</v>
      </c>
      <c r="D1173" s="814" t="str">
        <f t="shared" si="551"/>
        <v>-</v>
      </c>
      <c r="E1173" s="817">
        <f t="shared" si="551"/>
        <v>0</v>
      </c>
      <c r="F1173" s="816">
        <f t="shared" si="536"/>
        <v>2.2000000000000001E-3</v>
      </c>
      <c r="G1173" s="816">
        <f t="shared" si="537"/>
        <v>2.2000000000000001E-3</v>
      </c>
      <c r="H1173" s="816">
        <f t="shared" si="496"/>
        <v>0</v>
      </c>
      <c r="I1173" s="155">
        <f>'F4.2  KGSC'!Z158</f>
        <v>0</v>
      </c>
      <c r="J1173" s="155">
        <f>'F4.2  KGSC'!AY158</f>
        <v>0</v>
      </c>
      <c r="K1173" s="816"/>
      <c r="L1173" s="816"/>
      <c r="M1173" s="816">
        <f t="shared" si="547"/>
        <v>0</v>
      </c>
      <c r="N1173" s="816">
        <f t="shared" si="498"/>
        <v>0</v>
      </c>
    </row>
    <row r="1174" spans="1:14" outlineLevel="1">
      <c r="A1174" s="420">
        <f t="shared" ref="A1174:E1174" si="552">A971</f>
        <v>41</v>
      </c>
      <c r="B1174" s="99" t="str">
        <f t="shared" si="552"/>
        <v>&lt;HEAVY DUTY AIR PURIFIURE 230V,50HZ&gt;</v>
      </c>
      <c r="C1174" s="420" t="str">
        <f t="shared" si="552"/>
        <v>N.A.</v>
      </c>
      <c r="D1174" s="814" t="str">
        <f t="shared" si="552"/>
        <v>-</v>
      </c>
      <c r="E1174" s="817">
        <f t="shared" si="552"/>
        <v>0</v>
      </c>
      <c r="F1174" s="816">
        <f t="shared" si="536"/>
        <v>7.0000000000000001E-3</v>
      </c>
      <c r="G1174" s="816">
        <f t="shared" si="537"/>
        <v>7.0000000000000001E-3</v>
      </c>
      <c r="H1174" s="816">
        <f t="shared" si="496"/>
        <v>0</v>
      </c>
      <c r="I1174" s="155">
        <f>'F4.2  KGSC'!Z159</f>
        <v>0</v>
      </c>
      <c r="J1174" s="155">
        <f>'F4.2  KGSC'!AY159</f>
        <v>0</v>
      </c>
      <c r="K1174" s="816"/>
      <c r="L1174" s="816"/>
      <c r="M1174" s="816">
        <f t="shared" si="547"/>
        <v>0</v>
      </c>
      <c r="N1174" s="816">
        <f t="shared" si="498"/>
        <v>0</v>
      </c>
    </row>
    <row r="1175" spans="1:14" outlineLevel="1">
      <c r="A1175" s="420">
        <f t="shared" ref="A1175:E1175" si="553">A972</f>
        <v>42</v>
      </c>
      <c r="B1175" s="99" t="str">
        <f t="shared" si="553"/>
        <v>&lt;HEAVY DUTY AIR PURIFIURE 230V,50HZ&gt;</v>
      </c>
      <c r="C1175" s="420" t="str">
        <f t="shared" si="553"/>
        <v>N.A.</v>
      </c>
      <c r="D1175" s="814" t="str">
        <f t="shared" si="553"/>
        <v>-</v>
      </c>
      <c r="E1175" s="817">
        <f t="shared" si="553"/>
        <v>0</v>
      </c>
      <c r="F1175" s="816">
        <f t="shared" si="536"/>
        <v>3.5000000000000001E-3</v>
      </c>
      <c r="G1175" s="816">
        <f t="shared" si="537"/>
        <v>3.5000000000000001E-3</v>
      </c>
      <c r="H1175" s="816">
        <f t="shared" si="496"/>
        <v>0</v>
      </c>
      <c r="I1175" s="155">
        <f>'F4.2  KGSC'!Z160</f>
        <v>0</v>
      </c>
      <c r="J1175" s="155">
        <f>'F4.2  KGSC'!AY160</f>
        <v>0</v>
      </c>
      <c r="K1175" s="816"/>
      <c r="L1175" s="816"/>
      <c r="M1175" s="816">
        <f t="shared" si="547"/>
        <v>0</v>
      </c>
      <c r="N1175" s="816">
        <f t="shared" si="498"/>
        <v>0</v>
      </c>
    </row>
    <row r="1176" spans="1:14" outlineLevel="1">
      <c r="A1176" s="420">
        <f t="shared" ref="A1176:E1176" si="554">A973</f>
        <v>43</v>
      </c>
      <c r="B1176" s="99" t="str">
        <f t="shared" si="554"/>
        <v>&lt;HEAVY DUTY AIR PURIFIURE 230V,50HZ&gt;</v>
      </c>
      <c r="C1176" s="420" t="str">
        <f t="shared" si="554"/>
        <v>N.A.</v>
      </c>
      <c r="D1176" s="814" t="str">
        <f t="shared" si="554"/>
        <v>-</v>
      </c>
      <c r="E1176" s="817">
        <f t="shared" si="554"/>
        <v>0</v>
      </c>
      <c r="F1176" s="816">
        <f t="shared" si="536"/>
        <v>3.5000000000000001E-3</v>
      </c>
      <c r="G1176" s="816">
        <f t="shared" si="537"/>
        <v>3.5000000000000001E-3</v>
      </c>
      <c r="H1176" s="816">
        <f t="shared" si="496"/>
        <v>0</v>
      </c>
      <c r="I1176" s="155">
        <f>'F4.2  KGSC'!Z161</f>
        <v>0</v>
      </c>
      <c r="J1176" s="155">
        <f>'F4.2  KGSC'!AY161</f>
        <v>0</v>
      </c>
      <c r="K1176" s="816"/>
      <c r="L1176" s="816"/>
      <c r="M1176" s="816">
        <f t="shared" si="547"/>
        <v>0</v>
      </c>
      <c r="N1176" s="816">
        <f t="shared" si="498"/>
        <v>0</v>
      </c>
    </row>
    <row r="1177" spans="1:14" outlineLevel="1">
      <c r="A1177" s="420">
        <f t="shared" ref="A1177:E1177" si="555">A974</f>
        <v>44</v>
      </c>
      <c r="B1177" s="99" t="str">
        <f t="shared" si="555"/>
        <v>&lt;HEAVY DUTY AIR PURIFIURE 230V,50HZ&gt;</v>
      </c>
      <c r="C1177" s="420" t="str">
        <f t="shared" si="555"/>
        <v>N.A.</v>
      </c>
      <c r="D1177" s="814" t="str">
        <f t="shared" si="555"/>
        <v>-</v>
      </c>
      <c r="E1177" s="817">
        <f t="shared" si="555"/>
        <v>0</v>
      </c>
      <c r="F1177" s="816">
        <f t="shared" si="536"/>
        <v>3.5000000000000001E-3</v>
      </c>
      <c r="G1177" s="816">
        <f t="shared" si="537"/>
        <v>3.5000000000000001E-3</v>
      </c>
      <c r="H1177" s="816">
        <f t="shared" si="496"/>
        <v>0</v>
      </c>
      <c r="I1177" s="155">
        <f>'F4.2  KGSC'!Z162</f>
        <v>0</v>
      </c>
      <c r="J1177" s="155">
        <f>'F4.2  KGSC'!AY162</f>
        <v>0</v>
      </c>
      <c r="K1177" s="816"/>
      <c r="L1177" s="816"/>
      <c r="M1177" s="816">
        <f t="shared" si="547"/>
        <v>0</v>
      </c>
      <c r="N1177" s="816">
        <f t="shared" si="498"/>
        <v>0</v>
      </c>
    </row>
    <row r="1178" spans="1:14" outlineLevel="1">
      <c r="A1178" s="420">
        <f t="shared" ref="A1178:E1178" si="556">A975</f>
        <v>45</v>
      </c>
      <c r="B1178" s="99" t="str">
        <f t="shared" si="556"/>
        <v>&lt;Redmi 10 prime Mobile Black for Chief Engineer&gt;</v>
      </c>
      <c r="C1178" s="420" t="str">
        <f t="shared" si="556"/>
        <v>N.A.</v>
      </c>
      <c r="D1178" s="814" t="str">
        <f t="shared" si="556"/>
        <v>-</v>
      </c>
      <c r="E1178" s="817">
        <f t="shared" si="556"/>
        <v>0</v>
      </c>
      <c r="F1178" s="816">
        <f t="shared" si="536"/>
        <v>1.5E-3</v>
      </c>
      <c r="G1178" s="816">
        <f t="shared" si="537"/>
        <v>1.5E-3</v>
      </c>
      <c r="H1178" s="816">
        <f t="shared" si="496"/>
        <v>0</v>
      </c>
      <c r="I1178" s="155">
        <f>'F4.2  KGSC'!Z163</f>
        <v>0</v>
      </c>
      <c r="J1178" s="155">
        <f>'F4.2  KGSC'!AY163</f>
        <v>0</v>
      </c>
      <c r="K1178" s="816"/>
      <c r="L1178" s="816"/>
      <c r="M1178" s="816">
        <f t="shared" si="547"/>
        <v>0</v>
      </c>
      <c r="N1178" s="816">
        <f t="shared" si="498"/>
        <v>0</v>
      </c>
    </row>
    <row r="1179" spans="1:14" outlineLevel="1">
      <c r="A1179" s="420">
        <f t="shared" ref="A1179:E1179" si="557">A976</f>
        <v>46</v>
      </c>
      <c r="B1179" s="99" t="str">
        <f t="shared" si="557"/>
        <v>&lt;TATA Sumo MH-14/9763 1 No&gt;</v>
      </c>
      <c r="C1179" s="420" t="str">
        <f t="shared" si="557"/>
        <v>N.A.</v>
      </c>
      <c r="D1179" s="814" t="str">
        <f t="shared" si="557"/>
        <v>-</v>
      </c>
      <c r="E1179" s="817">
        <f t="shared" si="557"/>
        <v>0</v>
      </c>
      <c r="F1179" s="816">
        <f t="shared" si="536"/>
        <v>0</v>
      </c>
      <c r="G1179" s="816">
        <f t="shared" si="537"/>
        <v>0</v>
      </c>
      <c r="H1179" s="816">
        <f t="shared" si="496"/>
        <v>0</v>
      </c>
      <c r="I1179" s="816">
        <f>'F4.2  KGSC'!Z164</f>
        <v>0</v>
      </c>
      <c r="J1179" s="816">
        <f>'F4.2  KGSC'!AY164</f>
        <v>0</v>
      </c>
      <c r="K1179" s="816"/>
      <c r="L1179" s="816"/>
      <c r="M1179" s="816">
        <f t="shared" si="547"/>
        <v>0</v>
      </c>
      <c r="N1179" s="816">
        <f t="shared" si="498"/>
        <v>0</v>
      </c>
    </row>
    <row r="1180" spans="1:14" outlineLevel="1">
      <c r="A1180" s="420">
        <f t="shared" ref="A1180:E1180" si="558">A977</f>
        <v>47</v>
      </c>
      <c r="B1180" s="99" t="str">
        <f t="shared" si="558"/>
        <v>&lt;Ambulance TATA make MH-31/4475 1 No&gt;</v>
      </c>
      <c r="C1180" s="420" t="str">
        <f t="shared" si="558"/>
        <v>N.A.</v>
      </c>
      <c r="D1180" s="814" t="str">
        <f t="shared" si="558"/>
        <v>-</v>
      </c>
      <c r="E1180" s="817">
        <f t="shared" si="558"/>
        <v>0</v>
      </c>
      <c r="F1180" s="816">
        <f t="shared" si="536"/>
        <v>0</v>
      </c>
      <c r="G1180" s="816">
        <f t="shared" si="537"/>
        <v>0</v>
      </c>
      <c r="H1180" s="816">
        <f t="shared" si="496"/>
        <v>0</v>
      </c>
      <c r="I1180" s="816">
        <f>'F4.2  KGSC'!Z165</f>
        <v>0</v>
      </c>
      <c r="J1180" s="816">
        <f>'F4.2  KGSC'!AY165</f>
        <v>0</v>
      </c>
      <c r="K1180" s="816"/>
      <c r="L1180" s="816"/>
      <c r="M1180" s="816">
        <f t="shared" si="547"/>
        <v>0</v>
      </c>
      <c r="N1180" s="816">
        <f t="shared" si="498"/>
        <v>0</v>
      </c>
    </row>
    <row r="1181" spans="1:14" outlineLevel="1">
      <c r="A1181" s="87">
        <f t="shared" ref="A1181:E1181" si="559">A978</f>
        <v>48</v>
      </c>
      <c r="B1181" s="90" t="str">
        <f t="shared" si="559"/>
        <v xml:space="preserve">     &lt;Supply of Two Post Lift (4 Ton) for Vehicle Maint.&gt;</v>
      </c>
      <c r="C1181" s="87" t="str">
        <f t="shared" si="559"/>
        <v>N.A.</v>
      </c>
      <c r="D1181" s="141" t="str">
        <f t="shared" si="559"/>
        <v>-</v>
      </c>
      <c r="E1181" s="159">
        <f t="shared" si="559"/>
        <v>0</v>
      </c>
      <c r="F1181" s="156">
        <f t="shared" si="536"/>
        <v>1.4396000000000001E-2</v>
      </c>
      <c r="G1181" s="156">
        <f t="shared" si="537"/>
        <v>1.4396000000000001E-2</v>
      </c>
      <c r="H1181" s="156">
        <f t="shared" si="496"/>
        <v>0</v>
      </c>
      <c r="I1181" s="156">
        <f>'F4.2  KGSC'!Z166</f>
        <v>0</v>
      </c>
      <c r="J1181" s="156">
        <f>'F4.2  KGSC'!AY166</f>
        <v>0</v>
      </c>
      <c r="K1181" s="156"/>
      <c r="L1181" s="156"/>
      <c r="M1181" s="156">
        <f t="shared" si="547"/>
        <v>0</v>
      </c>
      <c r="N1181" s="156">
        <f t="shared" si="498"/>
        <v>0</v>
      </c>
    </row>
    <row r="1182" spans="1:14" outlineLevel="1">
      <c r="A1182" s="87">
        <f t="shared" ref="A1182:E1182" si="560">A979</f>
        <v>49</v>
      </c>
      <c r="B1182" s="90" t="str">
        <f t="shared" si="560"/>
        <v>Supply,Installation, commissioning and testing of 415V, 3 Phase diesel 
generating setof 125 KVA capacity for Admin building emergency power 
supply backup at KGSC,Pophali.</v>
      </c>
      <c r="C1182" s="87" t="str">
        <f t="shared" si="560"/>
        <v>N.A.</v>
      </c>
      <c r="D1182" s="141" t="str">
        <f t="shared" si="560"/>
        <v>-</v>
      </c>
      <c r="E1182" s="159">
        <f t="shared" si="560"/>
        <v>0</v>
      </c>
      <c r="F1182" s="156">
        <f t="shared" si="536"/>
        <v>9.9499900000000002E-2</v>
      </c>
      <c r="G1182" s="156">
        <f t="shared" si="537"/>
        <v>9.9499900000000002E-2</v>
      </c>
      <c r="H1182" s="156">
        <f t="shared" si="496"/>
        <v>0</v>
      </c>
      <c r="I1182" s="156">
        <f>'F4.2  KGSC'!Z167</f>
        <v>0</v>
      </c>
      <c r="J1182" s="156">
        <f>'F4.2  KGSC'!AY167</f>
        <v>0</v>
      </c>
      <c r="K1182" s="156"/>
      <c r="L1182" s="156"/>
      <c r="M1182" s="156">
        <f t="shared" si="547"/>
        <v>0</v>
      </c>
      <c r="N1182" s="156">
        <f t="shared" si="498"/>
        <v>0</v>
      </c>
    </row>
    <row r="1183" spans="1:14" outlineLevel="1">
      <c r="A1183" s="87">
        <f t="shared" ref="A1183:E1183" si="561">A980</f>
        <v>50</v>
      </c>
      <c r="B1183" s="90" t="str">
        <f t="shared" si="561"/>
        <v>Design,Manufacturing, supply erriction and commissioning of 60 MT surface mounted (pit type/ platform type) weighbridge at major stores 'c' pophali</v>
      </c>
      <c r="C1183" s="87" t="str">
        <f t="shared" si="561"/>
        <v>N.A.</v>
      </c>
      <c r="D1183" s="141" t="str">
        <f t="shared" si="561"/>
        <v>-</v>
      </c>
      <c r="E1183" s="159">
        <f t="shared" si="561"/>
        <v>0</v>
      </c>
      <c r="F1183" s="156">
        <f t="shared" si="536"/>
        <v>0.21577479999999999</v>
      </c>
      <c r="G1183" s="156">
        <f t="shared" si="537"/>
        <v>0.21577479999999999</v>
      </c>
      <c r="H1183" s="156">
        <f t="shared" si="496"/>
        <v>0</v>
      </c>
      <c r="I1183" s="156">
        <f>'F4.2  KGSC'!Z168</f>
        <v>0</v>
      </c>
      <c r="J1183" s="156">
        <f>'F4.2  KGSC'!AY168</f>
        <v>0</v>
      </c>
      <c r="K1183" s="156"/>
      <c r="L1183" s="156"/>
      <c r="M1183" s="156">
        <f t="shared" si="547"/>
        <v>0</v>
      </c>
      <c r="N1183" s="156">
        <f t="shared" si="498"/>
        <v>0</v>
      </c>
    </row>
    <row r="1184" spans="1:14" outlineLevel="1">
      <c r="A1184" s="87">
        <f t="shared" ref="A1184:E1184" si="562">A981</f>
        <v>51</v>
      </c>
      <c r="B1184" s="90" t="str">
        <f t="shared" si="562"/>
        <v>Supply of Hydraulically operated manual stacker for Material Handling at Major Store "C", KGSC, Pophali</v>
      </c>
      <c r="C1184" s="87" t="str">
        <f t="shared" si="562"/>
        <v>N.A.</v>
      </c>
      <c r="D1184" s="141" t="str">
        <f t="shared" si="562"/>
        <v>-</v>
      </c>
      <c r="E1184" s="159">
        <f t="shared" si="562"/>
        <v>0</v>
      </c>
      <c r="F1184" s="156">
        <f t="shared" si="536"/>
        <v>5.2399999999999999E-3</v>
      </c>
      <c r="G1184" s="156">
        <f t="shared" si="537"/>
        <v>5.2399999999999999E-3</v>
      </c>
      <c r="H1184" s="156">
        <f t="shared" si="496"/>
        <v>0</v>
      </c>
      <c r="I1184" s="156">
        <f>'F4.2  KGSC'!Z169</f>
        <v>0</v>
      </c>
      <c r="J1184" s="156">
        <f>'F4.2  KGSC'!AY169</f>
        <v>0</v>
      </c>
      <c r="K1184" s="156"/>
      <c r="L1184" s="156"/>
      <c r="M1184" s="156">
        <f t="shared" si="547"/>
        <v>0</v>
      </c>
      <c r="N1184" s="156">
        <f t="shared" si="498"/>
        <v>0</v>
      </c>
    </row>
    <row r="1185" spans="1:14" outlineLevel="1">
      <c r="A1185" s="87">
        <f t="shared" ref="A1185:E1185" si="563">A982</f>
        <v>52</v>
      </c>
      <c r="B1185" s="90" t="str">
        <f t="shared" si="563"/>
        <v>Supply of Indef makes Chain Pulley Blocks</v>
      </c>
      <c r="C1185" s="87" t="str">
        <f t="shared" si="563"/>
        <v>N.A.</v>
      </c>
      <c r="D1185" s="141" t="str">
        <f t="shared" si="563"/>
        <v>-</v>
      </c>
      <c r="E1185" s="159">
        <f t="shared" si="563"/>
        <v>0</v>
      </c>
      <c r="F1185" s="156">
        <f t="shared" si="536"/>
        <v>1.1505E-2</v>
      </c>
      <c r="G1185" s="156">
        <f t="shared" si="537"/>
        <v>1.1505E-2</v>
      </c>
      <c r="H1185" s="156">
        <f t="shared" si="496"/>
        <v>0</v>
      </c>
      <c r="I1185" s="156">
        <f>'F4.2  KGSC'!Z170</f>
        <v>0</v>
      </c>
      <c r="J1185" s="156">
        <f>'F4.2  KGSC'!AY170</f>
        <v>0</v>
      </c>
      <c r="K1185" s="156"/>
      <c r="L1185" s="156"/>
      <c r="M1185" s="156">
        <f t="shared" si="547"/>
        <v>0</v>
      </c>
      <c r="N1185" s="156">
        <f t="shared" si="498"/>
        <v>0</v>
      </c>
    </row>
    <row r="1186" spans="1:14" outlineLevel="1">
      <c r="A1186" s="87">
        <f t="shared" ref="A1186:E1186" si="564">A983</f>
        <v>53</v>
      </c>
      <c r="B1186" s="90" t="str">
        <f t="shared" si="564"/>
        <v>Supply of  Motwane Make ‘Digital Multimeter and AC Multimeter</v>
      </c>
      <c r="C1186" s="87" t="str">
        <f t="shared" si="564"/>
        <v>N.A.</v>
      </c>
      <c r="D1186" s="141" t="str">
        <f t="shared" si="564"/>
        <v>-</v>
      </c>
      <c r="E1186" s="159">
        <f t="shared" si="564"/>
        <v>0</v>
      </c>
      <c r="F1186" s="156">
        <f t="shared" si="536"/>
        <v>1.8457500000000002E-2</v>
      </c>
      <c r="G1186" s="156">
        <f t="shared" si="537"/>
        <v>1.8457500000000002E-2</v>
      </c>
      <c r="H1186" s="156">
        <f t="shared" si="496"/>
        <v>0</v>
      </c>
      <c r="I1186" s="156">
        <f>'F4.2  KGSC'!Z171</f>
        <v>0</v>
      </c>
      <c r="J1186" s="156">
        <f>'F4.2  KGSC'!AY171</f>
        <v>0</v>
      </c>
      <c r="K1186" s="156"/>
      <c r="L1186" s="156"/>
      <c r="M1186" s="156">
        <f t="shared" si="547"/>
        <v>0</v>
      </c>
      <c r="N1186" s="156">
        <f t="shared" si="498"/>
        <v>0</v>
      </c>
    </row>
    <row r="1187" spans="1:14" outlineLevel="1">
      <c r="A1187" s="87">
        <f t="shared" ref="A1187:E1187" si="565">A984</f>
        <v>54</v>
      </c>
      <c r="B1187" s="90" t="str">
        <f t="shared" si="565"/>
        <v>Supply 1 Ton split AC Daiken make for control room cabin Operation Stage III</v>
      </c>
      <c r="C1187" s="87" t="str">
        <f t="shared" si="565"/>
        <v>N.A.</v>
      </c>
      <c r="D1187" s="141" t="str">
        <f t="shared" si="565"/>
        <v>-</v>
      </c>
      <c r="E1187" s="159">
        <f t="shared" si="565"/>
        <v>0</v>
      </c>
      <c r="F1187" s="156">
        <f t="shared" si="536"/>
        <v>3.96E-3</v>
      </c>
      <c r="G1187" s="156">
        <f t="shared" si="537"/>
        <v>3.96E-3</v>
      </c>
      <c r="H1187" s="156">
        <f t="shared" ref="H1187:H1222" si="566">F1187-G1187</f>
        <v>0</v>
      </c>
      <c r="I1187" s="156">
        <f>'F4.2  KGSC'!Z172</f>
        <v>0</v>
      </c>
      <c r="J1187" s="156">
        <f>'F4.2  KGSC'!AY172</f>
        <v>0</v>
      </c>
      <c r="K1187" s="156"/>
      <c r="L1187" s="156"/>
      <c r="M1187" s="156">
        <f t="shared" si="547"/>
        <v>0</v>
      </c>
      <c r="N1187" s="156">
        <f t="shared" ref="N1187:N1222" si="567">H1187+I1187-M1187</f>
        <v>0</v>
      </c>
    </row>
    <row r="1188" spans="1:14" outlineLevel="1">
      <c r="A1188" s="87">
        <f t="shared" ref="A1188:E1188" si="568">A985</f>
        <v>55</v>
      </c>
      <c r="B1188" s="90" t="str">
        <f t="shared" si="568"/>
        <v>Emer Rescue cum Multipurpose Fire Tender</v>
      </c>
      <c r="C1188" s="87" t="str">
        <f t="shared" si="568"/>
        <v>N.A.</v>
      </c>
      <c r="D1188" s="141" t="str">
        <f t="shared" si="568"/>
        <v>-</v>
      </c>
      <c r="E1188" s="159">
        <f t="shared" si="568"/>
        <v>0</v>
      </c>
      <c r="F1188" s="156">
        <f t="shared" si="536"/>
        <v>2.0038809999999998</v>
      </c>
      <c r="G1188" s="156">
        <f t="shared" si="537"/>
        <v>2.0038809999999998</v>
      </c>
      <c r="H1188" s="156">
        <f t="shared" si="566"/>
        <v>0</v>
      </c>
      <c r="I1188" s="156">
        <f>'F4.2  KGSC'!Z173</f>
        <v>0</v>
      </c>
      <c r="J1188" s="156">
        <f>'F4.2  KGSC'!AY173</f>
        <v>0</v>
      </c>
      <c r="K1188" s="156"/>
      <c r="L1188" s="156"/>
      <c r="M1188" s="156">
        <f t="shared" si="547"/>
        <v>0</v>
      </c>
      <c r="N1188" s="156">
        <f t="shared" si="567"/>
        <v>0</v>
      </c>
    </row>
    <row r="1189" spans="1:14" outlineLevel="1">
      <c r="A1189" s="87">
        <f t="shared" ref="A1189:E1189" si="569">A986</f>
        <v>56</v>
      </c>
      <c r="B1189" s="90" t="str">
        <f t="shared" si="569"/>
        <v>Procurement of portable chairs for training sub centre</v>
      </c>
      <c r="C1189" s="87" t="str">
        <f t="shared" si="569"/>
        <v>N.A.</v>
      </c>
      <c r="D1189" s="141" t="str">
        <f t="shared" si="569"/>
        <v>-</v>
      </c>
      <c r="E1189" s="159">
        <f t="shared" si="569"/>
        <v>0</v>
      </c>
      <c r="F1189" s="156">
        <f t="shared" si="536"/>
        <v>1.308E-2</v>
      </c>
      <c r="G1189" s="156">
        <f t="shared" si="537"/>
        <v>1.308E-2</v>
      </c>
      <c r="H1189" s="156">
        <f t="shared" si="566"/>
        <v>0</v>
      </c>
      <c r="I1189" s="156">
        <f>'F4.2  KGSC'!Z174</f>
        <v>0</v>
      </c>
      <c r="J1189" s="156">
        <f>'F4.2  KGSC'!AY174</f>
        <v>0</v>
      </c>
      <c r="K1189" s="156"/>
      <c r="L1189" s="156"/>
      <c r="M1189" s="156">
        <f t="shared" si="547"/>
        <v>0</v>
      </c>
      <c r="N1189" s="156">
        <f t="shared" si="567"/>
        <v>0</v>
      </c>
    </row>
    <row r="1190" spans="1:14" outlineLevel="1">
      <c r="A1190" s="87">
        <f t="shared" ref="A1190:E1190" si="570">A987</f>
        <v>57</v>
      </c>
      <c r="B1190" s="90" t="str">
        <f t="shared" si="570"/>
        <v>Procurement of portable computer tables</v>
      </c>
      <c r="C1190" s="87" t="str">
        <f t="shared" si="570"/>
        <v>N.A.</v>
      </c>
      <c r="D1190" s="141" t="str">
        <f t="shared" si="570"/>
        <v>-</v>
      </c>
      <c r="E1190" s="159">
        <f t="shared" si="570"/>
        <v>0</v>
      </c>
      <c r="F1190" s="156">
        <f t="shared" si="536"/>
        <v>3.3449E-3</v>
      </c>
      <c r="G1190" s="156">
        <f t="shared" si="537"/>
        <v>3.3449E-3</v>
      </c>
      <c r="H1190" s="156">
        <f t="shared" si="566"/>
        <v>0</v>
      </c>
      <c r="I1190" s="156">
        <f>'F4.2  KGSC'!Z175</f>
        <v>0</v>
      </c>
      <c r="J1190" s="156">
        <f>'F4.2  KGSC'!AY175</f>
        <v>0</v>
      </c>
      <c r="K1190" s="156"/>
      <c r="L1190" s="156"/>
      <c r="M1190" s="156">
        <f t="shared" si="547"/>
        <v>0</v>
      </c>
      <c r="N1190" s="156">
        <f t="shared" si="567"/>
        <v>0</v>
      </c>
    </row>
    <row r="1191" spans="1:14" outlineLevel="1">
      <c r="A1191" s="87">
        <f t="shared" ref="A1191:E1191" si="571">A988</f>
        <v>58</v>
      </c>
      <c r="B1191" s="90" t="str">
        <f t="shared" si="571"/>
        <v>Purchase of High back chair (3 Nos.) in conferenc hall</v>
      </c>
      <c r="C1191" s="87" t="str">
        <f t="shared" si="571"/>
        <v>N.A.</v>
      </c>
      <c r="D1191" s="141" t="str">
        <f t="shared" si="571"/>
        <v>-</v>
      </c>
      <c r="E1191" s="159">
        <f t="shared" si="571"/>
        <v>0</v>
      </c>
      <c r="F1191" s="156">
        <f t="shared" si="536"/>
        <v>4.4013999999999998E-3</v>
      </c>
      <c r="G1191" s="156">
        <f t="shared" si="537"/>
        <v>4.4013999999999998E-3</v>
      </c>
      <c r="H1191" s="156">
        <f t="shared" si="566"/>
        <v>0</v>
      </c>
      <c r="I1191" s="156">
        <f>'F4.2  KGSC'!Z176</f>
        <v>0</v>
      </c>
      <c r="J1191" s="156">
        <f>'F4.2  KGSC'!AY176</f>
        <v>0</v>
      </c>
      <c r="K1191" s="156"/>
      <c r="L1191" s="156"/>
      <c r="M1191" s="156">
        <f t="shared" si="547"/>
        <v>0</v>
      </c>
      <c r="N1191" s="156">
        <f t="shared" si="567"/>
        <v>0</v>
      </c>
    </row>
    <row r="1192" spans="1:14" outlineLevel="1">
      <c r="A1192" s="87">
        <f t="shared" ref="A1192:E1192" si="572">A989</f>
        <v>59</v>
      </c>
      <c r="B1192" s="90" t="str">
        <f t="shared" si="572"/>
        <v>Supply of Water Purifier at MSPGCL KGSC Pophali.</v>
      </c>
      <c r="C1192" s="87" t="str">
        <f t="shared" si="572"/>
        <v>N.A.</v>
      </c>
      <c r="D1192" s="141" t="str">
        <f t="shared" si="572"/>
        <v>-</v>
      </c>
      <c r="E1192" s="159">
        <f t="shared" si="572"/>
        <v>0</v>
      </c>
      <c r="F1192" s="156">
        <f t="shared" si="536"/>
        <v>5.0000000000000001E-3</v>
      </c>
      <c r="G1192" s="156">
        <f t="shared" si="537"/>
        <v>5.0000000000000001E-3</v>
      </c>
      <c r="H1192" s="156">
        <f t="shared" si="566"/>
        <v>0</v>
      </c>
      <c r="I1192" s="156">
        <f>'F4.2  KGSC'!Z177</f>
        <v>0</v>
      </c>
      <c r="J1192" s="156">
        <f>'F4.2  KGSC'!AY177</f>
        <v>0</v>
      </c>
      <c r="K1192" s="156"/>
      <c r="L1192" s="156"/>
      <c r="M1192" s="156">
        <f t="shared" si="547"/>
        <v>0</v>
      </c>
      <c r="N1192" s="156">
        <f t="shared" si="567"/>
        <v>0</v>
      </c>
    </row>
    <row r="1193" spans="1:14" outlineLevel="1">
      <c r="A1193" s="87">
        <f t="shared" ref="A1193:E1193" si="573">A990</f>
        <v>60</v>
      </c>
      <c r="B1193" s="90" t="str">
        <f t="shared" si="573"/>
        <v>Interactive Digital LV SCREEN  6.56 FT X 3.28 FT</v>
      </c>
      <c r="C1193" s="87" t="str">
        <f t="shared" si="573"/>
        <v>N.A.</v>
      </c>
      <c r="D1193" s="141" t="str">
        <f t="shared" si="573"/>
        <v>-</v>
      </c>
      <c r="E1193" s="159">
        <f t="shared" si="573"/>
        <v>0</v>
      </c>
      <c r="F1193" s="156">
        <f t="shared" si="536"/>
        <v>1.295E-2</v>
      </c>
      <c r="G1193" s="156">
        <f t="shared" si="537"/>
        <v>1.295E-2</v>
      </c>
      <c r="H1193" s="156">
        <f t="shared" si="566"/>
        <v>0</v>
      </c>
      <c r="I1193" s="156">
        <f>'F4.2  KGSC'!Z178</f>
        <v>0</v>
      </c>
      <c r="J1193" s="156">
        <f>'F4.2  KGSC'!AY178</f>
        <v>0</v>
      </c>
      <c r="K1193" s="156"/>
      <c r="L1193" s="156"/>
      <c r="M1193" s="156">
        <f t="shared" si="547"/>
        <v>0</v>
      </c>
      <c r="N1193" s="156">
        <f t="shared" si="567"/>
        <v>0</v>
      </c>
    </row>
    <row r="1194" spans="1:14" outlineLevel="1">
      <c r="A1194" s="87">
        <f t="shared" ref="A1194:E1194" si="574">A991</f>
        <v>61</v>
      </c>
      <c r="B1194" s="90" t="str">
        <f t="shared" si="574"/>
        <v>Network Attached Storage Server at KGSC, Pophali.</v>
      </c>
      <c r="C1194" s="87" t="str">
        <f t="shared" si="574"/>
        <v>N.A.</v>
      </c>
      <c r="D1194" s="141" t="str">
        <f t="shared" si="574"/>
        <v>-</v>
      </c>
      <c r="E1194" s="159">
        <f t="shared" si="574"/>
        <v>0</v>
      </c>
      <c r="F1194" s="156">
        <f t="shared" si="536"/>
        <v>2.3333199999999998E-2</v>
      </c>
      <c r="G1194" s="156">
        <f t="shared" si="537"/>
        <v>2.3333199999999998E-2</v>
      </c>
      <c r="H1194" s="156">
        <f t="shared" si="566"/>
        <v>0</v>
      </c>
      <c r="I1194" s="156">
        <f>'F4.2  KGSC'!Z179</f>
        <v>0</v>
      </c>
      <c r="J1194" s="156">
        <f>'F4.2  KGSC'!AY179</f>
        <v>0</v>
      </c>
      <c r="K1194" s="156"/>
      <c r="L1194" s="156"/>
      <c r="M1194" s="156">
        <f t="shared" si="547"/>
        <v>0</v>
      </c>
      <c r="N1194" s="156">
        <f t="shared" si="567"/>
        <v>0</v>
      </c>
    </row>
    <row r="1195" spans="1:14" outlineLevel="1">
      <c r="A1195" s="87">
        <f t="shared" ref="A1195:E1195" si="575">A992</f>
        <v>62</v>
      </c>
      <c r="B1195" s="90" t="str">
        <f t="shared" si="575"/>
        <v>Supply of A4 Printer at KGSC, Pophali.</v>
      </c>
      <c r="C1195" s="87" t="str">
        <f t="shared" si="575"/>
        <v>N.A.</v>
      </c>
      <c r="D1195" s="141" t="str">
        <f t="shared" si="575"/>
        <v>-</v>
      </c>
      <c r="E1195" s="159">
        <f t="shared" si="575"/>
        <v>0</v>
      </c>
      <c r="F1195" s="156">
        <f t="shared" si="536"/>
        <v>9.9994999999999997E-3</v>
      </c>
      <c r="G1195" s="156">
        <f t="shared" si="537"/>
        <v>9.9994999999999997E-3</v>
      </c>
      <c r="H1195" s="156">
        <f t="shared" si="566"/>
        <v>0</v>
      </c>
      <c r="I1195" s="156">
        <f>'F4.2  KGSC'!Z180</f>
        <v>0</v>
      </c>
      <c r="J1195" s="156">
        <f>'F4.2  KGSC'!AY180</f>
        <v>0</v>
      </c>
      <c r="K1195" s="156"/>
      <c r="L1195" s="156"/>
      <c r="M1195" s="156">
        <f t="shared" si="547"/>
        <v>0</v>
      </c>
      <c r="N1195" s="156">
        <f t="shared" si="567"/>
        <v>0</v>
      </c>
    </row>
    <row r="1196" spans="1:14" outlineLevel="1">
      <c r="A1196" s="87">
        <f t="shared" ref="A1196:E1196" si="576">A993</f>
        <v>63</v>
      </c>
      <c r="B1196" s="90" t="str">
        <f t="shared" si="576"/>
        <v>Supply of A4 Scanner, A3 &amp; MF Printer at KGSC, Pop</v>
      </c>
      <c r="C1196" s="87" t="str">
        <f t="shared" si="576"/>
        <v>N.A.</v>
      </c>
      <c r="D1196" s="141" t="str">
        <f t="shared" si="576"/>
        <v>-</v>
      </c>
      <c r="E1196" s="159">
        <f t="shared" si="576"/>
        <v>0</v>
      </c>
      <c r="F1196" s="156">
        <f t="shared" si="536"/>
        <v>5.8599999999999999E-2</v>
      </c>
      <c r="G1196" s="156">
        <f t="shared" si="537"/>
        <v>5.8599999999999999E-2</v>
      </c>
      <c r="H1196" s="156">
        <f t="shared" si="566"/>
        <v>0</v>
      </c>
      <c r="I1196" s="156">
        <f>'F4.2  KGSC'!Z181</f>
        <v>0</v>
      </c>
      <c r="J1196" s="156">
        <f>'F4.2  KGSC'!AY181</f>
        <v>0</v>
      </c>
      <c r="K1196" s="156"/>
      <c r="L1196" s="156"/>
      <c r="M1196" s="156">
        <f t="shared" si="547"/>
        <v>0</v>
      </c>
      <c r="N1196" s="156">
        <f t="shared" si="567"/>
        <v>0</v>
      </c>
    </row>
    <row r="1197" spans="1:14" outlineLevel="1">
      <c r="A1197" s="87">
        <f t="shared" ref="A1197:E1197" si="577">A994</f>
        <v>64</v>
      </c>
      <c r="B1197" s="90" t="str">
        <f t="shared" si="577"/>
        <v>Supply of Various Hard Disks for Network Attached</v>
      </c>
      <c r="C1197" s="87" t="str">
        <f t="shared" si="577"/>
        <v>N.A.</v>
      </c>
      <c r="D1197" s="141" t="str">
        <f t="shared" si="577"/>
        <v>-</v>
      </c>
      <c r="E1197" s="159">
        <f t="shared" si="577"/>
        <v>0</v>
      </c>
      <c r="F1197" s="156">
        <f t="shared" si="536"/>
        <v>2.18064E-2</v>
      </c>
      <c r="G1197" s="156">
        <f t="shared" si="537"/>
        <v>2.18064E-2</v>
      </c>
      <c r="H1197" s="156">
        <f t="shared" si="566"/>
        <v>0</v>
      </c>
      <c r="I1197" s="156">
        <f>'F4.2  KGSC'!Z182</f>
        <v>0</v>
      </c>
      <c r="J1197" s="156">
        <f>'F4.2  KGSC'!AY182</f>
        <v>0</v>
      </c>
      <c r="K1197" s="156"/>
      <c r="L1197" s="156"/>
      <c r="M1197" s="156">
        <f t="shared" si="547"/>
        <v>0</v>
      </c>
      <c r="N1197" s="156">
        <f t="shared" si="567"/>
        <v>0</v>
      </c>
    </row>
    <row r="1198" spans="1:14" outlineLevel="1">
      <c r="A1198" s="87">
        <f t="shared" ref="A1198:E1198" si="578">A995</f>
        <v>65</v>
      </c>
      <c r="B1198" s="90" t="str">
        <f t="shared" si="578"/>
        <v>Supply of Video conference Microphone at KGSC,</v>
      </c>
      <c r="C1198" s="87" t="str">
        <f t="shared" si="578"/>
        <v>N.A.</v>
      </c>
      <c r="D1198" s="141" t="str">
        <f t="shared" si="578"/>
        <v>-</v>
      </c>
      <c r="E1198" s="159">
        <f t="shared" si="578"/>
        <v>0</v>
      </c>
      <c r="F1198" s="156">
        <f t="shared" si="536"/>
        <v>2.1511999999999998E-3</v>
      </c>
      <c r="G1198" s="156">
        <f t="shared" si="537"/>
        <v>2.1511999999999998E-3</v>
      </c>
      <c r="H1198" s="156">
        <f t="shared" si="566"/>
        <v>0</v>
      </c>
      <c r="I1198" s="156">
        <f>'F4.2  KGSC'!Z183</f>
        <v>0</v>
      </c>
      <c r="J1198" s="156">
        <f>'F4.2  KGSC'!AY183</f>
        <v>0</v>
      </c>
      <c r="K1198" s="156"/>
      <c r="L1198" s="156"/>
      <c r="M1198" s="156">
        <f t="shared" si="547"/>
        <v>0</v>
      </c>
      <c r="N1198" s="156">
        <f t="shared" si="567"/>
        <v>0</v>
      </c>
    </row>
    <row r="1199" spans="1:14" outlineLevel="1">
      <c r="A1199" s="87">
        <f t="shared" ref="A1199:E1199" si="579">A996</f>
        <v>66</v>
      </c>
      <c r="B1199" s="90" t="str">
        <f t="shared" si="579"/>
        <v>Supply of Video Conference Screen at KGSC Pophali</v>
      </c>
      <c r="C1199" s="87" t="str">
        <f t="shared" si="579"/>
        <v>N.A.</v>
      </c>
      <c r="D1199" s="141" t="str">
        <f t="shared" si="579"/>
        <v>-</v>
      </c>
      <c r="E1199" s="159">
        <f t="shared" si="579"/>
        <v>0</v>
      </c>
      <c r="F1199" s="156">
        <f t="shared" si="536"/>
        <v>0.02</v>
      </c>
      <c r="G1199" s="156">
        <f t="shared" si="537"/>
        <v>0.02</v>
      </c>
      <c r="H1199" s="156">
        <f t="shared" si="566"/>
        <v>0</v>
      </c>
      <c r="I1199" s="156">
        <f>'F4.2  KGSC'!Z184</f>
        <v>0</v>
      </c>
      <c r="J1199" s="156">
        <f>'F4.2  KGSC'!AY184</f>
        <v>0</v>
      </c>
      <c r="K1199" s="156"/>
      <c r="L1199" s="156"/>
      <c r="M1199" s="156">
        <f t="shared" si="547"/>
        <v>0</v>
      </c>
      <c r="N1199" s="156">
        <f t="shared" si="567"/>
        <v>0</v>
      </c>
    </row>
    <row r="1200" spans="1:14" outlineLevel="1">
      <c r="A1200" s="87">
        <f t="shared" ref="A1200:E1200" si="580">A997</f>
        <v>67</v>
      </c>
      <c r="B1200" s="90" t="str">
        <f t="shared" si="580"/>
        <v>Supply of Video conference Screen at KGSC, Pophali</v>
      </c>
      <c r="C1200" s="87" t="str">
        <f t="shared" si="580"/>
        <v>N.A.</v>
      </c>
      <c r="D1200" s="141" t="str">
        <f t="shared" si="580"/>
        <v>-</v>
      </c>
      <c r="E1200" s="159">
        <f t="shared" si="580"/>
        <v>0</v>
      </c>
      <c r="F1200" s="156">
        <f t="shared" si="536"/>
        <v>1.09E-2</v>
      </c>
      <c r="G1200" s="156">
        <f t="shared" si="537"/>
        <v>1.09E-2</v>
      </c>
      <c r="H1200" s="156">
        <f t="shared" si="566"/>
        <v>0</v>
      </c>
      <c r="I1200" s="156">
        <f>'F4.2  KGSC'!Z185</f>
        <v>0</v>
      </c>
      <c r="J1200" s="156">
        <f>'F4.2  KGSC'!AY185</f>
        <v>0</v>
      </c>
      <c r="K1200" s="156"/>
      <c r="L1200" s="156"/>
      <c r="M1200" s="156">
        <f t="shared" si="547"/>
        <v>0</v>
      </c>
      <c r="N1200" s="156">
        <f t="shared" si="567"/>
        <v>0</v>
      </c>
    </row>
    <row r="1201" spans="1:14" outlineLevel="1">
      <c r="A1201" s="87">
        <f t="shared" ref="A1201:E1201" si="581">A998</f>
        <v>68</v>
      </c>
      <c r="B1201" s="90" t="str">
        <f t="shared" si="581"/>
        <v>Supply of Kelvinator / Godrej / Croma Make Refrigerator</v>
      </c>
      <c r="C1201" s="87" t="str">
        <f t="shared" si="581"/>
        <v>N.A.</v>
      </c>
      <c r="D1201" s="141" t="str">
        <f t="shared" si="581"/>
        <v>-</v>
      </c>
      <c r="E1201" s="159">
        <f t="shared" si="581"/>
        <v>0</v>
      </c>
      <c r="F1201" s="156">
        <f t="shared" si="536"/>
        <v>1.09322E-2</v>
      </c>
      <c r="G1201" s="156">
        <f t="shared" si="537"/>
        <v>1.09322E-2</v>
      </c>
      <c r="H1201" s="156">
        <f t="shared" si="566"/>
        <v>0</v>
      </c>
      <c r="I1201" s="156">
        <f>'F4.2  KGSC'!Z186</f>
        <v>0</v>
      </c>
      <c r="J1201" s="156">
        <f>'F4.2  KGSC'!AY186</f>
        <v>0</v>
      </c>
      <c r="K1201" s="156"/>
      <c r="L1201" s="156"/>
      <c r="M1201" s="156">
        <f t="shared" si="547"/>
        <v>0</v>
      </c>
      <c r="N1201" s="156">
        <f t="shared" si="567"/>
        <v>0</v>
      </c>
    </row>
    <row r="1202" spans="1:14" outlineLevel="1">
      <c r="A1202" s="87">
        <f t="shared" ref="A1202:E1202" si="582">A999</f>
        <v>69</v>
      </c>
      <c r="B1202" s="90" t="str">
        <f t="shared" si="582"/>
        <v>supply of Bosch make High Pressure Washer at Mecha</v>
      </c>
      <c r="C1202" s="87" t="str">
        <f t="shared" si="582"/>
        <v>N.A.</v>
      </c>
      <c r="D1202" s="141" t="str">
        <f t="shared" si="582"/>
        <v>-</v>
      </c>
      <c r="E1202" s="159">
        <f t="shared" si="582"/>
        <v>0</v>
      </c>
      <c r="F1202" s="156">
        <f t="shared" si="536"/>
        <v>2.0649000000000002E-3</v>
      </c>
      <c r="G1202" s="156">
        <f t="shared" si="537"/>
        <v>2.0649000000000002E-3</v>
      </c>
      <c r="H1202" s="156">
        <f t="shared" si="566"/>
        <v>0</v>
      </c>
      <c r="I1202" s="156">
        <f>'F4.2  KGSC'!Z187</f>
        <v>0</v>
      </c>
      <c r="J1202" s="156">
        <f>'F4.2  KGSC'!AY187</f>
        <v>0</v>
      </c>
      <c r="K1202" s="156"/>
      <c r="L1202" s="156"/>
      <c r="M1202" s="156">
        <f t="shared" si="547"/>
        <v>0</v>
      </c>
      <c r="N1202" s="156">
        <f t="shared" si="567"/>
        <v>0</v>
      </c>
    </row>
    <row r="1203" spans="1:14" outlineLevel="1">
      <c r="A1203" s="87">
        <f t="shared" ref="A1203:E1203" si="583">A1000</f>
        <v>70</v>
      </c>
      <c r="B1203" s="90" t="str">
        <f t="shared" si="583"/>
        <v>Supply of Pneumatic Tools for Mechanical Maintenan</v>
      </c>
      <c r="C1203" s="87" t="str">
        <f t="shared" si="583"/>
        <v>N.A.</v>
      </c>
      <c r="D1203" s="141" t="str">
        <f t="shared" si="583"/>
        <v>-</v>
      </c>
      <c r="E1203" s="159">
        <f t="shared" si="583"/>
        <v>0</v>
      </c>
      <c r="F1203" s="156">
        <f t="shared" si="536"/>
        <v>3.5258699999999997E-2</v>
      </c>
      <c r="G1203" s="156">
        <f t="shared" si="537"/>
        <v>3.5258699999999997E-2</v>
      </c>
      <c r="H1203" s="156">
        <f t="shared" si="566"/>
        <v>0</v>
      </c>
      <c r="I1203" s="156">
        <f>'F4.2  KGSC'!Z188</f>
        <v>0</v>
      </c>
      <c r="J1203" s="156">
        <f>'F4.2  KGSC'!AY188</f>
        <v>0</v>
      </c>
      <c r="K1203" s="156"/>
      <c r="L1203" s="156"/>
      <c r="M1203" s="156">
        <f t="shared" si="547"/>
        <v>0</v>
      </c>
      <c r="N1203" s="156">
        <f t="shared" si="567"/>
        <v>0</v>
      </c>
    </row>
    <row r="1204" spans="1:14" outlineLevel="1">
      <c r="A1204" s="87">
        <f t="shared" ref="A1204:E1204" si="584">A1001</f>
        <v>72</v>
      </c>
      <c r="B1204" s="90" t="str">
        <f t="shared" si="584"/>
        <v>Low BACK Revolving Chairs 45 No &amp; Desk Chair 2 No</v>
      </c>
      <c r="C1204" s="87" t="str">
        <f t="shared" si="584"/>
        <v>N.A.</v>
      </c>
      <c r="D1204" s="141" t="str">
        <f t="shared" si="584"/>
        <v>-</v>
      </c>
      <c r="E1204" s="159">
        <f t="shared" si="584"/>
        <v>0</v>
      </c>
      <c r="F1204" s="156">
        <f t="shared" si="536"/>
        <v>2.09453E-2</v>
      </c>
      <c r="G1204" s="156">
        <f t="shared" si="537"/>
        <v>2.09453E-2</v>
      </c>
      <c r="H1204" s="156">
        <f t="shared" si="566"/>
        <v>0</v>
      </c>
      <c r="I1204" s="156">
        <f>'F4.2  KGSC'!Z189</f>
        <v>0</v>
      </c>
      <c r="J1204" s="156">
        <f>'F4.2  KGSC'!AY189</f>
        <v>0</v>
      </c>
      <c r="K1204" s="156"/>
      <c r="L1204" s="156"/>
      <c r="M1204" s="156">
        <f t="shared" si="547"/>
        <v>0</v>
      </c>
      <c r="N1204" s="156">
        <f t="shared" si="567"/>
        <v>0</v>
      </c>
    </row>
    <row r="1205" spans="1:14" outlineLevel="1">
      <c r="A1205" s="87">
        <f t="shared" ref="A1205:E1205" si="585">A1002</f>
        <v>73</v>
      </c>
      <c r="B1205" s="90" t="str">
        <f t="shared" si="585"/>
        <v>Supply of Tables at KGSC</v>
      </c>
      <c r="C1205" s="87" t="str">
        <f t="shared" si="585"/>
        <v>N.A.</v>
      </c>
      <c r="D1205" s="141" t="str">
        <f t="shared" si="585"/>
        <v>-</v>
      </c>
      <c r="E1205" s="159">
        <f t="shared" si="585"/>
        <v>0</v>
      </c>
      <c r="F1205" s="156">
        <f t="shared" si="536"/>
        <v>3.7339400000000002E-2</v>
      </c>
      <c r="G1205" s="156">
        <f t="shared" si="537"/>
        <v>3.7339400000000002E-2</v>
      </c>
      <c r="H1205" s="156">
        <f t="shared" si="566"/>
        <v>0</v>
      </c>
      <c r="I1205" s="156">
        <f>'F4.2  KGSC'!Z190</f>
        <v>0</v>
      </c>
      <c r="J1205" s="156">
        <f>'F4.2  KGSC'!AY190</f>
        <v>0</v>
      </c>
      <c r="K1205" s="156"/>
      <c r="L1205" s="156"/>
      <c r="M1205" s="156">
        <f t="shared" si="547"/>
        <v>0</v>
      </c>
      <c r="N1205" s="156">
        <f t="shared" si="567"/>
        <v>0</v>
      </c>
    </row>
    <row r="1206" spans="1:14" outlineLevel="1">
      <c r="A1206" s="87">
        <f t="shared" ref="A1206:E1206" si="586">A1003</f>
        <v>74</v>
      </c>
      <c r="B1206" s="90" t="str">
        <f t="shared" si="586"/>
        <v>Supply of Visitor Chairs &amp; Office chairs at KGSC,</v>
      </c>
      <c r="C1206" s="87" t="str">
        <f t="shared" si="586"/>
        <v>N.A.</v>
      </c>
      <c r="D1206" s="141" t="str">
        <f t="shared" si="586"/>
        <v>-</v>
      </c>
      <c r="E1206" s="159">
        <f t="shared" si="586"/>
        <v>0</v>
      </c>
      <c r="F1206" s="156">
        <f t="shared" si="536"/>
        <v>3.3201000000000001E-2</v>
      </c>
      <c r="G1206" s="156">
        <f t="shared" si="537"/>
        <v>3.3201000000000001E-2</v>
      </c>
      <c r="H1206" s="156">
        <f t="shared" si="566"/>
        <v>0</v>
      </c>
      <c r="I1206" s="156">
        <f>'F4.2  KGSC'!Z191</f>
        <v>0</v>
      </c>
      <c r="J1206" s="156">
        <f>'F4.2  KGSC'!AY191</f>
        <v>0</v>
      </c>
      <c r="K1206" s="156"/>
      <c r="L1206" s="156"/>
      <c r="M1206" s="156">
        <f t="shared" si="547"/>
        <v>0</v>
      </c>
      <c r="N1206" s="156">
        <f t="shared" si="567"/>
        <v>0</v>
      </c>
    </row>
    <row r="1207" spans="1:14" outlineLevel="1">
      <c r="A1207" s="87">
        <f t="shared" ref="A1207:E1207" si="587">A1004</f>
        <v>75</v>
      </c>
      <c r="B1207" s="90" t="str">
        <f t="shared" si="587"/>
        <v>water purifier for colony electrical maintenance</v>
      </c>
      <c r="C1207" s="87" t="str">
        <f t="shared" si="587"/>
        <v>N.A.</v>
      </c>
      <c r="D1207" s="141" t="str">
        <f t="shared" si="587"/>
        <v>-</v>
      </c>
      <c r="E1207" s="159">
        <f t="shared" si="587"/>
        <v>0</v>
      </c>
      <c r="F1207" s="156">
        <f t="shared" si="536"/>
        <v>1.74E-3</v>
      </c>
      <c r="G1207" s="156">
        <f t="shared" si="537"/>
        <v>1.74E-3</v>
      </c>
      <c r="H1207" s="156">
        <f t="shared" si="566"/>
        <v>0</v>
      </c>
      <c r="I1207" s="156">
        <f>'F4.2  KGSC'!Z192</f>
        <v>0</v>
      </c>
      <c r="J1207" s="156">
        <f>'F4.2  KGSC'!AY192</f>
        <v>0</v>
      </c>
      <c r="K1207" s="156"/>
      <c r="L1207" s="156"/>
      <c r="M1207" s="156">
        <f t="shared" si="547"/>
        <v>0</v>
      </c>
      <c r="N1207" s="156">
        <f t="shared" si="567"/>
        <v>0</v>
      </c>
    </row>
    <row r="1208" spans="1:14" outlineLevel="1">
      <c r="A1208" s="87">
        <f t="shared" ref="A1208:E1208" si="588">A1005</f>
        <v>76</v>
      </c>
      <c r="B1208" s="90" t="str">
        <f t="shared" si="588"/>
        <v>Projectors and Motorized Projector Screens (2+2)</v>
      </c>
      <c r="C1208" s="87" t="str">
        <f t="shared" si="588"/>
        <v>N.A.</v>
      </c>
      <c r="D1208" s="141" t="str">
        <f t="shared" si="588"/>
        <v>-</v>
      </c>
      <c r="E1208" s="159">
        <f t="shared" si="588"/>
        <v>0</v>
      </c>
      <c r="F1208" s="156">
        <f t="shared" si="536"/>
        <v>3.4810000000000001E-2</v>
      </c>
      <c r="G1208" s="156">
        <f t="shared" si="537"/>
        <v>3.4810000000000001E-2</v>
      </c>
      <c r="H1208" s="156">
        <f t="shared" si="566"/>
        <v>0</v>
      </c>
      <c r="I1208" s="156">
        <f>'F4.2  KGSC'!Z193</f>
        <v>0</v>
      </c>
      <c r="J1208" s="156">
        <f>'F4.2  KGSC'!AY193</f>
        <v>0</v>
      </c>
      <c r="K1208" s="156"/>
      <c r="L1208" s="156"/>
      <c r="M1208" s="156">
        <f t="shared" si="547"/>
        <v>0</v>
      </c>
      <c r="N1208" s="156">
        <f t="shared" si="567"/>
        <v>0</v>
      </c>
    </row>
    <row r="1209" spans="1:14" outlineLevel="1">
      <c r="A1209" s="87">
        <f t="shared" ref="A1209:E1209" si="589">A1006</f>
        <v>77</v>
      </c>
      <c r="B1209" s="90" t="str">
        <f t="shared" si="589"/>
        <v>Acer make Computers at KGSC Pophali.21 No.</v>
      </c>
      <c r="C1209" s="87" t="str">
        <f t="shared" si="589"/>
        <v>N.A.</v>
      </c>
      <c r="D1209" s="141" t="str">
        <f t="shared" si="589"/>
        <v>-</v>
      </c>
      <c r="E1209" s="159">
        <f t="shared" si="589"/>
        <v>0</v>
      </c>
      <c r="F1209" s="156">
        <f t="shared" si="536"/>
        <v>0.1189986</v>
      </c>
      <c r="G1209" s="156">
        <f t="shared" si="537"/>
        <v>0.1189986</v>
      </c>
      <c r="H1209" s="156">
        <f t="shared" si="566"/>
        <v>0</v>
      </c>
      <c r="I1209" s="156">
        <f>'F4.2  KGSC'!Z194</f>
        <v>0</v>
      </c>
      <c r="J1209" s="156">
        <f>'F4.2  KGSC'!AY194</f>
        <v>0</v>
      </c>
      <c r="K1209" s="156"/>
      <c r="L1209" s="156"/>
      <c r="M1209" s="156">
        <f t="shared" si="547"/>
        <v>0</v>
      </c>
      <c r="N1209" s="156">
        <f t="shared" si="567"/>
        <v>0</v>
      </c>
    </row>
    <row r="1210" spans="1:14" outlineLevel="1">
      <c r="A1210" s="87">
        <f t="shared" ref="A1210:E1210" si="590">A1007</f>
        <v>78</v>
      </c>
      <c r="B1210" s="90" t="str">
        <f t="shared" si="590"/>
        <v>Acer make Laptops at KGSC Pophali.</v>
      </c>
      <c r="C1210" s="87" t="str">
        <f t="shared" si="590"/>
        <v>N.A.</v>
      </c>
      <c r="D1210" s="141" t="str">
        <f t="shared" si="590"/>
        <v>-</v>
      </c>
      <c r="E1210" s="159">
        <f t="shared" si="590"/>
        <v>0</v>
      </c>
      <c r="F1210" s="156">
        <f t="shared" si="536"/>
        <v>3.0088E-2</v>
      </c>
      <c r="G1210" s="156">
        <f t="shared" si="537"/>
        <v>3.0088E-2</v>
      </c>
      <c r="H1210" s="156">
        <f t="shared" si="566"/>
        <v>0</v>
      </c>
      <c r="I1210" s="156">
        <f>'F4.2  KGSC'!Z195</f>
        <v>0</v>
      </c>
      <c r="J1210" s="156">
        <f>'F4.2  KGSC'!AY195</f>
        <v>0</v>
      </c>
      <c r="K1210" s="156"/>
      <c r="L1210" s="156"/>
      <c r="M1210" s="156">
        <f t="shared" si="547"/>
        <v>0</v>
      </c>
      <c r="N1210" s="156">
        <f t="shared" si="567"/>
        <v>0</v>
      </c>
    </row>
    <row r="1211" spans="1:14" outlineLevel="1">
      <c r="A1211" s="87">
        <f t="shared" ref="A1211:E1211" si="591">A1008</f>
        <v>79</v>
      </c>
      <c r="B1211" s="90" t="str">
        <f t="shared" si="591"/>
        <v>APS Smart UPS Xl 2200 VA RM 3U 230</v>
      </c>
      <c r="C1211" s="87" t="str">
        <f t="shared" si="591"/>
        <v>N.A.</v>
      </c>
      <c r="D1211" s="141" t="str">
        <f t="shared" si="591"/>
        <v>-</v>
      </c>
      <c r="E1211" s="159">
        <f t="shared" si="591"/>
        <v>0</v>
      </c>
      <c r="F1211" s="156">
        <f t="shared" si="536"/>
        <v>1.5983000000000001E-2</v>
      </c>
      <c r="G1211" s="156">
        <f t="shared" si="537"/>
        <v>1.5983000000000001E-2</v>
      </c>
      <c r="H1211" s="156">
        <f t="shared" si="566"/>
        <v>0</v>
      </c>
      <c r="I1211" s="156">
        <f>'F4.2  KGSC'!Z196</f>
        <v>0</v>
      </c>
      <c r="J1211" s="156">
        <f>'F4.2  KGSC'!AY196</f>
        <v>0</v>
      </c>
      <c r="K1211" s="156"/>
      <c r="L1211" s="156"/>
      <c r="M1211" s="156">
        <f t="shared" si="547"/>
        <v>0</v>
      </c>
      <c r="N1211" s="156">
        <f t="shared" si="567"/>
        <v>0</v>
      </c>
    </row>
    <row r="1212" spans="1:14" outlineLevel="1">
      <c r="A1212" s="87">
        <f t="shared" ref="A1212:E1212" si="592">A1009</f>
        <v>80</v>
      </c>
      <c r="B1212" s="90" t="str">
        <f t="shared" si="592"/>
        <v>BATRY 12V 75 AH BATTREY 11 PLATE</v>
      </c>
      <c r="C1212" s="87" t="str">
        <f t="shared" si="592"/>
        <v>N.A.</v>
      </c>
      <c r="D1212" s="141" t="str">
        <f t="shared" si="592"/>
        <v>-</v>
      </c>
      <c r="E1212" s="159">
        <f t="shared" si="592"/>
        <v>0</v>
      </c>
      <c r="F1212" s="156">
        <f t="shared" si="536"/>
        <v>1.76288E-2</v>
      </c>
      <c r="G1212" s="156">
        <f t="shared" si="537"/>
        <v>1.76288E-2</v>
      </c>
      <c r="H1212" s="156">
        <f t="shared" si="566"/>
        <v>0</v>
      </c>
      <c r="I1212" s="156">
        <f>'F4.2  KGSC'!Z197</f>
        <v>0</v>
      </c>
      <c r="J1212" s="156">
        <f>'F4.2  KGSC'!AY197</f>
        <v>0</v>
      </c>
      <c r="K1212" s="156"/>
      <c r="L1212" s="156"/>
      <c r="M1212" s="156">
        <f t="shared" si="547"/>
        <v>0</v>
      </c>
      <c r="N1212" s="156">
        <f t="shared" si="567"/>
        <v>0</v>
      </c>
    </row>
    <row r="1213" spans="1:14" outlineLevel="1">
      <c r="A1213" s="87">
        <f t="shared" ref="A1213:E1213" si="593">A1010</f>
        <v>81</v>
      </c>
      <c r="B1213" s="90" t="str">
        <f t="shared" si="593"/>
        <v>Supply &amp; installation of IP Camera System and network spare</v>
      </c>
      <c r="C1213" s="87" t="str">
        <f t="shared" si="593"/>
        <v>N.A.</v>
      </c>
      <c r="D1213" s="141" t="str">
        <f t="shared" si="593"/>
        <v>-</v>
      </c>
      <c r="E1213" s="159">
        <f t="shared" si="593"/>
        <v>0</v>
      </c>
      <c r="F1213" s="156">
        <f t="shared" si="536"/>
        <v>2.5806599999999999E-2</v>
      </c>
      <c r="G1213" s="156">
        <f t="shared" si="537"/>
        <v>2.5806599999999999E-2</v>
      </c>
      <c r="H1213" s="156">
        <f t="shared" si="566"/>
        <v>0</v>
      </c>
      <c r="I1213" s="156">
        <f>'F4.2  KGSC'!Z198</f>
        <v>0</v>
      </c>
      <c r="J1213" s="156">
        <f>'F4.2  KGSC'!AY198</f>
        <v>0</v>
      </c>
      <c r="K1213" s="156"/>
      <c r="L1213" s="156"/>
      <c r="M1213" s="156">
        <f t="shared" si="547"/>
        <v>0</v>
      </c>
      <c r="N1213" s="156">
        <f t="shared" si="567"/>
        <v>0</v>
      </c>
    </row>
    <row r="1214" spans="1:14" outlineLevel="1">
      <c r="A1214" s="87">
        <f t="shared" ref="A1214:E1214" si="594">A1011</f>
        <v>82</v>
      </c>
      <c r="B1214" s="90" t="str">
        <f t="shared" si="594"/>
        <v>Gym Equipments at MSPGCL Recreation club , 33 Item</v>
      </c>
      <c r="C1214" s="87" t="str">
        <f t="shared" si="594"/>
        <v>N.A.</v>
      </c>
      <c r="D1214" s="141" t="str">
        <f t="shared" si="594"/>
        <v>-</v>
      </c>
      <c r="E1214" s="159">
        <f t="shared" si="594"/>
        <v>0</v>
      </c>
      <c r="F1214" s="156">
        <f t="shared" si="536"/>
        <v>4.7833599999999997E-2</v>
      </c>
      <c r="G1214" s="156">
        <f t="shared" si="537"/>
        <v>4.7833599999999997E-2</v>
      </c>
      <c r="H1214" s="156">
        <f t="shared" si="566"/>
        <v>0</v>
      </c>
      <c r="I1214" s="156">
        <f>'F4.2  KGSC'!Z199</f>
        <v>0</v>
      </c>
      <c r="J1214" s="156">
        <f>'F4.2  KGSC'!AY199</f>
        <v>0</v>
      </c>
      <c r="K1214" s="156"/>
      <c r="L1214" s="156"/>
      <c r="M1214" s="156">
        <f t="shared" si="547"/>
        <v>0</v>
      </c>
      <c r="N1214" s="156">
        <f t="shared" si="567"/>
        <v>0</v>
      </c>
    </row>
    <row r="1215" spans="1:14" outlineLevel="1">
      <c r="A1215" s="87">
        <f t="shared" ref="A1215:E1215" si="595">A1012</f>
        <v>0</v>
      </c>
      <c r="B1215" s="90" t="str">
        <f t="shared" si="595"/>
        <v>Non-DPR schemes (3 Nos) for FY 2024-25 at KGSC Pophali</v>
      </c>
      <c r="C1215" s="87" t="str">
        <f t="shared" si="595"/>
        <v>Board Resolution No-MSPGCL/BM-219/Item 219.7 dtd.24.07.2023</v>
      </c>
      <c r="D1215" s="141" t="str">
        <f t="shared" si="595"/>
        <v>-</v>
      </c>
      <c r="E1215" s="159">
        <f t="shared" si="595"/>
        <v>0</v>
      </c>
      <c r="F1215" s="156">
        <f t="shared" si="536"/>
        <v>0</v>
      </c>
      <c r="G1215" s="156">
        <f t="shared" si="537"/>
        <v>0</v>
      </c>
      <c r="H1215" s="156">
        <f t="shared" si="566"/>
        <v>0</v>
      </c>
      <c r="I1215" s="156">
        <f>'F4.2  KGSC'!Z200</f>
        <v>0</v>
      </c>
      <c r="J1215" s="156">
        <f>'F4.2  KGSC'!AY200</f>
        <v>0</v>
      </c>
      <c r="K1215" s="156"/>
      <c r="L1215" s="156"/>
      <c r="M1215" s="156">
        <f t="shared" si="547"/>
        <v>0</v>
      </c>
      <c r="N1215" s="156">
        <f t="shared" si="567"/>
        <v>0</v>
      </c>
    </row>
    <row r="1216" spans="1:14" outlineLevel="1">
      <c r="A1216" s="87">
        <f t="shared" ref="A1216:E1216" si="596">A1013</f>
        <v>83</v>
      </c>
      <c r="B1216" s="90" t="str">
        <f t="shared" si="596"/>
        <v xml:space="preserve">Up-gradation of thyristor based 48V Battery Chargers (4 nos)  by SMPS Microprocessor based dual float cum boost Battery Chargers at Stage-III, Stage-I&amp;II and KDPH at KGSC, Pophali </v>
      </c>
      <c r="C1216" s="87">
        <f t="shared" si="596"/>
        <v>0</v>
      </c>
      <c r="D1216" s="141" t="str">
        <f t="shared" si="596"/>
        <v>-</v>
      </c>
      <c r="E1216" s="159">
        <f t="shared" si="596"/>
        <v>0</v>
      </c>
      <c r="F1216" s="156">
        <f t="shared" si="536"/>
        <v>1.57</v>
      </c>
      <c r="G1216" s="156">
        <f t="shared" si="537"/>
        <v>1.57</v>
      </c>
      <c r="H1216" s="156">
        <f t="shared" si="566"/>
        <v>0</v>
      </c>
      <c r="I1216" s="156">
        <f>'F4.2  KGSC'!Z201</f>
        <v>0</v>
      </c>
      <c r="J1216" s="156">
        <f>'F4.2  KGSC'!AY201</f>
        <v>0</v>
      </c>
      <c r="K1216" s="156"/>
      <c r="L1216" s="156"/>
      <c r="M1216" s="156">
        <f t="shared" si="547"/>
        <v>0</v>
      </c>
      <c r="N1216" s="156">
        <f t="shared" si="567"/>
        <v>0</v>
      </c>
    </row>
    <row r="1217" spans="1:16" outlineLevel="1">
      <c r="A1217" s="87">
        <f t="shared" ref="A1217:E1217" si="597">A1014</f>
        <v>84</v>
      </c>
      <c r="B1217" s="90" t="str">
        <f t="shared" si="597"/>
        <v xml:space="preserve">Up-gradation of thyristor based 220V Battery Chargers (4 nos)  by SMPS Microprocessor based dual float cum boost Battery Chargers at Stage-III and Stage-I&amp;II at KGSC, Pophali </v>
      </c>
      <c r="C1217" s="87">
        <f t="shared" si="597"/>
        <v>0</v>
      </c>
      <c r="D1217" s="141" t="str">
        <f t="shared" si="597"/>
        <v>-</v>
      </c>
      <c r="E1217" s="159">
        <f t="shared" si="597"/>
        <v>0</v>
      </c>
      <c r="F1217" s="156">
        <f t="shared" si="536"/>
        <v>3.79</v>
      </c>
      <c r="G1217" s="156">
        <f t="shared" si="537"/>
        <v>3.79</v>
      </c>
      <c r="H1217" s="156">
        <f t="shared" si="566"/>
        <v>0</v>
      </c>
      <c r="I1217" s="156">
        <f>'F4.2  KGSC'!Z202</f>
        <v>0</v>
      </c>
      <c r="J1217" s="156">
        <f>'F4.2  KGSC'!AY202</f>
        <v>0</v>
      </c>
      <c r="K1217" s="156"/>
      <c r="L1217" s="156"/>
      <c r="M1217" s="156">
        <f t="shared" si="547"/>
        <v>0</v>
      </c>
      <c r="N1217" s="156">
        <f t="shared" si="567"/>
        <v>0</v>
      </c>
    </row>
    <row r="1218" spans="1:16" outlineLevel="1">
      <c r="A1218" s="87">
        <f t="shared" ref="A1218:E1218" si="598">A1015</f>
        <v>85</v>
      </c>
      <c r="B1218" s="90" t="str">
        <f t="shared" si="598"/>
        <v>Retrofitting of Generator and Gen. Transformer protection relay by Numerical protection system at KGSC stage III, Alore</v>
      </c>
      <c r="C1218" s="87">
        <f t="shared" si="598"/>
        <v>0</v>
      </c>
      <c r="D1218" s="141" t="str">
        <f t="shared" si="598"/>
        <v>-</v>
      </c>
      <c r="E1218" s="159">
        <f t="shared" si="598"/>
        <v>0</v>
      </c>
      <c r="F1218" s="156">
        <f t="shared" si="536"/>
        <v>4.78</v>
      </c>
      <c r="G1218" s="156">
        <f t="shared" si="537"/>
        <v>4.78</v>
      </c>
      <c r="H1218" s="156">
        <f t="shared" si="566"/>
        <v>0</v>
      </c>
      <c r="I1218" s="156">
        <f>'F4.2  KGSC'!Z203</f>
        <v>0</v>
      </c>
      <c r="J1218" s="156">
        <f>'F4.2  KGSC'!AY203</f>
        <v>0</v>
      </c>
      <c r="K1218" s="156"/>
      <c r="L1218" s="156"/>
      <c r="M1218" s="156">
        <f t="shared" si="547"/>
        <v>0</v>
      </c>
      <c r="N1218" s="156">
        <f t="shared" si="567"/>
        <v>0</v>
      </c>
    </row>
    <row r="1219" spans="1:16" outlineLevel="1">
      <c r="A1219" s="87">
        <f t="shared" ref="A1219:E1219" si="599">A1016</f>
        <v>0</v>
      </c>
      <c r="B1219" s="90" t="str">
        <f t="shared" si="599"/>
        <v>IDC</v>
      </c>
      <c r="C1219" s="87">
        <f t="shared" si="599"/>
        <v>0</v>
      </c>
      <c r="D1219" s="141" t="str">
        <f t="shared" si="599"/>
        <v>-</v>
      </c>
      <c r="E1219" s="159">
        <f t="shared" si="599"/>
        <v>0</v>
      </c>
      <c r="F1219" s="156">
        <f t="shared" si="536"/>
        <v>0</v>
      </c>
      <c r="G1219" s="156">
        <f t="shared" si="537"/>
        <v>0</v>
      </c>
      <c r="H1219" s="156">
        <f t="shared" si="566"/>
        <v>0</v>
      </c>
      <c r="I1219" s="156">
        <f>'F4.2  KGSC'!Z204</f>
        <v>0</v>
      </c>
      <c r="J1219" s="156">
        <f>'F4.2  KGSC'!AY204</f>
        <v>0</v>
      </c>
      <c r="K1219" s="156"/>
      <c r="L1219" s="156"/>
      <c r="M1219" s="156">
        <f t="shared" si="547"/>
        <v>0</v>
      </c>
      <c r="N1219" s="156">
        <f t="shared" si="567"/>
        <v>0</v>
      </c>
    </row>
    <row r="1220" spans="1:16" outlineLevel="1">
      <c r="A1220" s="87">
        <f t="shared" ref="A1220:E1220" si="600">A1017</f>
        <v>0</v>
      </c>
      <c r="B1220" s="90" t="str">
        <f t="shared" si="600"/>
        <v>Non-DPR schemes (2 Nos) for FY 2025-26 at KGSC Pophali</v>
      </c>
      <c r="C1220" s="87" t="str">
        <f t="shared" si="600"/>
        <v>Yet Not Submitted</v>
      </c>
      <c r="D1220" s="141" t="str">
        <f t="shared" si="600"/>
        <v>-</v>
      </c>
      <c r="E1220" s="159">
        <f t="shared" si="600"/>
        <v>0</v>
      </c>
      <c r="F1220" s="156">
        <f t="shared" si="536"/>
        <v>0</v>
      </c>
      <c r="G1220" s="156">
        <f t="shared" si="537"/>
        <v>0</v>
      </c>
      <c r="H1220" s="156">
        <f t="shared" si="566"/>
        <v>0</v>
      </c>
      <c r="I1220" s="156">
        <f>'F4.2  KGSC'!Z205</f>
        <v>0</v>
      </c>
      <c r="J1220" s="156">
        <f>'F4.2  KGSC'!AY205</f>
        <v>0</v>
      </c>
      <c r="K1220" s="156"/>
      <c r="L1220" s="156"/>
      <c r="M1220" s="156">
        <f t="shared" si="547"/>
        <v>0</v>
      </c>
      <c r="N1220" s="156">
        <f t="shared" si="567"/>
        <v>0</v>
      </c>
    </row>
    <row r="1221" spans="1:16" outlineLevel="1">
      <c r="A1221" s="87">
        <f t="shared" ref="A1221:E1221" si="601">A1018</f>
        <v>86</v>
      </c>
      <c r="B1221" s="90" t="str">
        <f t="shared" si="601"/>
        <v>Supply, Erection, Commissioning &amp; Retrofitting of 220 VDC Ni-cadmium type Battery set    (4 Nos) having different ampere hour capacity at Stage-I&amp;II and Stage-IV</v>
      </c>
      <c r="C1221" s="87">
        <f t="shared" si="601"/>
        <v>0</v>
      </c>
      <c r="D1221" s="141" t="str">
        <f t="shared" si="601"/>
        <v>-</v>
      </c>
      <c r="E1221" s="159">
        <f t="shared" si="601"/>
        <v>0</v>
      </c>
      <c r="F1221" s="156">
        <f t="shared" si="536"/>
        <v>9.23</v>
      </c>
      <c r="G1221" s="156">
        <f t="shared" si="537"/>
        <v>9.23</v>
      </c>
      <c r="H1221" s="156">
        <f t="shared" si="566"/>
        <v>0</v>
      </c>
      <c r="I1221" s="157">
        <f>'F4.2  KGSC'!Z206</f>
        <v>0</v>
      </c>
      <c r="J1221" s="157">
        <f>'F4.2  KGSC'!AY206</f>
        <v>0</v>
      </c>
      <c r="K1221" s="156"/>
      <c r="L1221" s="156"/>
      <c r="M1221" s="156">
        <f t="shared" si="547"/>
        <v>0</v>
      </c>
      <c r="N1221" s="156">
        <f t="shared" si="567"/>
        <v>0</v>
      </c>
    </row>
    <row r="1222" spans="1:16" outlineLevel="1">
      <c r="A1222" s="87">
        <f t="shared" ref="A1222:E1222" si="602">A1019</f>
        <v>87</v>
      </c>
      <c r="B1222" s="90" t="str">
        <f t="shared" si="602"/>
        <v>Supply, Erection, Commissioning &amp; Retrofitting of 48VDC, 300AH Ni-cadmium type Battery set at Stage-I&amp;II switchyard</v>
      </c>
      <c r="C1222" s="87">
        <f t="shared" si="602"/>
        <v>0</v>
      </c>
      <c r="D1222" s="141" t="str">
        <f t="shared" si="602"/>
        <v>-</v>
      </c>
      <c r="E1222" s="159">
        <f t="shared" si="602"/>
        <v>0</v>
      </c>
      <c r="F1222" s="156">
        <f t="shared" si="536"/>
        <v>0.37</v>
      </c>
      <c r="G1222" s="156">
        <f t="shared" si="537"/>
        <v>0.37</v>
      </c>
      <c r="H1222" s="156">
        <f t="shared" si="566"/>
        <v>0</v>
      </c>
      <c r="I1222" s="157">
        <f>'F4.2  KGSC'!Z207</f>
        <v>0</v>
      </c>
      <c r="J1222" s="157">
        <f>'F4.2  KGSC'!AY207</f>
        <v>0</v>
      </c>
      <c r="K1222" s="156"/>
      <c r="L1222" s="156"/>
      <c r="M1222" s="156">
        <f t="shared" si="547"/>
        <v>0</v>
      </c>
      <c r="N1222" s="156">
        <f t="shared" si="567"/>
        <v>0</v>
      </c>
    </row>
    <row r="1223" spans="1:16" ht="15.75" thickBot="1">
      <c r="A1223" s="171"/>
      <c r="B1223" s="172" t="str">
        <f>B1020</f>
        <v>Total</v>
      </c>
      <c r="C1223" s="173"/>
      <c r="D1223" s="174"/>
      <c r="E1223" s="175"/>
      <c r="F1223" s="176">
        <f>SUM(F1025:F1222)</f>
        <v>365.83494699999994</v>
      </c>
      <c r="G1223" s="176">
        <f t="shared" ref="G1223:N1223" si="603">SUM(G1025:G1222)</f>
        <v>358.62264720000002</v>
      </c>
      <c r="H1223" s="176">
        <f t="shared" si="603"/>
        <v>7.2122997999999967</v>
      </c>
      <c r="I1223" s="176">
        <f t="shared" si="603"/>
        <v>77.5</v>
      </c>
      <c r="J1223" s="176">
        <f t="shared" si="603"/>
        <v>77.5</v>
      </c>
      <c r="K1223" s="176">
        <f t="shared" si="603"/>
        <v>0</v>
      </c>
      <c r="L1223" s="176">
        <f t="shared" si="603"/>
        <v>0</v>
      </c>
      <c r="M1223" s="176">
        <f t="shared" si="603"/>
        <v>77.5</v>
      </c>
      <c r="N1223" s="176">
        <f t="shared" si="603"/>
        <v>7.2122997999999967</v>
      </c>
    </row>
    <row r="1225" spans="1:16">
      <c r="A1225" s="40"/>
      <c r="B1225" s="41" t="s">
        <v>519</v>
      </c>
      <c r="C1225" s="42"/>
      <c r="D1225" s="43"/>
      <c r="E1225" s="44"/>
      <c r="F1225" s="95"/>
      <c r="G1225" s="95"/>
      <c r="H1225" s="95"/>
      <c r="I1225" s="95"/>
      <c r="J1225" s="95"/>
      <c r="K1225" s="95"/>
      <c r="L1225" s="95"/>
      <c r="M1225" s="95"/>
      <c r="N1225" s="95"/>
    </row>
    <row r="1226" spans="1:16" outlineLevel="1">
      <c r="A1226" s="40"/>
      <c r="B1226" s="45" t="str">
        <f t="shared" ref="B1226:B1227" si="604">B1023</f>
        <v>a) DPR Schemes</v>
      </c>
      <c r="C1226" s="42"/>
      <c r="D1226" s="43"/>
      <c r="E1226" s="44"/>
      <c r="F1226" s="44"/>
      <c r="G1226" s="44"/>
      <c r="H1226" s="44"/>
      <c r="I1226" s="44"/>
      <c r="J1226" s="44"/>
      <c r="K1226" s="44"/>
      <c r="L1226" s="44"/>
      <c r="M1226" s="44"/>
      <c r="N1226" s="44"/>
    </row>
    <row r="1227" spans="1:16" outlineLevel="1">
      <c r="A1227" s="46"/>
      <c r="B1227" s="46" t="str">
        <f t="shared" si="604"/>
        <v>(i) Submitted to MERC</v>
      </c>
      <c r="C1227" s="47"/>
      <c r="D1227" s="48"/>
      <c r="E1227" s="44"/>
      <c r="F1227" s="44"/>
      <c r="G1227" s="44"/>
      <c r="H1227" s="44"/>
      <c r="I1227" s="44"/>
      <c r="J1227" s="44"/>
      <c r="K1227" s="44"/>
      <c r="L1227" s="44"/>
      <c r="M1227" s="44"/>
      <c r="N1227" s="44"/>
    </row>
    <row r="1228" spans="1:16" ht="30" outlineLevel="1">
      <c r="A1228" s="416">
        <f t="shared" ref="A1228:E1228" si="605">A1025</f>
        <v>1</v>
      </c>
      <c r="B1228" s="417" t="str">
        <f t="shared" si="605"/>
        <v>Various improvement schemes at Pophali Hydro Power Station</v>
      </c>
      <c r="C1228" s="416" t="str">
        <f t="shared" si="605"/>
        <v>MERC/TECH 1/CAPEX/20142015/00086</v>
      </c>
      <c r="D1228" s="811">
        <f t="shared" si="605"/>
        <v>41739</v>
      </c>
      <c r="E1228" s="57">
        <f t="shared" si="605"/>
        <v>11.900051899999999</v>
      </c>
      <c r="F1228" s="155">
        <f t="shared" ref="F1228:F1291" si="606">F1025+I1025</f>
        <v>0</v>
      </c>
      <c r="G1228" s="155">
        <f t="shared" ref="G1228:G1291" si="607">G1025+M1025</f>
        <v>0</v>
      </c>
      <c r="H1228" s="155">
        <f>F1228-G1228</f>
        <v>0</v>
      </c>
      <c r="I1228" s="155">
        <f>'F4.2  KGSC'!AA10</f>
        <v>0</v>
      </c>
      <c r="J1228" s="155">
        <f>'F4.2  KGSC'!AZ10</f>
        <v>0</v>
      </c>
      <c r="K1228" s="155"/>
      <c r="L1228" s="155"/>
      <c r="M1228" s="155">
        <f>SUM(J1228:L1228)</f>
        <v>0</v>
      </c>
      <c r="N1228" s="155">
        <f>H1228+I1228-M1228</f>
        <v>0</v>
      </c>
      <c r="O1228" s="209">
        <f t="shared" ref="O1228:O1290" si="608">MAX(0,IF(M1228=0,0,IF(G1228+M1228&lt;E1228,M1228,E1228-G1228)))</f>
        <v>0</v>
      </c>
      <c r="P1228" s="210">
        <f t="shared" ref="P1228:P1290" si="609">M1228-O1228</f>
        <v>0</v>
      </c>
    </row>
    <row r="1229" spans="1:16" ht="30" outlineLevel="1">
      <c r="A1229" s="183">
        <f t="shared" ref="A1229:E1229" si="610">A1026</f>
        <v>1.1000000000000001</v>
      </c>
      <c r="B1229" s="184" t="str">
        <f t="shared" si="610"/>
        <v>ALSPA HMI Series 6  Centralog System</v>
      </c>
      <c r="C1229" s="183" t="str">
        <f t="shared" si="610"/>
        <v>MERC/TECH 1/CAPEX/20142015/00086</v>
      </c>
      <c r="D1229" s="814">
        <f t="shared" si="610"/>
        <v>41739</v>
      </c>
      <c r="E1229" s="815">
        <f t="shared" si="610"/>
        <v>6.8555000000000001</v>
      </c>
      <c r="F1229" s="155">
        <f t="shared" si="606"/>
        <v>7.8385819000000003</v>
      </c>
      <c r="G1229" s="155">
        <f t="shared" si="607"/>
        <v>7.8385819000000003</v>
      </c>
      <c r="H1229" s="816">
        <f t="shared" ref="H1229:H1292" si="611">F1229-G1229</f>
        <v>0</v>
      </c>
      <c r="I1229" s="155">
        <f>'F4.2  KGSC'!AA11</f>
        <v>0</v>
      </c>
      <c r="J1229" s="155">
        <f>'F4.2  KGSC'!AZ11</f>
        <v>0</v>
      </c>
      <c r="K1229" s="816"/>
      <c r="L1229" s="816"/>
      <c r="M1229" s="816">
        <f t="shared" ref="M1229:M1268" si="612">SUM(J1229:L1229)</f>
        <v>0</v>
      </c>
      <c r="N1229" s="816">
        <f t="shared" ref="N1229:N1292" si="613">H1229+I1229-M1229</f>
        <v>0</v>
      </c>
      <c r="O1229" s="209">
        <f t="shared" si="608"/>
        <v>0</v>
      </c>
      <c r="P1229" s="210">
        <f t="shared" si="609"/>
        <v>0</v>
      </c>
    </row>
    <row r="1230" spans="1:16" ht="30" outlineLevel="1">
      <c r="A1230" s="183">
        <f t="shared" ref="A1230:E1230" si="614">A1027</f>
        <v>1.2</v>
      </c>
      <c r="B1230" s="184" t="str">
        <f t="shared" si="614"/>
        <v>1 X 525 Tr chiller unit</v>
      </c>
      <c r="C1230" s="183" t="str">
        <f t="shared" si="614"/>
        <v>MERC/TECH 1/CAPEX/20142015/00086</v>
      </c>
      <c r="D1230" s="814">
        <f t="shared" si="614"/>
        <v>41739</v>
      </c>
      <c r="E1230" s="815">
        <f t="shared" si="614"/>
        <v>1.23</v>
      </c>
      <c r="F1230" s="155">
        <f t="shared" si="606"/>
        <v>1.1499999999999999</v>
      </c>
      <c r="G1230" s="155">
        <f t="shared" si="607"/>
        <v>1.1499999999999999</v>
      </c>
      <c r="H1230" s="816">
        <f t="shared" si="611"/>
        <v>0</v>
      </c>
      <c r="I1230" s="155">
        <f>'F4.2  KGSC'!AA12</f>
        <v>0</v>
      </c>
      <c r="J1230" s="155">
        <f>'F4.2  KGSC'!AZ12</f>
        <v>0</v>
      </c>
      <c r="K1230" s="816"/>
      <c r="L1230" s="816"/>
      <c r="M1230" s="816">
        <f t="shared" si="612"/>
        <v>0</v>
      </c>
      <c r="N1230" s="816">
        <f t="shared" si="613"/>
        <v>0</v>
      </c>
      <c r="O1230" s="209">
        <f t="shared" si="608"/>
        <v>0</v>
      </c>
      <c r="P1230" s="210">
        <f t="shared" si="609"/>
        <v>0</v>
      </c>
    </row>
    <row r="1231" spans="1:16" ht="30" outlineLevel="1">
      <c r="A1231" s="183">
        <f t="shared" ref="A1231:E1231" si="615">A1028</f>
        <v>1.3</v>
      </c>
      <c r="B1231" s="184" t="str">
        <f t="shared" si="615"/>
        <v>Micom P343 Numerical generator protection relay with 24 DI &amp; 24 DO with CLIO input. (5 Nos)</v>
      </c>
      <c r="C1231" s="183" t="str">
        <f t="shared" si="615"/>
        <v>MERC/TECH 1/CAPEX/20142015/00086</v>
      </c>
      <c r="D1231" s="814">
        <f t="shared" si="615"/>
        <v>41739</v>
      </c>
      <c r="E1231" s="815">
        <f t="shared" si="615"/>
        <v>1.4675</v>
      </c>
      <c r="F1231" s="155">
        <f t="shared" si="606"/>
        <v>1.474</v>
      </c>
      <c r="G1231" s="155">
        <f t="shared" si="607"/>
        <v>1.474</v>
      </c>
      <c r="H1231" s="816">
        <f t="shared" si="611"/>
        <v>0</v>
      </c>
      <c r="I1231" s="155">
        <f>'F4.2  KGSC'!AA13</f>
        <v>0</v>
      </c>
      <c r="J1231" s="155">
        <f>'F4.2  KGSC'!AZ13</f>
        <v>0</v>
      </c>
      <c r="K1231" s="816"/>
      <c r="L1231" s="816"/>
      <c r="M1231" s="816">
        <f t="shared" si="612"/>
        <v>0</v>
      </c>
      <c r="N1231" s="816">
        <f t="shared" si="613"/>
        <v>0</v>
      </c>
      <c r="O1231" s="209">
        <f t="shared" si="608"/>
        <v>0</v>
      </c>
      <c r="P1231" s="210">
        <f t="shared" si="609"/>
        <v>0</v>
      </c>
    </row>
    <row r="1232" spans="1:16" ht="30" outlineLevel="1">
      <c r="A1232" s="183">
        <f t="shared" ref="A1232:E1232" si="616">A1029</f>
        <v>1.4</v>
      </c>
      <c r="B1232" s="184" t="str">
        <f t="shared" si="616"/>
        <v>Security Building at Stage-IV</v>
      </c>
      <c r="C1232" s="183" t="str">
        <f t="shared" si="616"/>
        <v>MERC/TECH 1/CAPEX/20142015/00086</v>
      </c>
      <c r="D1232" s="814">
        <f t="shared" si="616"/>
        <v>41739</v>
      </c>
      <c r="E1232" s="815">
        <f t="shared" si="616"/>
        <v>0.1644613</v>
      </c>
      <c r="F1232" s="155">
        <f t="shared" si="606"/>
        <v>0.1837684</v>
      </c>
      <c r="G1232" s="155">
        <f t="shared" si="607"/>
        <v>0.1837684</v>
      </c>
      <c r="H1232" s="816">
        <f t="shared" si="611"/>
        <v>0</v>
      </c>
      <c r="I1232" s="155">
        <f>'F4.2  KGSC'!AA14</f>
        <v>0</v>
      </c>
      <c r="J1232" s="155">
        <f>'F4.2  KGSC'!AZ14</f>
        <v>0</v>
      </c>
      <c r="K1232" s="816"/>
      <c r="L1232" s="816"/>
      <c r="M1232" s="816">
        <f t="shared" si="612"/>
        <v>0</v>
      </c>
      <c r="N1232" s="816">
        <f t="shared" si="613"/>
        <v>0</v>
      </c>
      <c r="O1232" s="209">
        <f t="shared" si="608"/>
        <v>0</v>
      </c>
      <c r="P1232" s="210">
        <f t="shared" si="609"/>
        <v>0</v>
      </c>
    </row>
    <row r="1233" spans="1:16" ht="30" outlineLevel="1">
      <c r="A1233" s="183">
        <f t="shared" ref="A1233:E1233" si="617">A1030</f>
        <v>1.5</v>
      </c>
      <c r="B1233" s="184" t="str">
        <f t="shared" si="617"/>
        <v>Construction of recreation club building</v>
      </c>
      <c r="C1233" s="183" t="str">
        <f t="shared" si="617"/>
        <v>MERC/TECH 1/CAPEX/20142015/00086</v>
      </c>
      <c r="D1233" s="814">
        <f t="shared" si="617"/>
        <v>41739</v>
      </c>
      <c r="E1233" s="815">
        <f t="shared" si="617"/>
        <v>1.8204346</v>
      </c>
      <c r="F1233" s="155">
        <f t="shared" si="606"/>
        <v>2.1946485999999998</v>
      </c>
      <c r="G1233" s="155">
        <f t="shared" si="607"/>
        <v>2.1946485999999998</v>
      </c>
      <c r="H1233" s="816">
        <f t="shared" si="611"/>
        <v>0</v>
      </c>
      <c r="I1233" s="155">
        <f>'F4.2  KGSC'!AA15</f>
        <v>0</v>
      </c>
      <c r="J1233" s="155">
        <f>'F4.2  KGSC'!AZ15</f>
        <v>0</v>
      </c>
      <c r="K1233" s="816"/>
      <c r="L1233" s="816"/>
      <c r="M1233" s="816">
        <f t="shared" si="612"/>
        <v>0</v>
      </c>
      <c r="N1233" s="816">
        <f t="shared" si="613"/>
        <v>0</v>
      </c>
      <c r="O1233" s="209">
        <f t="shared" si="608"/>
        <v>0</v>
      </c>
      <c r="P1233" s="210">
        <f t="shared" si="609"/>
        <v>0</v>
      </c>
    </row>
    <row r="1234" spans="1:16" ht="30" outlineLevel="1">
      <c r="A1234" s="183">
        <f t="shared" ref="A1234:E1234" si="618">A1031</f>
        <v>1.6</v>
      </c>
      <c r="B1234" s="184" t="str">
        <f t="shared" si="618"/>
        <v>Security Building for Stage-IV at EVT</v>
      </c>
      <c r="C1234" s="183" t="str">
        <f t="shared" si="618"/>
        <v>MERC/TECH 1/CAPEX/20142015/00086</v>
      </c>
      <c r="D1234" s="814">
        <f t="shared" si="618"/>
        <v>41739</v>
      </c>
      <c r="E1234" s="815">
        <f t="shared" si="618"/>
        <v>0.22775599999999999</v>
      </c>
      <c r="F1234" s="155">
        <f t="shared" si="606"/>
        <v>0.2596135</v>
      </c>
      <c r="G1234" s="155">
        <f t="shared" si="607"/>
        <v>0.2596135</v>
      </c>
      <c r="H1234" s="816">
        <f t="shared" si="611"/>
        <v>0</v>
      </c>
      <c r="I1234" s="155">
        <f>'F4.2  KGSC'!AA16</f>
        <v>0</v>
      </c>
      <c r="J1234" s="155">
        <f>'F4.2  KGSC'!AZ16</f>
        <v>0</v>
      </c>
      <c r="K1234" s="816"/>
      <c r="L1234" s="816"/>
      <c r="M1234" s="816">
        <f t="shared" si="612"/>
        <v>0</v>
      </c>
      <c r="N1234" s="816">
        <f t="shared" si="613"/>
        <v>0</v>
      </c>
      <c r="O1234" s="209">
        <f t="shared" si="608"/>
        <v>0</v>
      </c>
      <c r="P1234" s="210">
        <f t="shared" si="609"/>
        <v>0</v>
      </c>
    </row>
    <row r="1235" spans="1:16" ht="30" outlineLevel="1">
      <c r="A1235" s="183">
        <f t="shared" ref="A1235:E1235" si="619">A1032</f>
        <v>0</v>
      </c>
      <c r="B1235" s="184" t="str">
        <f t="shared" si="619"/>
        <v>IDC</v>
      </c>
      <c r="C1235" s="183" t="str">
        <f t="shared" si="619"/>
        <v>MERC/TECH 1/CAPEX/20142015/00086</v>
      </c>
      <c r="D1235" s="814">
        <f t="shared" si="619"/>
        <v>41739</v>
      </c>
      <c r="E1235" s="815">
        <f t="shared" si="619"/>
        <v>0.13439999999999999</v>
      </c>
      <c r="F1235" s="155">
        <f t="shared" si="606"/>
        <v>0</v>
      </c>
      <c r="G1235" s="155">
        <f t="shared" si="607"/>
        <v>0</v>
      </c>
      <c r="H1235" s="816">
        <f t="shared" si="611"/>
        <v>0</v>
      </c>
      <c r="I1235" s="155">
        <f>'F4.2  KGSC'!AA17</f>
        <v>0</v>
      </c>
      <c r="J1235" s="155">
        <f>'F4.2  KGSC'!AZ17</f>
        <v>0</v>
      </c>
      <c r="K1235" s="816"/>
      <c r="L1235" s="816"/>
      <c r="M1235" s="816">
        <f t="shared" si="612"/>
        <v>0</v>
      </c>
      <c r="N1235" s="816">
        <f t="shared" si="613"/>
        <v>0</v>
      </c>
      <c r="O1235" s="209">
        <f t="shared" si="608"/>
        <v>0</v>
      </c>
      <c r="P1235" s="210">
        <f t="shared" si="609"/>
        <v>0</v>
      </c>
    </row>
    <row r="1236" spans="1:16" outlineLevel="1">
      <c r="A1236" s="161">
        <f t="shared" ref="A1236:E1236" si="620">A1033</f>
        <v>3</v>
      </c>
      <c r="B1236" s="54" t="str">
        <f t="shared" si="620"/>
        <v>Various DPR Schemes for Civil Section, KGSC Pophali</v>
      </c>
      <c r="C1236" s="53" t="str">
        <f t="shared" si="620"/>
        <v>MERC/CAPEX/20152016/00907</v>
      </c>
      <c r="D1236" s="55">
        <f t="shared" si="620"/>
        <v>42313</v>
      </c>
      <c r="E1236" s="56">
        <f t="shared" si="620"/>
        <v>21.201000000000001</v>
      </c>
      <c r="F1236" s="155">
        <f t="shared" si="606"/>
        <v>0</v>
      </c>
      <c r="G1236" s="155">
        <f t="shared" si="607"/>
        <v>0</v>
      </c>
      <c r="H1236" s="156">
        <f t="shared" si="611"/>
        <v>0</v>
      </c>
      <c r="I1236" s="157">
        <f>'F4.2  KGSC'!AA18</f>
        <v>0</v>
      </c>
      <c r="J1236" s="157">
        <f>'F4.2  KGSC'!AZ18</f>
        <v>0</v>
      </c>
      <c r="K1236" s="156"/>
      <c r="L1236" s="156"/>
      <c r="M1236" s="156">
        <f t="shared" si="612"/>
        <v>0</v>
      </c>
      <c r="N1236" s="156">
        <f t="shared" si="613"/>
        <v>0</v>
      </c>
      <c r="O1236" s="209">
        <f t="shared" si="608"/>
        <v>0</v>
      </c>
      <c r="P1236" s="210">
        <f t="shared" si="609"/>
        <v>0</v>
      </c>
    </row>
    <row r="1237" spans="1:16" outlineLevel="1">
      <c r="A1237" s="195">
        <f t="shared" ref="A1237:E1237" si="621">A1034</f>
        <v>3.1</v>
      </c>
      <c r="B1237" s="747" t="str">
        <f t="shared" si="621"/>
        <v>Providing Road Network at KGSC, Pophali</v>
      </c>
      <c r="C1237" s="58" t="str">
        <f t="shared" si="621"/>
        <v>MERC/CAPEX/20152016/00907</v>
      </c>
      <c r="D1237" s="141">
        <f t="shared" si="621"/>
        <v>42313</v>
      </c>
      <c r="E1237" s="59">
        <f t="shared" si="621"/>
        <v>7.7759999999999998</v>
      </c>
      <c r="F1237" s="155">
        <f t="shared" si="606"/>
        <v>7.0181969999999998</v>
      </c>
      <c r="G1237" s="155">
        <f t="shared" si="607"/>
        <v>7.0181969999999998</v>
      </c>
      <c r="H1237" s="156">
        <f t="shared" si="611"/>
        <v>0</v>
      </c>
      <c r="I1237" s="157">
        <f>'F4.2  KGSC'!AA19</f>
        <v>0</v>
      </c>
      <c r="J1237" s="157">
        <f>'F4.2  KGSC'!AZ19</f>
        <v>0</v>
      </c>
      <c r="K1237" s="156"/>
      <c r="L1237" s="156"/>
      <c r="M1237" s="156">
        <f t="shared" si="612"/>
        <v>0</v>
      </c>
      <c r="N1237" s="156">
        <f t="shared" si="613"/>
        <v>0</v>
      </c>
      <c r="O1237" s="209">
        <f t="shared" si="608"/>
        <v>0</v>
      </c>
      <c r="P1237" s="210">
        <f t="shared" si="609"/>
        <v>0</v>
      </c>
    </row>
    <row r="1238" spans="1:16" outlineLevel="1">
      <c r="A1238" s="195">
        <f t="shared" ref="A1238:E1238" si="622">A1035</f>
        <v>3.2</v>
      </c>
      <c r="B1238" s="747" t="str">
        <f t="shared" si="622"/>
        <v>Modernisation &amp; Refurbishing of Residential Complex</v>
      </c>
      <c r="C1238" s="58" t="str">
        <f t="shared" si="622"/>
        <v>MERC/CAPEX/20152016/00907</v>
      </c>
      <c r="D1238" s="141">
        <f t="shared" si="622"/>
        <v>42313</v>
      </c>
      <c r="E1238" s="59">
        <f t="shared" si="622"/>
        <v>8.9849999999999994</v>
      </c>
      <c r="F1238" s="155">
        <f t="shared" si="606"/>
        <v>8.9364673999999997</v>
      </c>
      <c r="G1238" s="155">
        <f t="shared" si="607"/>
        <v>8.9364673999999997</v>
      </c>
      <c r="H1238" s="156">
        <f t="shared" si="611"/>
        <v>0</v>
      </c>
      <c r="I1238" s="157">
        <f>'F4.2  KGSC'!AA20</f>
        <v>0</v>
      </c>
      <c r="J1238" s="157">
        <f>'F4.2  KGSC'!AZ20</f>
        <v>0</v>
      </c>
      <c r="K1238" s="156"/>
      <c r="L1238" s="156"/>
      <c r="M1238" s="156">
        <f t="shared" si="612"/>
        <v>0</v>
      </c>
      <c r="N1238" s="156">
        <f t="shared" si="613"/>
        <v>0</v>
      </c>
      <c r="O1238" s="209">
        <f t="shared" si="608"/>
        <v>0</v>
      </c>
      <c r="P1238" s="210">
        <f t="shared" si="609"/>
        <v>0</v>
      </c>
    </row>
    <row r="1239" spans="1:16" outlineLevel="1">
      <c r="A1239" s="749">
        <f t="shared" ref="A1239:E1239" si="623">A1036</f>
        <v>3.3</v>
      </c>
      <c r="B1239" s="750" t="str">
        <f t="shared" si="623"/>
        <v>Water Supply &amp; Sanitory Works</v>
      </c>
      <c r="C1239" s="58" t="str">
        <f t="shared" si="623"/>
        <v>MERC/CAPEX/20152016/00907</v>
      </c>
      <c r="D1239" s="141">
        <f t="shared" si="623"/>
        <v>42313</v>
      </c>
      <c r="E1239" s="59">
        <f t="shared" si="623"/>
        <v>4.4400000000000004</v>
      </c>
      <c r="F1239" s="155">
        <f t="shared" si="606"/>
        <v>5.9018379999999997</v>
      </c>
      <c r="G1239" s="155">
        <f t="shared" si="607"/>
        <v>4.1021511999999998</v>
      </c>
      <c r="H1239" s="156">
        <f t="shared" si="611"/>
        <v>1.7996867999999999</v>
      </c>
      <c r="I1239" s="157">
        <f>'F4.2  KGSC'!AA21</f>
        <v>0</v>
      </c>
      <c r="J1239" s="157">
        <f>'F4.2  KGSC'!AZ21</f>
        <v>0</v>
      </c>
      <c r="K1239" s="156"/>
      <c r="L1239" s="156"/>
      <c r="M1239" s="156">
        <f t="shared" si="612"/>
        <v>0</v>
      </c>
      <c r="N1239" s="156">
        <f t="shared" si="613"/>
        <v>1.7996867999999999</v>
      </c>
      <c r="O1239" s="209">
        <f t="shared" si="608"/>
        <v>0</v>
      </c>
      <c r="P1239" s="210">
        <f t="shared" si="609"/>
        <v>0</v>
      </c>
    </row>
    <row r="1240" spans="1:16" ht="30" outlineLevel="1">
      <c r="A1240" s="416">
        <f t="shared" ref="A1240:E1240" si="624">A1037</f>
        <v>4</v>
      </c>
      <c r="B1240" s="417" t="str">
        <f t="shared" si="624"/>
        <v>Various Performance Improvement related schemes at KGSC, Pophali</v>
      </c>
      <c r="C1240" s="416" t="str">
        <f t="shared" si="624"/>
        <v>MERC/CAPEX/20162017/01018</v>
      </c>
      <c r="D1240" s="811">
        <f t="shared" si="624"/>
        <v>42691</v>
      </c>
      <c r="E1240" s="57">
        <f t="shared" si="624"/>
        <v>12.976504</v>
      </c>
      <c r="F1240" s="155">
        <f t="shared" si="606"/>
        <v>0</v>
      </c>
      <c r="G1240" s="155">
        <f t="shared" si="607"/>
        <v>0</v>
      </c>
      <c r="H1240" s="816">
        <f t="shared" si="611"/>
        <v>0</v>
      </c>
      <c r="I1240" s="155">
        <f>'F4.2  KGSC'!AA22</f>
        <v>0</v>
      </c>
      <c r="J1240" s="155">
        <f>'F4.2  KGSC'!AZ22</f>
        <v>0</v>
      </c>
      <c r="K1240" s="816"/>
      <c r="L1240" s="816"/>
      <c r="M1240" s="816">
        <f t="shared" si="612"/>
        <v>0</v>
      </c>
      <c r="N1240" s="816">
        <f t="shared" si="613"/>
        <v>0</v>
      </c>
      <c r="O1240" s="209">
        <f t="shared" si="608"/>
        <v>0</v>
      </c>
      <c r="P1240" s="210">
        <f t="shared" si="609"/>
        <v>0</v>
      </c>
    </row>
    <row r="1241" spans="1:16" outlineLevel="1">
      <c r="A1241" s="183">
        <f t="shared" ref="A1241:E1241" si="625">A1038</f>
        <v>4.0999999999999996</v>
      </c>
      <c r="B1241" s="184" t="str">
        <f t="shared" si="625"/>
        <v>Up gradation of 245 kV CTs at Stage-I&amp;II SY</v>
      </c>
      <c r="C1241" s="183" t="str">
        <f t="shared" si="625"/>
        <v>MERC/CAPEX/20162017/01018</v>
      </c>
      <c r="D1241" s="814">
        <f t="shared" si="625"/>
        <v>42691</v>
      </c>
      <c r="E1241" s="815">
        <f t="shared" si="625"/>
        <v>1.962432</v>
      </c>
      <c r="F1241" s="155">
        <f t="shared" si="606"/>
        <v>2.0900159999999999</v>
      </c>
      <c r="G1241" s="155">
        <f t="shared" si="607"/>
        <v>2.0900159999999999</v>
      </c>
      <c r="H1241" s="816">
        <f t="shared" si="611"/>
        <v>0</v>
      </c>
      <c r="I1241" s="155">
        <f>'F4.2  KGSC'!AA23</f>
        <v>0</v>
      </c>
      <c r="J1241" s="155">
        <f>'F4.2  KGSC'!AZ23</f>
        <v>0</v>
      </c>
      <c r="K1241" s="816"/>
      <c r="L1241" s="816"/>
      <c r="M1241" s="816">
        <f t="shared" si="612"/>
        <v>0</v>
      </c>
      <c r="N1241" s="816">
        <f t="shared" si="613"/>
        <v>0</v>
      </c>
      <c r="O1241" s="209">
        <f t="shared" si="608"/>
        <v>0</v>
      </c>
      <c r="P1241" s="210">
        <f t="shared" si="609"/>
        <v>0</v>
      </c>
    </row>
    <row r="1242" spans="1:16" outlineLevel="1">
      <c r="A1242" s="183">
        <f t="shared" ref="A1242:E1242" si="626">A1039</f>
        <v>4.2</v>
      </c>
      <c r="B1242" s="184" t="str">
        <f t="shared" si="626"/>
        <v>Up gradation of 245 kV PTs at Stage-I&amp;II SY</v>
      </c>
      <c r="C1242" s="183" t="str">
        <f t="shared" si="626"/>
        <v>MERC/CAPEX/20162017/01018</v>
      </c>
      <c r="D1242" s="814">
        <f t="shared" si="626"/>
        <v>42691</v>
      </c>
      <c r="E1242" s="815">
        <f t="shared" si="626"/>
        <v>0.40508549999999999</v>
      </c>
      <c r="F1242" s="155">
        <f t="shared" si="606"/>
        <v>0.3417</v>
      </c>
      <c r="G1242" s="155">
        <f t="shared" si="607"/>
        <v>0.3417</v>
      </c>
      <c r="H1242" s="816">
        <f t="shared" si="611"/>
        <v>0</v>
      </c>
      <c r="I1242" s="155">
        <f>'F4.2  KGSC'!AA24</f>
        <v>0</v>
      </c>
      <c r="J1242" s="155">
        <f>'F4.2  KGSC'!AZ24</f>
        <v>0</v>
      </c>
      <c r="K1242" s="816"/>
      <c r="L1242" s="816"/>
      <c r="M1242" s="816">
        <f t="shared" si="612"/>
        <v>0</v>
      </c>
      <c r="N1242" s="816">
        <f t="shared" si="613"/>
        <v>0</v>
      </c>
      <c r="O1242" s="209">
        <f t="shared" si="608"/>
        <v>0</v>
      </c>
      <c r="P1242" s="210">
        <f t="shared" si="609"/>
        <v>0</v>
      </c>
    </row>
    <row r="1243" spans="1:16" outlineLevel="1">
      <c r="A1243" s="183">
        <f t="shared" ref="A1243:E1243" si="627">A1040</f>
        <v>4.3</v>
      </c>
      <c r="B1243" s="184" t="str">
        <f t="shared" si="627"/>
        <v>Up gradation of CW system of Stage-I&amp;II Units</v>
      </c>
      <c r="C1243" s="183" t="str">
        <f t="shared" si="627"/>
        <v>MERC/CAPEX/20162017/01018</v>
      </c>
      <c r="D1243" s="814">
        <f t="shared" si="627"/>
        <v>42691</v>
      </c>
      <c r="E1243" s="815">
        <f t="shared" si="627"/>
        <v>1.7099491</v>
      </c>
      <c r="F1243" s="155">
        <f t="shared" si="606"/>
        <v>1.4730966999999999</v>
      </c>
      <c r="G1243" s="155">
        <f t="shared" si="607"/>
        <v>1.4730966999999999</v>
      </c>
      <c r="H1243" s="816">
        <f t="shared" si="611"/>
        <v>0</v>
      </c>
      <c r="I1243" s="155">
        <f>'F4.2  KGSC'!AA25</f>
        <v>0</v>
      </c>
      <c r="J1243" s="155">
        <f>'F4.2  KGSC'!AZ25</f>
        <v>0</v>
      </c>
      <c r="K1243" s="816"/>
      <c r="L1243" s="816"/>
      <c r="M1243" s="816">
        <f t="shared" si="612"/>
        <v>0</v>
      </c>
      <c r="N1243" s="816">
        <f t="shared" si="613"/>
        <v>0</v>
      </c>
      <c r="O1243" s="209">
        <f t="shared" si="608"/>
        <v>0</v>
      </c>
      <c r="P1243" s="210">
        <f t="shared" si="609"/>
        <v>0</v>
      </c>
    </row>
    <row r="1244" spans="1:16" ht="30" outlineLevel="1">
      <c r="A1244" s="183">
        <f t="shared" ref="A1244:E1244" si="628">A1041</f>
        <v>4.4000000000000004</v>
      </c>
      <c r="B1244" s="184" t="str">
        <f t="shared" si="628"/>
        <v>Up gradation of Intercom Exchange System between Stage-I&amp;II PH &amp; Admin. Bldg &amp; Staff Colony.</v>
      </c>
      <c r="C1244" s="183" t="str">
        <f t="shared" si="628"/>
        <v>MERC/CAPEX/20162017/01018</v>
      </c>
      <c r="D1244" s="814">
        <f t="shared" si="628"/>
        <v>42691</v>
      </c>
      <c r="E1244" s="815">
        <f t="shared" si="628"/>
        <v>0.43826300000000001</v>
      </c>
      <c r="F1244" s="155">
        <f t="shared" si="606"/>
        <v>0.35899999999999999</v>
      </c>
      <c r="G1244" s="155">
        <f t="shared" si="607"/>
        <v>0.35899999999999999</v>
      </c>
      <c r="H1244" s="816">
        <f t="shared" si="611"/>
        <v>0</v>
      </c>
      <c r="I1244" s="155">
        <f>'F4.2  KGSC'!AA26</f>
        <v>0</v>
      </c>
      <c r="J1244" s="155">
        <f>'F4.2  KGSC'!AZ26</f>
        <v>0</v>
      </c>
      <c r="K1244" s="816"/>
      <c r="L1244" s="816"/>
      <c r="M1244" s="816">
        <f t="shared" si="612"/>
        <v>0</v>
      </c>
      <c r="N1244" s="816">
        <f t="shared" si="613"/>
        <v>0</v>
      </c>
      <c r="O1244" s="209">
        <f t="shared" si="608"/>
        <v>0</v>
      </c>
      <c r="P1244" s="210">
        <f t="shared" si="609"/>
        <v>0</v>
      </c>
    </row>
    <row r="1245" spans="1:16" outlineLevel="1">
      <c r="A1245" s="183">
        <f t="shared" ref="A1245:E1245" si="629">A1042</f>
        <v>4.5</v>
      </c>
      <c r="B1245" s="184" t="str">
        <f t="shared" si="629"/>
        <v>Up gradation of 220 kV Breakers at KDPH SY</v>
      </c>
      <c r="C1245" s="183" t="str">
        <f t="shared" si="629"/>
        <v>MERC/CAPEX/20162017/01018</v>
      </c>
      <c r="D1245" s="814">
        <f t="shared" si="629"/>
        <v>42691</v>
      </c>
      <c r="E1245" s="815">
        <f t="shared" si="629"/>
        <v>1.2890455999999999</v>
      </c>
      <c r="F1245" s="155">
        <f t="shared" si="606"/>
        <v>0.97899999999999998</v>
      </c>
      <c r="G1245" s="155">
        <f t="shared" si="607"/>
        <v>0.97899999999999998</v>
      </c>
      <c r="H1245" s="816">
        <f t="shared" si="611"/>
        <v>0</v>
      </c>
      <c r="I1245" s="155">
        <f>'F4.2  KGSC'!AA27</f>
        <v>0</v>
      </c>
      <c r="J1245" s="155">
        <f>'F4.2  KGSC'!AZ27</f>
        <v>0</v>
      </c>
      <c r="K1245" s="816"/>
      <c r="L1245" s="816"/>
      <c r="M1245" s="816">
        <f t="shared" si="612"/>
        <v>0</v>
      </c>
      <c r="N1245" s="816">
        <f t="shared" si="613"/>
        <v>0</v>
      </c>
      <c r="O1245" s="209">
        <f t="shared" si="608"/>
        <v>0</v>
      </c>
      <c r="P1245" s="210">
        <f t="shared" si="609"/>
        <v>0</v>
      </c>
    </row>
    <row r="1246" spans="1:16" outlineLevel="1">
      <c r="A1246" s="183">
        <f t="shared" ref="A1246:E1246" si="630">A1043</f>
        <v>4.5999999999999996</v>
      </c>
      <c r="B1246" s="184" t="str">
        <f t="shared" si="630"/>
        <v>Procurement of Governing Oil Pumps for Stage-III Units.</v>
      </c>
      <c r="C1246" s="183" t="str">
        <f t="shared" si="630"/>
        <v>MERC/CAPEX/20162017/01018</v>
      </c>
      <c r="D1246" s="814">
        <f t="shared" si="630"/>
        <v>42691</v>
      </c>
      <c r="E1246" s="815">
        <f t="shared" si="630"/>
        <v>1.2316254</v>
      </c>
      <c r="F1246" s="155">
        <f t="shared" si="606"/>
        <v>0.70174179999999997</v>
      </c>
      <c r="G1246" s="155">
        <f t="shared" si="607"/>
        <v>0.70174179999999997</v>
      </c>
      <c r="H1246" s="816">
        <f t="shared" si="611"/>
        <v>0</v>
      </c>
      <c r="I1246" s="155">
        <f>'F4.2  KGSC'!AA28</f>
        <v>0</v>
      </c>
      <c r="J1246" s="155">
        <f>'F4.2  KGSC'!AZ28</f>
        <v>0</v>
      </c>
      <c r="K1246" s="816"/>
      <c r="L1246" s="816"/>
      <c r="M1246" s="816">
        <f t="shared" si="612"/>
        <v>0</v>
      </c>
      <c r="N1246" s="816">
        <f t="shared" si="613"/>
        <v>0</v>
      </c>
      <c r="O1246" s="209">
        <f t="shared" si="608"/>
        <v>0</v>
      </c>
      <c r="P1246" s="210">
        <f t="shared" si="609"/>
        <v>0</v>
      </c>
    </row>
    <row r="1247" spans="1:16" outlineLevel="1">
      <c r="A1247" s="768">
        <f t="shared" ref="A1247:E1247" si="631">A1044</f>
        <v>4.7</v>
      </c>
      <c r="B1247" s="769" t="str">
        <f t="shared" si="631"/>
        <v>Up gradation of TG Governing system of Stage-IV Units.</v>
      </c>
      <c r="C1247" s="58" t="str">
        <f t="shared" si="631"/>
        <v>MERC/CAPEX/20162017/01018</v>
      </c>
      <c r="D1247" s="141">
        <f t="shared" si="631"/>
        <v>42691</v>
      </c>
      <c r="E1247" s="59">
        <f t="shared" si="631"/>
        <v>2.2151633999999998</v>
      </c>
      <c r="F1247" s="155">
        <f t="shared" si="606"/>
        <v>2.7472045999999999</v>
      </c>
      <c r="G1247" s="155">
        <f t="shared" si="607"/>
        <v>2.7472045999999999</v>
      </c>
      <c r="H1247" s="156">
        <f t="shared" si="611"/>
        <v>0</v>
      </c>
      <c r="I1247" s="157">
        <f>'F4.2  KGSC'!AA29</f>
        <v>0</v>
      </c>
      <c r="J1247" s="157">
        <f>'F4.2  KGSC'!AZ29</f>
        <v>0</v>
      </c>
      <c r="K1247" s="156"/>
      <c r="L1247" s="156"/>
      <c r="M1247" s="156">
        <f t="shared" si="612"/>
        <v>0</v>
      </c>
      <c r="N1247" s="156">
        <f t="shared" si="613"/>
        <v>0</v>
      </c>
      <c r="O1247" s="209">
        <f t="shared" si="608"/>
        <v>0</v>
      </c>
      <c r="P1247" s="210">
        <f t="shared" si="609"/>
        <v>0</v>
      </c>
    </row>
    <row r="1248" spans="1:16" outlineLevel="1">
      <c r="A1248" s="183">
        <f t="shared" ref="A1248:E1248" si="632">A1045</f>
        <v>4.8</v>
      </c>
      <c r="B1248" s="184" t="str">
        <f t="shared" si="632"/>
        <v>Up gradation of Numerical Protection system of Stage-IV Units.</v>
      </c>
      <c r="C1248" s="183" t="str">
        <f t="shared" si="632"/>
        <v>MERC/CAPEX/20162017/01018</v>
      </c>
      <c r="D1248" s="814">
        <f t="shared" si="632"/>
        <v>42691</v>
      </c>
      <c r="E1248" s="815">
        <f t="shared" si="632"/>
        <v>2.8249399999999998</v>
      </c>
      <c r="F1248" s="155">
        <f t="shared" si="606"/>
        <v>2.8673999999999999</v>
      </c>
      <c r="G1248" s="155">
        <f t="shared" si="607"/>
        <v>2.8673999999999999</v>
      </c>
      <c r="H1248" s="816">
        <f t="shared" si="611"/>
        <v>0</v>
      </c>
      <c r="I1248" s="155">
        <f>'F4.2  KGSC'!AA30</f>
        <v>0</v>
      </c>
      <c r="J1248" s="155">
        <f>'F4.2  KGSC'!AZ30</f>
        <v>0</v>
      </c>
      <c r="K1248" s="816"/>
      <c r="L1248" s="816"/>
      <c r="M1248" s="816">
        <f t="shared" si="612"/>
        <v>0</v>
      </c>
      <c r="N1248" s="816">
        <f t="shared" si="613"/>
        <v>0</v>
      </c>
      <c r="O1248" s="209">
        <f t="shared" si="608"/>
        <v>0</v>
      </c>
      <c r="P1248" s="210">
        <f t="shared" si="609"/>
        <v>0</v>
      </c>
    </row>
    <row r="1249" spans="1:16" outlineLevel="1">
      <c r="A1249" s="183">
        <f t="shared" ref="A1249:E1249" si="633">A1046</f>
        <v>0</v>
      </c>
      <c r="B1249" s="184" t="str">
        <f t="shared" si="633"/>
        <v>IDC</v>
      </c>
      <c r="C1249" s="183" t="str">
        <f t="shared" si="633"/>
        <v>MERC/CAPEX/20162017/01018</v>
      </c>
      <c r="D1249" s="814">
        <f t="shared" si="633"/>
        <v>42691</v>
      </c>
      <c r="E1249" s="815">
        <f t="shared" si="633"/>
        <v>0.9</v>
      </c>
      <c r="F1249" s="155">
        <f t="shared" si="606"/>
        <v>0</v>
      </c>
      <c r="G1249" s="155">
        <f t="shared" si="607"/>
        <v>0</v>
      </c>
      <c r="H1249" s="816">
        <f t="shared" si="611"/>
        <v>0</v>
      </c>
      <c r="I1249" s="155">
        <f>'F4.2  KGSC'!AA31</f>
        <v>0</v>
      </c>
      <c r="J1249" s="155">
        <f>'F4.2  KGSC'!AZ31</f>
        <v>0</v>
      </c>
      <c r="K1249" s="816"/>
      <c r="L1249" s="816"/>
      <c r="M1249" s="816">
        <f t="shared" si="612"/>
        <v>0</v>
      </c>
      <c r="N1249" s="816">
        <f t="shared" si="613"/>
        <v>0</v>
      </c>
      <c r="O1249" s="209">
        <f t="shared" si="608"/>
        <v>0</v>
      </c>
      <c r="P1249" s="210">
        <f t="shared" si="609"/>
        <v>0</v>
      </c>
    </row>
    <row r="1250" spans="1:16" ht="30" outlineLevel="1">
      <c r="A1250" s="416">
        <f t="shared" ref="A1250:E1250" si="634">A1047</f>
        <v>7</v>
      </c>
      <c r="B1250" s="417" t="str">
        <f t="shared" si="634"/>
        <v>Replacement of Generator Stator of unit No. 11 (80 MW), Stage III, KGSC Pophali</v>
      </c>
      <c r="C1250" s="416" t="str">
        <f t="shared" si="634"/>
        <v>MERC/CAPEX/20172018/04592</v>
      </c>
      <c r="D1250" s="811">
        <f t="shared" si="634"/>
        <v>43046</v>
      </c>
      <c r="E1250" s="57">
        <f t="shared" si="634"/>
        <v>22.54</v>
      </c>
      <c r="F1250" s="155">
        <f t="shared" si="606"/>
        <v>0</v>
      </c>
      <c r="G1250" s="155">
        <f t="shared" si="607"/>
        <v>0</v>
      </c>
      <c r="H1250" s="816">
        <f t="shared" si="611"/>
        <v>0</v>
      </c>
      <c r="I1250" s="155">
        <f>'F4.2  KGSC'!AA32</f>
        <v>0</v>
      </c>
      <c r="J1250" s="155">
        <f>'F4.2  KGSC'!AZ32</f>
        <v>0</v>
      </c>
      <c r="K1250" s="816"/>
      <c r="L1250" s="816"/>
      <c r="M1250" s="816">
        <f t="shared" si="612"/>
        <v>0</v>
      </c>
      <c r="N1250" s="816">
        <f t="shared" si="613"/>
        <v>0</v>
      </c>
      <c r="O1250" s="209">
        <f t="shared" si="608"/>
        <v>0</v>
      </c>
      <c r="P1250" s="210">
        <f t="shared" si="609"/>
        <v>0</v>
      </c>
    </row>
    <row r="1251" spans="1:16" ht="30" outlineLevel="1">
      <c r="A1251" s="58">
        <f t="shared" ref="A1251:E1251" si="635">A1048</f>
        <v>7.1</v>
      </c>
      <c r="B1251" s="104" t="str">
        <f t="shared" si="635"/>
        <v>Replacement of Generator Stator of unit No. 11 (80 MW), Stage III, KGSC Pophali</v>
      </c>
      <c r="C1251" s="58" t="str">
        <f t="shared" si="635"/>
        <v>MERC/CAPEX/20172018/04592</v>
      </c>
      <c r="D1251" s="141">
        <f t="shared" si="635"/>
        <v>43046</v>
      </c>
      <c r="E1251" s="59">
        <f t="shared" si="635"/>
        <v>22.54</v>
      </c>
      <c r="F1251" s="155">
        <f t="shared" si="606"/>
        <v>19.408999999999999</v>
      </c>
      <c r="G1251" s="155">
        <f t="shared" si="607"/>
        <v>19.41</v>
      </c>
      <c r="H1251" s="156">
        <f t="shared" si="611"/>
        <v>-1.0000000000012221E-3</v>
      </c>
      <c r="I1251" s="157">
        <f>'F4.2  KGSC'!AA33</f>
        <v>0</v>
      </c>
      <c r="J1251" s="157">
        <f>'F4.2  KGSC'!AZ33</f>
        <v>0</v>
      </c>
      <c r="K1251" s="156"/>
      <c r="L1251" s="156"/>
      <c r="M1251" s="156">
        <f t="shared" si="612"/>
        <v>0</v>
      </c>
      <c r="N1251" s="156">
        <f t="shared" si="613"/>
        <v>-1.0000000000012221E-3</v>
      </c>
      <c r="O1251" s="209">
        <f t="shared" si="608"/>
        <v>0</v>
      </c>
      <c r="P1251" s="210">
        <f t="shared" si="609"/>
        <v>0</v>
      </c>
    </row>
    <row r="1252" spans="1:16" ht="30" outlineLevel="1">
      <c r="A1252" s="416">
        <f t="shared" ref="A1252:E1252" si="636">A1049</f>
        <v>8</v>
      </c>
      <c r="B1252" s="417" t="str">
        <f t="shared" si="636"/>
        <v>Procurement of new pelton wheel runners (2 Nos.) for Stage II at KGSC, Pophali</v>
      </c>
      <c r="C1252" s="416" t="str">
        <f t="shared" si="636"/>
        <v>MERC/CAPEX/20172018/04421</v>
      </c>
      <c r="D1252" s="811">
        <f t="shared" si="636"/>
        <v>43032</v>
      </c>
      <c r="E1252" s="57">
        <f t="shared" si="636"/>
        <v>13.07</v>
      </c>
      <c r="F1252" s="155">
        <f t="shared" si="606"/>
        <v>0</v>
      </c>
      <c r="G1252" s="155">
        <f t="shared" si="607"/>
        <v>0</v>
      </c>
      <c r="H1252" s="816">
        <f t="shared" si="611"/>
        <v>0</v>
      </c>
      <c r="I1252" s="155">
        <f>'F4.2  KGSC'!AA34</f>
        <v>0</v>
      </c>
      <c r="J1252" s="155">
        <f>'F4.2  KGSC'!AZ34</f>
        <v>0</v>
      </c>
      <c r="K1252" s="816"/>
      <c r="L1252" s="816"/>
      <c r="M1252" s="816">
        <f t="shared" si="612"/>
        <v>0</v>
      </c>
      <c r="N1252" s="816">
        <f t="shared" si="613"/>
        <v>0</v>
      </c>
      <c r="O1252" s="209">
        <f t="shared" si="608"/>
        <v>0</v>
      </c>
      <c r="P1252" s="210">
        <f t="shared" si="609"/>
        <v>0</v>
      </c>
    </row>
    <row r="1253" spans="1:16" ht="30" outlineLevel="1">
      <c r="A1253" s="58">
        <f t="shared" ref="A1253:E1253" si="637">A1050</f>
        <v>8.1</v>
      </c>
      <c r="B1253" s="104" t="str">
        <f t="shared" si="637"/>
        <v>Procurement of new pelton wheel runners (2 Nos.) for Stage II at KGSC, Pophali</v>
      </c>
      <c r="C1253" s="58" t="str">
        <f t="shared" si="637"/>
        <v>MERC/CAPEX/20172018/04421</v>
      </c>
      <c r="D1253" s="141">
        <f t="shared" si="637"/>
        <v>43032</v>
      </c>
      <c r="E1253" s="59">
        <f t="shared" si="637"/>
        <v>13.07</v>
      </c>
      <c r="F1253" s="155">
        <f t="shared" si="606"/>
        <v>10.38</v>
      </c>
      <c r="G1253" s="155">
        <f t="shared" si="607"/>
        <v>10.38</v>
      </c>
      <c r="H1253" s="156">
        <f t="shared" si="611"/>
        <v>0</v>
      </c>
      <c r="I1253" s="157">
        <f>'F4.2  KGSC'!AA35</f>
        <v>0</v>
      </c>
      <c r="J1253" s="157">
        <f>'F4.2  KGSC'!AZ35</f>
        <v>0</v>
      </c>
      <c r="K1253" s="156"/>
      <c r="L1253" s="156"/>
      <c r="M1253" s="156">
        <f t="shared" si="612"/>
        <v>0</v>
      </c>
      <c r="N1253" s="156">
        <f t="shared" si="613"/>
        <v>0</v>
      </c>
      <c r="O1253" s="209">
        <f t="shared" si="608"/>
        <v>0</v>
      </c>
      <c r="P1253" s="210">
        <f t="shared" si="609"/>
        <v>0</v>
      </c>
    </row>
    <row r="1254" spans="1:16" outlineLevel="1">
      <c r="A1254" s="160">
        <f t="shared" ref="A1254:E1254" si="638">A1051</f>
        <v>11</v>
      </c>
      <c r="B1254" s="54" t="str">
        <f t="shared" si="638"/>
        <v>Implementation of 12 Nos. of various schemes at KGSC, Pophali.</v>
      </c>
      <c r="C1254" s="53" t="str">
        <f t="shared" si="638"/>
        <v>MERC/CAPEX/2019-2020/01</v>
      </c>
      <c r="D1254" s="55">
        <f t="shared" si="638"/>
        <v>43609</v>
      </c>
      <c r="E1254" s="56">
        <f t="shared" si="638"/>
        <v>26.891000000000002</v>
      </c>
      <c r="F1254" s="155">
        <f t="shared" si="606"/>
        <v>0</v>
      </c>
      <c r="G1254" s="155">
        <f t="shared" si="607"/>
        <v>0</v>
      </c>
      <c r="H1254" s="156">
        <f t="shared" si="611"/>
        <v>0</v>
      </c>
      <c r="I1254" s="157">
        <f>'F4.2  KGSC'!AA36</f>
        <v>0</v>
      </c>
      <c r="J1254" s="157">
        <f>'F4.2  KGSC'!AZ36</f>
        <v>0</v>
      </c>
      <c r="K1254" s="156"/>
      <c r="L1254" s="156"/>
      <c r="M1254" s="156">
        <f t="shared" si="612"/>
        <v>0</v>
      </c>
      <c r="N1254" s="156">
        <f t="shared" si="613"/>
        <v>0</v>
      </c>
      <c r="O1254" s="209">
        <f t="shared" si="608"/>
        <v>0</v>
      </c>
      <c r="P1254" s="210">
        <f t="shared" si="609"/>
        <v>0</v>
      </c>
    </row>
    <row r="1255" spans="1:16" ht="30" outlineLevel="1">
      <c r="A1255" s="58">
        <f t="shared" ref="A1255:E1255" si="639">A1052</f>
        <v>11.1</v>
      </c>
      <c r="B1255" s="164" t="str">
        <f t="shared" si="639"/>
        <v>Replacement of  UGB (8 Nos), LGB (8 Nos) &amp; Generator air coolers (8 Nos) for Stage-I</v>
      </c>
      <c r="C1255" s="58" t="str">
        <f t="shared" si="639"/>
        <v>MERC/CAPEX/2019-2020/01</v>
      </c>
      <c r="D1255" s="141">
        <f t="shared" si="639"/>
        <v>43609</v>
      </c>
      <c r="E1255" s="59">
        <f t="shared" si="639"/>
        <v>1.3440000000000001</v>
      </c>
      <c r="F1255" s="155">
        <f t="shared" si="606"/>
        <v>0.85</v>
      </c>
      <c r="G1255" s="155">
        <f t="shared" si="607"/>
        <v>0.85</v>
      </c>
      <c r="H1255" s="156">
        <f t="shared" si="611"/>
        <v>0</v>
      </c>
      <c r="I1255" s="157">
        <f>'F4.2  KGSC'!AA37</f>
        <v>0</v>
      </c>
      <c r="J1255" s="157">
        <f>'F4.2  KGSC'!AZ37</f>
        <v>0</v>
      </c>
      <c r="K1255" s="156"/>
      <c r="L1255" s="156"/>
      <c r="M1255" s="156">
        <f t="shared" si="612"/>
        <v>0</v>
      </c>
      <c r="N1255" s="156">
        <f t="shared" si="613"/>
        <v>0</v>
      </c>
      <c r="O1255" s="209">
        <f t="shared" si="608"/>
        <v>0</v>
      </c>
      <c r="P1255" s="210">
        <f t="shared" si="609"/>
        <v>0</v>
      </c>
    </row>
    <row r="1256" spans="1:16" ht="45" outlineLevel="1">
      <c r="A1256" s="58">
        <f t="shared" ref="A1256:E1256" si="640">A1053</f>
        <v>11.2</v>
      </c>
      <c r="B1256" s="164" t="str">
        <f t="shared" si="640"/>
        <v>Retrofitting of Generator &amp; Gen-Transformer relays by new numerical protection system at Koyna Dam Power House (KDPH) Koynanagar</v>
      </c>
      <c r="C1256" s="58" t="str">
        <f t="shared" si="640"/>
        <v>MERC/CAPEX/2019-2020/01</v>
      </c>
      <c r="D1256" s="141">
        <f t="shared" si="640"/>
        <v>43609</v>
      </c>
      <c r="E1256" s="59">
        <f t="shared" si="640"/>
        <v>1.097</v>
      </c>
      <c r="F1256" s="155">
        <f t="shared" si="606"/>
        <v>1.08</v>
      </c>
      <c r="G1256" s="155">
        <f t="shared" si="607"/>
        <v>1.08</v>
      </c>
      <c r="H1256" s="156">
        <f t="shared" si="611"/>
        <v>0</v>
      </c>
      <c r="I1256" s="157">
        <f>'F4.2  KGSC'!AA38</f>
        <v>0</v>
      </c>
      <c r="J1256" s="157">
        <f>'F4.2  KGSC'!AZ38</f>
        <v>0</v>
      </c>
      <c r="K1256" s="156"/>
      <c r="L1256" s="156"/>
      <c r="M1256" s="156">
        <f t="shared" si="612"/>
        <v>0</v>
      </c>
      <c r="N1256" s="156">
        <f t="shared" si="613"/>
        <v>0</v>
      </c>
      <c r="O1256" s="209">
        <f t="shared" si="608"/>
        <v>0</v>
      </c>
      <c r="P1256" s="210">
        <f t="shared" si="609"/>
        <v>0</v>
      </c>
    </row>
    <row r="1257" spans="1:16" ht="45" outlineLevel="1">
      <c r="A1257" s="183">
        <f t="shared" ref="A1257:E1257" si="641">A1054</f>
        <v>11.3</v>
      </c>
      <c r="B1257" s="184" t="str">
        <f t="shared" si="641"/>
        <v>Replacement of two 220V Battery chargers with 220V dual float cum boost (60A) battery Charger including DCDB at KDPH, Koynanagar</v>
      </c>
      <c r="C1257" s="183" t="str">
        <f t="shared" si="641"/>
        <v>MERC/CAPEX/2019-2020/01</v>
      </c>
      <c r="D1257" s="814">
        <f t="shared" si="641"/>
        <v>43609</v>
      </c>
      <c r="E1257" s="815">
        <f t="shared" si="641"/>
        <v>0.20200000000000001</v>
      </c>
      <c r="F1257" s="155">
        <f t="shared" si="606"/>
        <v>0.137824</v>
      </c>
      <c r="G1257" s="155">
        <f t="shared" si="607"/>
        <v>0.137824</v>
      </c>
      <c r="H1257" s="816">
        <f t="shared" si="611"/>
        <v>0</v>
      </c>
      <c r="I1257" s="155">
        <f>'F4.2  KGSC'!AA39</f>
        <v>0</v>
      </c>
      <c r="J1257" s="155">
        <f>'F4.2  KGSC'!AZ39</f>
        <v>0</v>
      </c>
      <c r="K1257" s="816"/>
      <c r="L1257" s="816"/>
      <c r="M1257" s="816">
        <f t="shared" si="612"/>
        <v>0</v>
      </c>
      <c r="N1257" s="816">
        <f t="shared" si="613"/>
        <v>0</v>
      </c>
      <c r="O1257" s="209">
        <f t="shared" si="608"/>
        <v>0</v>
      </c>
      <c r="P1257" s="210">
        <f t="shared" si="609"/>
        <v>0</v>
      </c>
    </row>
    <row r="1258" spans="1:16" ht="45" outlineLevel="1">
      <c r="A1258" s="58">
        <f t="shared" ref="A1258:E1258" si="642">A1055</f>
        <v>11.4</v>
      </c>
      <c r="B1258" s="104" t="str">
        <f t="shared" si="642"/>
        <v>Replacement of 220KV current transformer (54 Nos), Potential transformer (13 Nos),110KV Current Transformer (14 Nos)&amp; Potential Transformer (4 Nos),Stage-III.</v>
      </c>
      <c r="C1258" s="58" t="str">
        <f t="shared" si="642"/>
        <v>MERC/CAPEX/2019-2020/01</v>
      </c>
      <c r="D1258" s="141">
        <f t="shared" si="642"/>
        <v>43609</v>
      </c>
      <c r="E1258" s="59">
        <f t="shared" si="642"/>
        <v>5.2809999999999997</v>
      </c>
      <c r="F1258" s="155">
        <f t="shared" si="606"/>
        <v>5.28</v>
      </c>
      <c r="G1258" s="155">
        <f t="shared" si="607"/>
        <v>5.28</v>
      </c>
      <c r="H1258" s="156">
        <f t="shared" si="611"/>
        <v>0</v>
      </c>
      <c r="I1258" s="157">
        <f>'F4.2  KGSC'!AA40</f>
        <v>0</v>
      </c>
      <c r="J1258" s="157">
        <f>'F4.2  KGSC'!AZ40</f>
        <v>0</v>
      </c>
      <c r="K1258" s="156"/>
      <c r="L1258" s="156"/>
      <c r="M1258" s="156">
        <f t="shared" si="612"/>
        <v>0</v>
      </c>
      <c r="N1258" s="156">
        <f t="shared" si="613"/>
        <v>0</v>
      </c>
      <c r="O1258" s="209">
        <f t="shared" si="608"/>
        <v>0</v>
      </c>
      <c r="P1258" s="210">
        <f t="shared" si="609"/>
        <v>0</v>
      </c>
    </row>
    <row r="1259" spans="1:16" outlineLevel="1">
      <c r="A1259" s="58">
        <f t="shared" ref="A1259:E1259" si="643">A1056</f>
        <v>11.5</v>
      </c>
      <c r="B1259" s="104" t="str">
        <f t="shared" si="643"/>
        <v>Replacement of Generator Air Cooler (32 Nos), St-III</v>
      </c>
      <c r="C1259" s="58" t="str">
        <f t="shared" si="643"/>
        <v>MERC/CAPEX/2019-2020/01</v>
      </c>
      <c r="D1259" s="141">
        <f t="shared" si="643"/>
        <v>43609</v>
      </c>
      <c r="E1259" s="59">
        <f t="shared" si="643"/>
        <v>2.4129999999999998</v>
      </c>
      <c r="F1259" s="155">
        <f t="shared" si="606"/>
        <v>2.0541399999999999</v>
      </c>
      <c r="G1259" s="155">
        <f t="shared" si="607"/>
        <v>2.054144</v>
      </c>
      <c r="H1259" s="156">
        <f t="shared" si="611"/>
        <v>-4.0000000001150227E-6</v>
      </c>
      <c r="I1259" s="157">
        <f>'F4.2  KGSC'!AA41</f>
        <v>0</v>
      </c>
      <c r="J1259" s="157">
        <f>'F4.2  KGSC'!AZ41</f>
        <v>0</v>
      </c>
      <c r="K1259" s="156"/>
      <c r="L1259" s="156"/>
      <c r="M1259" s="156">
        <f t="shared" si="612"/>
        <v>0</v>
      </c>
      <c r="N1259" s="156">
        <f t="shared" si="613"/>
        <v>-4.0000000001150227E-6</v>
      </c>
      <c r="O1259" s="209">
        <f t="shared" si="608"/>
        <v>0</v>
      </c>
      <c r="P1259" s="210">
        <f t="shared" si="609"/>
        <v>0</v>
      </c>
    </row>
    <row r="1260" spans="1:16" ht="30" outlineLevel="1">
      <c r="A1260" s="183">
        <f t="shared" ref="A1260:E1260" si="644">A1057</f>
        <v>11.6</v>
      </c>
      <c r="B1260" s="184" t="str">
        <f t="shared" si="644"/>
        <v>Replacement of 48 Volt, 1000 AH tubular battery set with 48 Volt, 750AH Plante type battery set at KGSC, Stage-III</v>
      </c>
      <c r="C1260" s="183" t="str">
        <f t="shared" si="644"/>
        <v>MERC/CAPEX/2019-2020/01</v>
      </c>
      <c r="D1260" s="814">
        <f t="shared" si="644"/>
        <v>43609</v>
      </c>
      <c r="E1260" s="815">
        <f t="shared" si="644"/>
        <v>0.318</v>
      </c>
      <c r="F1260" s="155">
        <f t="shared" si="606"/>
        <v>0.30941800000000003</v>
      </c>
      <c r="G1260" s="155">
        <f t="shared" si="607"/>
        <v>0.30941800000000003</v>
      </c>
      <c r="H1260" s="816">
        <f t="shared" si="611"/>
        <v>0</v>
      </c>
      <c r="I1260" s="155">
        <f>'F4.2  KGSC'!AA42</f>
        <v>0</v>
      </c>
      <c r="J1260" s="155">
        <f>'F4.2  KGSC'!AZ42</f>
        <v>0</v>
      </c>
      <c r="K1260" s="816"/>
      <c r="L1260" s="816"/>
      <c r="M1260" s="816">
        <f t="shared" si="612"/>
        <v>0</v>
      </c>
      <c r="N1260" s="816">
        <f t="shared" si="613"/>
        <v>0</v>
      </c>
      <c r="O1260" s="209">
        <f t="shared" si="608"/>
        <v>0</v>
      </c>
      <c r="P1260" s="210">
        <f t="shared" si="609"/>
        <v>0</v>
      </c>
    </row>
    <row r="1261" spans="1:16" ht="30" outlineLevel="1">
      <c r="A1261" s="183">
        <f t="shared" ref="A1261:E1261" si="645">A1058</f>
        <v>11.7</v>
      </c>
      <c r="B1261" s="184" t="str">
        <f t="shared" si="645"/>
        <v>Replacement of 220V-150AH Battery set with Ni-Cad type, along with standard accessories for UPS scheme at Stage-IV</v>
      </c>
      <c r="C1261" s="183" t="str">
        <f t="shared" si="645"/>
        <v>MERC/CAPEX/2019-2020/01</v>
      </c>
      <c r="D1261" s="814">
        <f t="shared" si="645"/>
        <v>43609</v>
      </c>
      <c r="E1261" s="815">
        <f t="shared" si="645"/>
        <v>0.27200000000000002</v>
      </c>
      <c r="F1261" s="155">
        <f t="shared" si="606"/>
        <v>0.25759480000000001</v>
      </c>
      <c r="G1261" s="155">
        <f t="shared" si="607"/>
        <v>0.25759480000000001</v>
      </c>
      <c r="H1261" s="816">
        <f t="shared" si="611"/>
        <v>0</v>
      </c>
      <c r="I1261" s="155">
        <f>'F4.2  KGSC'!AA43</f>
        <v>0</v>
      </c>
      <c r="J1261" s="155">
        <f>'F4.2  KGSC'!AZ43</f>
        <v>0</v>
      </c>
      <c r="K1261" s="816"/>
      <c r="L1261" s="816"/>
      <c r="M1261" s="816">
        <f t="shared" si="612"/>
        <v>0</v>
      </c>
      <c r="N1261" s="816">
        <f t="shared" si="613"/>
        <v>0</v>
      </c>
      <c r="O1261" s="209">
        <f t="shared" si="608"/>
        <v>0</v>
      </c>
      <c r="P1261" s="210">
        <f t="shared" si="609"/>
        <v>0</v>
      </c>
    </row>
    <row r="1262" spans="1:16" outlineLevel="1">
      <c r="A1262" s="183">
        <f t="shared" ref="A1262:E1262" si="646">A1059</f>
        <v>11.8</v>
      </c>
      <c r="B1262" s="184" t="str">
        <f t="shared" si="646"/>
        <v>Reliability enhancement of Gas Insulated Switchyard Stage-IV.</v>
      </c>
      <c r="C1262" s="183" t="str">
        <f t="shared" si="646"/>
        <v>MERC/CAPEX/2019-2020/01</v>
      </c>
      <c r="D1262" s="814">
        <f t="shared" si="646"/>
        <v>43609</v>
      </c>
      <c r="E1262" s="815">
        <f t="shared" si="646"/>
        <v>10.472</v>
      </c>
      <c r="F1262" s="155">
        <f t="shared" si="606"/>
        <v>0</v>
      </c>
      <c r="G1262" s="155">
        <f t="shared" si="607"/>
        <v>0</v>
      </c>
      <c r="H1262" s="816">
        <f t="shared" si="611"/>
        <v>0</v>
      </c>
      <c r="I1262" s="155">
        <f>'F4.2  KGSC'!AA44</f>
        <v>0</v>
      </c>
      <c r="J1262" s="155">
        <f>'F4.2  KGSC'!AZ44</f>
        <v>0</v>
      </c>
      <c r="K1262" s="816"/>
      <c r="L1262" s="816"/>
      <c r="M1262" s="816">
        <f t="shared" si="612"/>
        <v>0</v>
      </c>
      <c r="N1262" s="816">
        <f t="shared" si="613"/>
        <v>0</v>
      </c>
      <c r="O1262" s="209">
        <f t="shared" si="608"/>
        <v>0</v>
      </c>
      <c r="P1262" s="210">
        <f t="shared" si="609"/>
        <v>0</v>
      </c>
    </row>
    <row r="1263" spans="1:16" ht="30" outlineLevel="1">
      <c r="A1263" s="58">
        <f t="shared" ref="A1263:E1263" si="647">A1060</f>
        <v>11.9</v>
      </c>
      <c r="B1263" s="164" t="str">
        <f t="shared" si="647"/>
        <v>Up-gradation of Vibration system at all units of Stage-IV:Stage-IV, KGSC, Pophali</v>
      </c>
      <c r="C1263" s="58" t="str">
        <f t="shared" si="647"/>
        <v>MERC/CAPEX/2019-2020/01</v>
      </c>
      <c r="D1263" s="141">
        <f t="shared" si="647"/>
        <v>43609</v>
      </c>
      <c r="E1263" s="59">
        <f t="shared" si="647"/>
        <v>1.4430000000000001</v>
      </c>
      <c r="F1263" s="155">
        <f t="shared" si="606"/>
        <v>1.5040594999999999</v>
      </c>
      <c r="G1263" s="155">
        <f t="shared" si="607"/>
        <v>1.5040595000000001</v>
      </c>
      <c r="H1263" s="156">
        <f t="shared" si="611"/>
        <v>0</v>
      </c>
      <c r="I1263" s="157">
        <f>'F4.2  KGSC'!AA45</f>
        <v>0</v>
      </c>
      <c r="J1263" s="157">
        <f>'F4.2  KGSC'!AZ45</f>
        <v>0</v>
      </c>
      <c r="K1263" s="156"/>
      <c r="L1263" s="156"/>
      <c r="M1263" s="156">
        <f t="shared" si="612"/>
        <v>0</v>
      </c>
      <c r="N1263" s="156">
        <f t="shared" si="613"/>
        <v>0</v>
      </c>
      <c r="O1263" s="209">
        <f t="shared" si="608"/>
        <v>0</v>
      </c>
      <c r="P1263" s="210">
        <f t="shared" si="609"/>
        <v>0</v>
      </c>
    </row>
    <row r="1264" spans="1:16" ht="30" outlineLevel="1">
      <c r="A1264" s="792" t="str">
        <f t="shared" ref="A1264:E1264" si="648">A1061</f>
        <v>11.10</v>
      </c>
      <c r="B1264" s="184" t="str">
        <f t="shared" si="648"/>
        <v>Replacement of station battery set of 220V, 2000Ah capacity at Stage-IV.</v>
      </c>
      <c r="C1264" s="183" t="str">
        <f t="shared" si="648"/>
        <v>MERC/CAPEX/2019-2020/01</v>
      </c>
      <c r="D1264" s="814">
        <f t="shared" si="648"/>
        <v>43609</v>
      </c>
      <c r="E1264" s="815">
        <f t="shared" si="648"/>
        <v>2.3849999999999998</v>
      </c>
      <c r="F1264" s="155">
        <f t="shared" si="606"/>
        <v>2.3648853999999999</v>
      </c>
      <c r="G1264" s="155">
        <f t="shared" si="607"/>
        <v>2.3648853999999999</v>
      </c>
      <c r="H1264" s="816">
        <f t="shared" si="611"/>
        <v>0</v>
      </c>
      <c r="I1264" s="155">
        <f>'F4.2  KGSC'!AA46</f>
        <v>0</v>
      </c>
      <c r="J1264" s="155">
        <f>'F4.2  KGSC'!AZ46</f>
        <v>0</v>
      </c>
      <c r="K1264" s="816"/>
      <c r="L1264" s="816"/>
      <c r="M1264" s="816">
        <f t="shared" si="612"/>
        <v>0</v>
      </c>
      <c r="N1264" s="816">
        <f t="shared" si="613"/>
        <v>0</v>
      </c>
      <c r="O1264" s="209">
        <f t="shared" si="608"/>
        <v>0</v>
      </c>
      <c r="P1264" s="210">
        <f t="shared" si="609"/>
        <v>0</v>
      </c>
    </row>
    <row r="1265" spans="1:16" ht="30" outlineLevel="1">
      <c r="A1265" s="58">
        <f t="shared" ref="A1265:E1265" si="649">A1062</f>
        <v>11.11</v>
      </c>
      <c r="B1265" s="164" t="str">
        <f t="shared" si="649"/>
        <v>Renovations and modernization of 1500kg capacity passenger cum goods lifts (2 Nos) for KGSC, Stage-IV</v>
      </c>
      <c r="C1265" s="58" t="str">
        <f t="shared" si="649"/>
        <v>MERC/CAPEX/2019-2020/01</v>
      </c>
      <c r="D1265" s="141">
        <f t="shared" si="649"/>
        <v>43609</v>
      </c>
      <c r="E1265" s="59">
        <f t="shared" si="649"/>
        <v>0.96799999999999997</v>
      </c>
      <c r="F1265" s="155">
        <f t="shared" si="606"/>
        <v>0.852078</v>
      </c>
      <c r="G1265" s="155">
        <f t="shared" si="607"/>
        <v>0.852078</v>
      </c>
      <c r="H1265" s="156">
        <f t="shared" si="611"/>
        <v>0</v>
      </c>
      <c r="I1265" s="157">
        <f>'F4.2  KGSC'!AA47</f>
        <v>0</v>
      </c>
      <c r="J1265" s="157">
        <f>'F4.2  KGSC'!AZ47</f>
        <v>0</v>
      </c>
      <c r="K1265" s="156"/>
      <c r="L1265" s="156"/>
      <c r="M1265" s="156">
        <f t="shared" si="612"/>
        <v>0</v>
      </c>
      <c r="N1265" s="156">
        <f t="shared" si="613"/>
        <v>0</v>
      </c>
      <c r="O1265" s="209">
        <f t="shared" si="608"/>
        <v>0</v>
      </c>
      <c r="P1265" s="210">
        <f t="shared" si="609"/>
        <v>0</v>
      </c>
    </row>
    <row r="1266" spans="1:16" ht="45" outlineLevel="1">
      <c r="A1266" s="183">
        <f t="shared" ref="A1266:E1266" si="650">A1063</f>
        <v>11.12</v>
      </c>
      <c r="B1266" s="184" t="str">
        <f t="shared" si="650"/>
        <v>Replacement of existing 3x7.5 TR Air conditioning package units at Stage-I&amp;II control room by new 3x11 TR Air conditioning package units</v>
      </c>
      <c r="C1266" s="183" t="str">
        <f t="shared" si="650"/>
        <v>MERC/CAPEX/2019-2020/01</v>
      </c>
      <c r="D1266" s="814">
        <f t="shared" si="650"/>
        <v>43609</v>
      </c>
      <c r="E1266" s="815">
        <f t="shared" si="650"/>
        <v>0.34499999999999997</v>
      </c>
      <c r="F1266" s="155">
        <f t="shared" si="606"/>
        <v>0.16909379999999999</v>
      </c>
      <c r="G1266" s="155">
        <f t="shared" si="607"/>
        <v>0.16909379999999999</v>
      </c>
      <c r="H1266" s="816">
        <f t="shared" si="611"/>
        <v>0</v>
      </c>
      <c r="I1266" s="155">
        <f>'F4.2  KGSC'!AA48</f>
        <v>0</v>
      </c>
      <c r="J1266" s="155">
        <f>'F4.2  KGSC'!AZ48</f>
        <v>0</v>
      </c>
      <c r="K1266" s="816"/>
      <c r="L1266" s="816"/>
      <c r="M1266" s="816">
        <f t="shared" si="612"/>
        <v>0</v>
      </c>
      <c r="N1266" s="816">
        <f t="shared" si="613"/>
        <v>0</v>
      </c>
      <c r="O1266" s="209">
        <f t="shared" si="608"/>
        <v>0</v>
      </c>
      <c r="P1266" s="210">
        <f t="shared" si="609"/>
        <v>0</v>
      </c>
    </row>
    <row r="1267" spans="1:16" outlineLevel="1">
      <c r="A1267" s="183">
        <f t="shared" ref="A1267:E1267" si="651">A1064</f>
        <v>0</v>
      </c>
      <c r="B1267" s="184" t="str">
        <f t="shared" si="651"/>
        <v>IDC</v>
      </c>
      <c r="C1267" s="183" t="str">
        <f t="shared" si="651"/>
        <v>MERC/CAPEX/2019-2020/01</v>
      </c>
      <c r="D1267" s="814">
        <f t="shared" si="651"/>
        <v>43609</v>
      </c>
      <c r="E1267" s="815">
        <f t="shared" si="651"/>
        <v>0.35099999999999998</v>
      </c>
      <c r="F1267" s="155">
        <f t="shared" si="606"/>
        <v>0</v>
      </c>
      <c r="G1267" s="155">
        <f t="shared" si="607"/>
        <v>0</v>
      </c>
      <c r="H1267" s="816">
        <f t="shared" si="611"/>
        <v>0</v>
      </c>
      <c r="I1267" s="155">
        <f>'F4.2  KGSC'!AA49</f>
        <v>0</v>
      </c>
      <c r="J1267" s="155">
        <f>'F4.2  KGSC'!AZ49</f>
        <v>0</v>
      </c>
      <c r="K1267" s="816"/>
      <c r="L1267" s="816"/>
      <c r="M1267" s="816">
        <f t="shared" si="612"/>
        <v>0</v>
      </c>
      <c r="N1267" s="816">
        <f t="shared" si="613"/>
        <v>0</v>
      </c>
      <c r="O1267" s="209">
        <f t="shared" si="608"/>
        <v>0</v>
      </c>
      <c r="P1267" s="210">
        <f t="shared" si="609"/>
        <v>0</v>
      </c>
    </row>
    <row r="1268" spans="1:16" ht="30" outlineLevel="1">
      <c r="A1268" s="416">
        <f t="shared" ref="A1268:E1268" si="652">A1065</f>
        <v>12</v>
      </c>
      <c r="B1268" s="417" t="str">
        <f t="shared" si="652"/>
        <v>Upgradation of Governing System at Stage-I, KDPH&amp; Stage-III at KGSC, Pophali</v>
      </c>
      <c r="C1268" s="416" t="str">
        <f t="shared" si="652"/>
        <v>MERC/CAPEX/2019-2020/0134</v>
      </c>
      <c r="D1268" s="811">
        <f t="shared" si="652"/>
        <v>43595</v>
      </c>
      <c r="E1268" s="57">
        <f t="shared" si="652"/>
        <v>19.165120000000002</v>
      </c>
      <c r="F1268" s="155">
        <f t="shared" si="606"/>
        <v>0</v>
      </c>
      <c r="G1268" s="155">
        <f t="shared" si="607"/>
        <v>0</v>
      </c>
      <c r="H1268" s="816">
        <f t="shared" si="611"/>
        <v>0</v>
      </c>
      <c r="I1268" s="155">
        <f>'F4.2  KGSC'!AA50</f>
        <v>0</v>
      </c>
      <c r="J1268" s="155">
        <f>'F4.2  KGSC'!AZ50</f>
        <v>0</v>
      </c>
      <c r="K1268" s="816"/>
      <c r="L1268" s="816"/>
      <c r="M1268" s="816">
        <f t="shared" si="612"/>
        <v>0</v>
      </c>
      <c r="N1268" s="816">
        <f t="shared" si="613"/>
        <v>0</v>
      </c>
      <c r="O1268" s="209">
        <f t="shared" si="608"/>
        <v>0</v>
      </c>
      <c r="P1268" s="210">
        <f t="shared" si="609"/>
        <v>0</v>
      </c>
    </row>
    <row r="1269" spans="1:16" ht="30" outlineLevel="1">
      <c r="A1269" s="58">
        <f t="shared" ref="A1269:E1269" si="653">A1066</f>
        <v>12.1</v>
      </c>
      <c r="B1269" s="164" t="str">
        <f t="shared" si="653"/>
        <v>Up gradation of DIGIPID1500 governing system with new governor (TSLG) for all units of stage-I</v>
      </c>
      <c r="C1269" s="58" t="str">
        <f t="shared" si="653"/>
        <v>MERC/CAPEX/2019-2020/0134</v>
      </c>
      <c r="D1269" s="141">
        <f t="shared" si="653"/>
        <v>43595</v>
      </c>
      <c r="E1269" s="59">
        <f t="shared" si="653"/>
        <v>6.0888</v>
      </c>
      <c r="F1269" s="155">
        <f t="shared" si="606"/>
        <v>3.89</v>
      </c>
      <c r="G1269" s="155">
        <f t="shared" si="607"/>
        <v>3.89</v>
      </c>
      <c r="H1269" s="156">
        <f t="shared" si="611"/>
        <v>0</v>
      </c>
      <c r="I1269" s="157">
        <f>'F4.2  KGSC'!AA51</f>
        <v>0</v>
      </c>
      <c r="J1269" s="157">
        <f>'F4.2  KGSC'!AZ51</f>
        <v>0</v>
      </c>
      <c r="K1269" s="156"/>
      <c r="L1269" s="156"/>
      <c r="M1269" s="156">
        <f t="shared" ref="M1269:M1292" si="654">SUM(J1269:L1269)</f>
        <v>0</v>
      </c>
      <c r="N1269" s="156">
        <f t="shared" si="613"/>
        <v>0</v>
      </c>
      <c r="O1269" s="209">
        <f t="shared" si="608"/>
        <v>0</v>
      </c>
      <c r="P1269" s="210">
        <f t="shared" si="609"/>
        <v>0</v>
      </c>
    </row>
    <row r="1270" spans="1:16" ht="30" outlineLevel="1">
      <c r="A1270" s="58">
        <f t="shared" ref="A1270:E1270" si="655">A1067</f>
        <v>12.2</v>
      </c>
      <c r="B1270" s="104" t="str">
        <f t="shared" si="655"/>
        <v>Up-gradation of governing system at Koyna Dam Power House (KDPH) Koynanagar</v>
      </c>
      <c r="C1270" s="58" t="str">
        <f t="shared" si="655"/>
        <v>MERC/CAPEX/2019-2020/0134</v>
      </c>
      <c r="D1270" s="141">
        <f t="shared" si="655"/>
        <v>43595</v>
      </c>
      <c r="E1270" s="59">
        <f t="shared" si="655"/>
        <v>2.9240400000000002</v>
      </c>
      <c r="F1270" s="155">
        <f t="shared" si="606"/>
        <v>1.41</v>
      </c>
      <c r="G1270" s="155">
        <f t="shared" si="607"/>
        <v>1.41</v>
      </c>
      <c r="H1270" s="156">
        <f t="shared" si="611"/>
        <v>0</v>
      </c>
      <c r="I1270" s="157">
        <f>'F4.2  KGSC'!AA52</f>
        <v>0</v>
      </c>
      <c r="J1270" s="157">
        <f>'F4.2  KGSC'!AZ52</f>
        <v>0</v>
      </c>
      <c r="K1270" s="156"/>
      <c r="L1270" s="156"/>
      <c r="M1270" s="156">
        <f t="shared" si="654"/>
        <v>0</v>
      </c>
      <c r="N1270" s="156">
        <f t="shared" si="613"/>
        <v>0</v>
      </c>
      <c r="O1270" s="209">
        <f t="shared" si="608"/>
        <v>0</v>
      </c>
      <c r="P1270" s="210">
        <f t="shared" si="609"/>
        <v>0</v>
      </c>
    </row>
    <row r="1271" spans="1:16" ht="30" outlineLevel="1">
      <c r="A1271" s="58">
        <f t="shared" ref="A1271:E1271" si="656">A1068</f>
        <v>12.3</v>
      </c>
      <c r="B1271" s="104" t="str">
        <f t="shared" si="656"/>
        <v>Up-gradation of the Governing system at Stage-III
&amp; Other Charges (P&amp;F, Insurance etc)</v>
      </c>
      <c r="C1271" s="58" t="str">
        <f t="shared" si="656"/>
        <v>MERC/CAPEX/2019-2020/0134</v>
      </c>
      <c r="D1271" s="141">
        <f t="shared" si="656"/>
        <v>43595</v>
      </c>
      <c r="E1271" s="59">
        <f t="shared" si="656"/>
        <v>9.5522800000000014</v>
      </c>
      <c r="F1271" s="155">
        <f t="shared" si="606"/>
        <v>4.5999999999999996</v>
      </c>
      <c r="G1271" s="155">
        <f t="shared" si="607"/>
        <v>4.5999999999999996</v>
      </c>
      <c r="H1271" s="156">
        <f t="shared" si="611"/>
        <v>0</v>
      </c>
      <c r="I1271" s="157">
        <f>'F4.2  KGSC'!AA53</f>
        <v>0</v>
      </c>
      <c r="J1271" s="157">
        <f>'F4.2  KGSC'!AZ53</f>
        <v>0</v>
      </c>
      <c r="K1271" s="156"/>
      <c r="L1271" s="156"/>
      <c r="M1271" s="156">
        <f t="shared" si="654"/>
        <v>0</v>
      </c>
      <c r="N1271" s="156">
        <f t="shared" si="613"/>
        <v>0</v>
      </c>
      <c r="O1271" s="209">
        <f t="shared" si="608"/>
        <v>0</v>
      </c>
      <c r="P1271" s="210">
        <f t="shared" si="609"/>
        <v>0</v>
      </c>
    </row>
    <row r="1272" spans="1:16" outlineLevel="1">
      <c r="A1272" s="183">
        <f t="shared" ref="A1272:E1272" si="657">A1069</f>
        <v>0</v>
      </c>
      <c r="B1272" s="184" t="str">
        <f t="shared" si="657"/>
        <v>IDC</v>
      </c>
      <c r="C1272" s="183" t="str">
        <f t="shared" si="657"/>
        <v>MERC/CAPEX/2019-2020/0134</v>
      </c>
      <c r="D1272" s="814">
        <f t="shared" si="657"/>
        <v>43595</v>
      </c>
      <c r="E1272" s="815">
        <f t="shared" si="657"/>
        <v>0.6</v>
      </c>
      <c r="F1272" s="155">
        <f t="shared" si="606"/>
        <v>0</v>
      </c>
      <c r="G1272" s="155">
        <f t="shared" si="607"/>
        <v>0</v>
      </c>
      <c r="H1272" s="816">
        <f t="shared" si="611"/>
        <v>0</v>
      </c>
      <c r="I1272" s="155">
        <f>'F4.2  KGSC'!AA54</f>
        <v>0</v>
      </c>
      <c r="J1272" s="155">
        <f>'F4.2  KGSC'!AZ54</f>
        <v>0</v>
      </c>
      <c r="K1272" s="816"/>
      <c r="L1272" s="816"/>
      <c r="M1272" s="816">
        <f t="shared" si="654"/>
        <v>0</v>
      </c>
      <c r="N1272" s="816">
        <f t="shared" si="613"/>
        <v>0</v>
      </c>
      <c r="O1272" s="209">
        <f t="shared" si="608"/>
        <v>0</v>
      </c>
      <c r="P1272" s="210">
        <f t="shared" si="609"/>
        <v>0</v>
      </c>
    </row>
    <row r="1273" spans="1:16" ht="30" outlineLevel="1">
      <c r="A1273" s="416">
        <f t="shared" ref="A1273:E1273" si="658">A1070</f>
        <v>13</v>
      </c>
      <c r="B1273" s="417" t="str">
        <f t="shared" si="658"/>
        <v>Refurbishment of 24 KV Generator Circuit Breakers (ABB Make) for four units at stage-IV, KGSC, Pophali</v>
      </c>
      <c r="C1273" s="416" t="str">
        <f t="shared" si="658"/>
        <v>MERC/CAPEX/2019-2020/388</v>
      </c>
      <c r="D1273" s="811">
        <f t="shared" si="658"/>
        <v>43664</v>
      </c>
      <c r="E1273" s="57">
        <f t="shared" si="658"/>
        <v>10.572639999999998</v>
      </c>
      <c r="F1273" s="155">
        <f t="shared" si="606"/>
        <v>0</v>
      </c>
      <c r="G1273" s="155">
        <f t="shared" si="607"/>
        <v>0</v>
      </c>
      <c r="H1273" s="816">
        <f t="shared" si="611"/>
        <v>0</v>
      </c>
      <c r="I1273" s="155">
        <f>'F4.2  KGSC'!AA55</f>
        <v>0</v>
      </c>
      <c r="J1273" s="155">
        <f>'F4.2  KGSC'!AZ55</f>
        <v>0</v>
      </c>
      <c r="K1273" s="816"/>
      <c r="L1273" s="816"/>
      <c r="M1273" s="816">
        <f t="shared" si="654"/>
        <v>0</v>
      </c>
      <c r="N1273" s="816">
        <f t="shared" si="613"/>
        <v>0</v>
      </c>
      <c r="O1273" s="209">
        <f t="shared" si="608"/>
        <v>0</v>
      </c>
      <c r="P1273" s="210">
        <f t="shared" si="609"/>
        <v>0</v>
      </c>
    </row>
    <row r="1274" spans="1:16" ht="30" outlineLevel="1">
      <c r="A1274" s="180">
        <f t="shared" ref="A1274:E1274" si="659">A1071</f>
        <v>13.1</v>
      </c>
      <c r="B1274" s="165" t="str">
        <f t="shared" si="659"/>
        <v>Supply  spares for 24KV Generator Circuit Breaker System refurbishment (For 4 Units)</v>
      </c>
      <c r="C1274" s="58" t="str">
        <f t="shared" si="659"/>
        <v>MERC/CAPEX/2019-2020/388</v>
      </c>
      <c r="D1274" s="141">
        <f t="shared" si="659"/>
        <v>43664</v>
      </c>
      <c r="E1274" s="59">
        <f t="shared" si="659"/>
        <v>6.5702399999999992</v>
      </c>
      <c r="F1274" s="155">
        <f t="shared" si="606"/>
        <v>6.5421399999999998</v>
      </c>
      <c r="G1274" s="155">
        <f t="shared" si="607"/>
        <v>6.5421399999999998</v>
      </c>
      <c r="H1274" s="156">
        <f t="shared" si="611"/>
        <v>0</v>
      </c>
      <c r="I1274" s="157">
        <f>'F4.2  KGSC'!AA56</f>
        <v>0</v>
      </c>
      <c r="J1274" s="157">
        <f>'F4.2  KGSC'!AZ56</f>
        <v>0</v>
      </c>
      <c r="K1274" s="156"/>
      <c r="L1274" s="156"/>
      <c r="M1274" s="156">
        <f t="shared" si="654"/>
        <v>0</v>
      </c>
      <c r="N1274" s="156">
        <f t="shared" si="613"/>
        <v>0</v>
      </c>
      <c r="O1274" s="209">
        <f t="shared" si="608"/>
        <v>0</v>
      </c>
      <c r="P1274" s="210">
        <f t="shared" si="609"/>
        <v>0</v>
      </c>
    </row>
    <row r="1275" spans="1:16" ht="75" outlineLevel="1">
      <c r="A1275" s="180">
        <f t="shared" ref="A1275:E1275" si="660">A1072</f>
        <v>13.2</v>
      </c>
      <c r="B1275" s="165" t="str">
        <f t="shared" si="660"/>
        <v>Supervision charges for 24 KV Generator Circuit Breaker System Unit. Preparation charges, Travel &amp; transportation charges, local conveyance.
 Lumpsum rental charges of necessary tools &amp; tackles required during O/H work charges</v>
      </c>
      <c r="C1275" s="58" t="str">
        <f t="shared" si="660"/>
        <v>MERC/CAPEX/2019-2020/388</v>
      </c>
      <c r="D1275" s="141">
        <f t="shared" si="660"/>
        <v>43664</v>
      </c>
      <c r="E1275" s="59">
        <f t="shared" si="660"/>
        <v>3.8703999999999996</v>
      </c>
      <c r="F1275" s="155">
        <f t="shared" si="606"/>
        <v>3.8216000000000001</v>
      </c>
      <c r="G1275" s="155">
        <f t="shared" si="607"/>
        <v>3.8216000000000001</v>
      </c>
      <c r="H1275" s="156">
        <f t="shared" si="611"/>
        <v>0</v>
      </c>
      <c r="I1275" s="157">
        <f>'F4.2  KGSC'!AA57</f>
        <v>0</v>
      </c>
      <c r="J1275" s="157">
        <f>'F4.2  KGSC'!AZ57</f>
        <v>0</v>
      </c>
      <c r="K1275" s="156"/>
      <c r="L1275" s="156"/>
      <c r="M1275" s="156">
        <f t="shared" si="654"/>
        <v>0</v>
      </c>
      <c r="N1275" s="156">
        <f t="shared" si="613"/>
        <v>0</v>
      </c>
      <c r="O1275" s="209">
        <f t="shared" si="608"/>
        <v>0</v>
      </c>
      <c r="P1275" s="210">
        <f t="shared" si="609"/>
        <v>0</v>
      </c>
    </row>
    <row r="1276" spans="1:16" outlineLevel="1">
      <c r="A1276" s="183">
        <f t="shared" ref="A1276:E1276" si="661">A1073</f>
        <v>0</v>
      </c>
      <c r="B1276" s="197" t="str">
        <f t="shared" si="661"/>
        <v>IDC</v>
      </c>
      <c r="C1276" s="183" t="str">
        <f t="shared" si="661"/>
        <v>MERC/CAPEX/2019-2020/388</v>
      </c>
      <c r="D1276" s="814">
        <f t="shared" si="661"/>
        <v>43664</v>
      </c>
      <c r="E1276" s="815">
        <f t="shared" si="661"/>
        <v>0.13200000000000001</v>
      </c>
      <c r="F1276" s="155">
        <f t="shared" si="606"/>
        <v>0</v>
      </c>
      <c r="G1276" s="155">
        <f t="shared" si="607"/>
        <v>0</v>
      </c>
      <c r="H1276" s="816">
        <f t="shared" si="611"/>
        <v>0</v>
      </c>
      <c r="I1276" s="155">
        <f>'F4.2  KGSC'!AA58</f>
        <v>0</v>
      </c>
      <c r="J1276" s="155">
        <f>'F4.2  KGSC'!AZ58</f>
        <v>0</v>
      </c>
      <c r="K1276" s="816"/>
      <c r="L1276" s="816"/>
      <c r="M1276" s="816">
        <f t="shared" si="654"/>
        <v>0</v>
      </c>
      <c r="N1276" s="816">
        <f t="shared" si="613"/>
        <v>0</v>
      </c>
      <c r="O1276" s="209">
        <f t="shared" si="608"/>
        <v>0</v>
      </c>
      <c r="P1276" s="210">
        <f t="shared" si="609"/>
        <v>0</v>
      </c>
    </row>
    <row r="1277" spans="1:16" ht="30" outlineLevel="1">
      <c r="A1277" s="416">
        <f t="shared" ref="A1277:E1277" si="662">A1074</f>
        <v>15</v>
      </c>
      <c r="B1277" s="417" t="str">
        <f t="shared" si="662"/>
        <v>Up-gradation of Excitation system at Stage-I&amp;II, PLC &amp; SCADA system at Stage-II and DG Set at Stage-IV at KGSC, Pophali</v>
      </c>
      <c r="C1277" s="416" t="str">
        <f t="shared" si="662"/>
        <v>MERC/CAPEX/2019-2020/800</v>
      </c>
      <c r="D1277" s="811">
        <f t="shared" si="662"/>
        <v>43735</v>
      </c>
      <c r="E1277" s="57">
        <f t="shared" si="662"/>
        <v>9.8630000000000013</v>
      </c>
      <c r="F1277" s="155">
        <f t="shared" si="606"/>
        <v>0</v>
      </c>
      <c r="G1277" s="155">
        <f t="shared" si="607"/>
        <v>0</v>
      </c>
      <c r="H1277" s="816">
        <f t="shared" si="611"/>
        <v>0</v>
      </c>
      <c r="I1277" s="155">
        <f>'F4.2  KGSC'!AA59</f>
        <v>0</v>
      </c>
      <c r="J1277" s="155">
        <f>'F4.2  KGSC'!AZ59</f>
        <v>0</v>
      </c>
      <c r="K1277" s="816"/>
      <c r="L1277" s="816"/>
      <c r="M1277" s="816">
        <f t="shared" si="654"/>
        <v>0</v>
      </c>
      <c r="N1277" s="816">
        <f t="shared" si="613"/>
        <v>0</v>
      </c>
      <c r="O1277" s="209">
        <f t="shared" si="608"/>
        <v>0</v>
      </c>
      <c r="P1277" s="210">
        <f t="shared" si="609"/>
        <v>0</v>
      </c>
    </row>
    <row r="1278" spans="1:16" ht="30" outlineLevel="1">
      <c r="A1278" s="180">
        <f t="shared" ref="A1278:E1278" si="663">A1075</f>
        <v>15.1</v>
      </c>
      <c r="B1278" s="164" t="str">
        <f t="shared" si="663"/>
        <v>Up gradation of Stage-I&amp;II(4x70MW+4x80 MW) Static Semipol Excitation System with Latest Advanced Excitation System</v>
      </c>
      <c r="C1278" s="58" t="str">
        <f t="shared" si="663"/>
        <v>MERC/CAPEX/2019-2020/800</v>
      </c>
      <c r="D1278" s="141">
        <f t="shared" si="663"/>
        <v>43735</v>
      </c>
      <c r="E1278" s="59">
        <f t="shared" si="663"/>
        <v>9.8630000000000013</v>
      </c>
      <c r="F1278" s="155">
        <f t="shared" si="606"/>
        <v>5.7629999999999999</v>
      </c>
      <c r="G1278" s="155">
        <f t="shared" si="607"/>
        <v>5.76</v>
      </c>
      <c r="H1278" s="156">
        <f t="shared" si="611"/>
        <v>3.0000000000001137E-3</v>
      </c>
      <c r="I1278" s="157">
        <f>'F4.2  KGSC'!AA60</f>
        <v>0</v>
      </c>
      <c r="J1278" s="157">
        <f>'F4.2  KGSC'!AZ60</f>
        <v>0</v>
      </c>
      <c r="K1278" s="156"/>
      <c r="L1278" s="156"/>
      <c r="M1278" s="156">
        <f t="shared" si="654"/>
        <v>0</v>
      </c>
      <c r="N1278" s="156">
        <f t="shared" si="613"/>
        <v>3.0000000000001137E-3</v>
      </c>
      <c r="O1278" s="209">
        <f t="shared" si="608"/>
        <v>0</v>
      </c>
      <c r="P1278" s="210">
        <f t="shared" si="609"/>
        <v>0</v>
      </c>
    </row>
    <row r="1279" spans="1:16" ht="30" outlineLevel="1">
      <c r="A1279" s="180">
        <f t="shared" ref="A1279:E1279" si="664">A1076</f>
        <v>15.2</v>
      </c>
      <c r="B1279" s="164" t="str">
        <f t="shared" si="664"/>
        <v>Up gradation of existing unit PLC and SCADA automation of 4x80 MW Koyna stage-II units</v>
      </c>
      <c r="C1279" s="58" t="str">
        <f t="shared" si="664"/>
        <v>MERC/CAPEX/2019-2020/800</v>
      </c>
      <c r="D1279" s="141">
        <f t="shared" si="664"/>
        <v>43735</v>
      </c>
      <c r="E1279" s="59">
        <f t="shared" si="664"/>
        <v>4.2320000000000002</v>
      </c>
      <c r="F1279" s="155">
        <f t="shared" si="606"/>
        <v>4.3</v>
      </c>
      <c r="G1279" s="155">
        <f t="shared" si="607"/>
        <v>4.3</v>
      </c>
      <c r="H1279" s="156">
        <f t="shared" si="611"/>
        <v>0</v>
      </c>
      <c r="I1279" s="157">
        <f>'F4.2  KGSC'!AA61</f>
        <v>0</v>
      </c>
      <c r="J1279" s="157">
        <f>'F4.2  KGSC'!AZ61</f>
        <v>0</v>
      </c>
      <c r="K1279" s="156"/>
      <c r="L1279" s="156"/>
      <c r="M1279" s="156">
        <f t="shared" si="654"/>
        <v>0</v>
      </c>
      <c r="N1279" s="156">
        <f t="shared" si="613"/>
        <v>0</v>
      </c>
      <c r="O1279" s="209">
        <f t="shared" si="608"/>
        <v>0</v>
      </c>
      <c r="P1279" s="210">
        <f t="shared" si="609"/>
        <v>0</v>
      </c>
    </row>
    <row r="1280" spans="1:16" outlineLevel="1">
      <c r="A1280" s="180">
        <f t="shared" ref="A1280:E1280" si="665">A1077</f>
        <v>15.3</v>
      </c>
      <c r="B1280" s="164" t="str">
        <f t="shared" si="665"/>
        <v>Up gradation of one 1500 KVA DG set, at KGSC, Stage-IV</v>
      </c>
      <c r="C1280" s="58" t="str">
        <f t="shared" si="665"/>
        <v>MERC/CAPEX/2019-2020/800</v>
      </c>
      <c r="D1280" s="141">
        <f t="shared" si="665"/>
        <v>43735</v>
      </c>
      <c r="E1280" s="59">
        <f t="shared" si="665"/>
        <v>1.6</v>
      </c>
      <c r="F1280" s="155">
        <f t="shared" si="606"/>
        <v>1.81</v>
      </c>
      <c r="G1280" s="155">
        <f t="shared" si="607"/>
        <v>1.81</v>
      </c>
      <c r="H1280" s="156">
        <f t="shared" si="611"/>
        <v>0</v>
      </c>
      <c r="I1280" s="157">
        <f>'F4.2  KGSC'!AA62</f>
        <v>0</v>
      </c>
      <c r="J1280" s="157">
        <f>'F4.2  KGSC'!AZ62</f>
        <v>0</v>
      </c>
      <c r="K1280" s="156"/>
      <c r="L1280" s="156"/>
      <c r="M1280" s="156">
        <f t="shared" si="654"/>
        <v>0</v>
      </c>
      <c r="N1280" s="156">
        <f t="shared" si="613"/>
        <v>0</v>
      </c>
      <c r="O1280" s="209">
        <f t="shared" si="608"/>
        <v>0</v>
      </c>
      <c r="P1280" s="210">
        <f t="shared" si="609"/>
        <v>0</v>
      </c>
    </row>
    <row r="1281" spans="1:16" outlineLevel="1">
      <c r="A1281" s="183">
        <f t="shared" ref="A1281:E1281" si="666">A1078</f>
        <v>0</v>
      </c>
      <c r="B1281" s="184" t="str">
        <f t="shared" si="666"/>
        <v>IDC</v>
      </c>
      <c r="C1281" s="183" t="str">
        <f t="shared" si="666"/>
        <v>MERC/CAPEX/2019-2020/800</v>
      </c>
      <c r="D1281" s="814">
        <f t="shared" si="666"/>
        <v>43735</v>
      </c>
      <c r="E1281" s="815">
        <f t="shared" si="666"/>
        <v>1.103</v>
      </c>
      <c r="F1281" s="155">
        <f t="shared" si="606"/>
        <v>0</v>
      </c>
      <c r="G1281" s="155">
        <f t="shared" si="607"/>
        <v>0</v>
      </c>
      <c r="H1281" s="816">
        <f t="shared" si="611"/>
        <v>0</v>
      </c>
      <c r="I1281" s="155">
        <f>'F4.2  KGSC'!AA63</f>
        <v>0</v>
      </c>
      <c r="J1281" s="155">
        <f>'F4.2  KGSC'!AZ63</f>
        <v>0</v>
      </c>
      <c r="K1281" s="816"/>
      <c r="L1281" s="816"/>
      <c r="M1281" s="816">
        <f t="shared" si="654"/>
        <v>0</v>
      </c>
      <c r="N1281" s="816">
        <f t="shared" si="613"/>
        <v>0</v>
      </c>
      <c r="O1281" s="209">
        <f t="shared" si="608"/>
        <v>0</v>
      </c>
      <c r="P1281" s="210">
        <f t="shared" si="609"/>
        <v>0</v>
      </c>
    </row>
    <row r="1282" spans="1:16" ht="30" outlineLevel="1">
      <c r="A1282" s="416">
        <f t="shared" ref="A1282:E1282" si="667">A1079</f>
        <v>17</v>
      </c>
      <c r="B1282" s="417" t="str">
        <f t="shared" si="667"/>
        <v>Repair works in Emergency Valve Tunnel (EVT) and surge well at Stage I/II, KGSC, Pophali</v>
      </c>
      <c r="C1282" s="416" t="str">
        <f t="shared" si="667"/>
        <v>MERC/CAPEX/2020-2021/WFH/18</v>
      </c>
      <c r="D1282" s="811">
        <f t="shared" si="667"/>
        <v>44001</v>
      </c>
      <c r="E1282" s="57">
        <f t="shared" si="667"/>
        <v>28.037129999999998</v>
      </c>
      <c r="F1282" s="155">
        <f t="shared" si="606"/>
        <v>0</v>
      </c>
      <c r="G1282" s="155">
        <f t="shared" si="607"/>
        <v>0</v>
      </c>
      <c r="H1282" s="816">
        <f t="shared" si="611"/>
        <v>0</v>
      </c>
      <c r="I1282" s="155">
        <f>'F4.2  KGSC'!AA64</f>
        <v>0</v>
      </c>
      <c r="J1282" s="155">
        <f>'F4.2  KGSC'!AZ64</f>
        <v>0</v>
      </c>
      <c r="K1282" s="816"/>
      <c r="L1282" s="816"/>
      <c r="M1282" s="816">
        <f t="shared" si="654"/>
        <v>0</v>
      </c>
      <c r="N1282" s="816">
        <f t="shared" si="613"/>
        <v>0</v>
      </c>
      <c r="O1282" s="209">
        <f t="shared" si="608"/>
        <v>0</v>
      </c>
      <c r="P1282" s="210">
        <f t="shared" si="609"/>
        <v>0</v>
      </c>
    </row>
    <row r="1283" spans="1:16" ht="30" outlineLevel="1">
      <c r="A1283" s="58">
        <f t="shared" ref="A1283:E1283" si="668">A1080</f>
        <v>17.100000000000001</v>
      </c>
      <c r="B1283" s="104" t="str">
        <f t="shared" si="668"/>
        <v>Sealing and stabilization of EVT Tunnel left side wall and carven portion of EVT and Ventilation Tunnel.</v>
      </c>
      <c r="C1283" s="58" t="str">
        <f t="shared" si="668"/>
        <v>MERC/CAPEX/2020-2021/WFH/18</v>
      </c>
      <c r="D1283" s="141">
        <f t="shared" si="668"/>
        <v>44001</v>
      </c>
      <c r="E1283" s="59">
        <f t="shared" si="668"/>
        <v>8.3069639999999989</v>
      </c>
      <c r="F1283" s="155">
        <f t="shared" si="606"/>
        <v>19.573117</v>
      </c>
      <c r="G1283" s="155">
        <f t="shared" si="607"/>
        <v>18.03</v>
      </c>
      <c r="H1283" s="156">
        <f t="shared" si="611"/>
        <v>1.5431169999999987</v>
      </c>
      <c r="I1283" s="157">
        <f>'F4.2  KGSC'!AA65</f>
        <v>0</v>
      </c>
      <c r="J1283" s="157">
        <f>'F4.2  KGSC'!AZ65</f>
        <v>0</v>
      </c>
      <c r="K1283" s="156"/>
      <c r="L1283" s="156"/>
      <c r="M1283" s="156">
        <f t="shared" si="654"/>
        <v>0</v>
      </c>
      <c r="N1283" s="156">
        <f t="shared" si="613"/>
        <v>1.5431169999999987</v>
      </c>
      <c r="O1283" s="209">
        <f t="shared" si="608"/>
        <v>0</v>
      </c>
      <c r="P1283" s="210">
        <f t="shared" si="609"/>
        <v>0</v>
      </c>
    </row>
    <row r="1284" spans="1:16" ht="30" outlineLevel="1">
      <c r="A1284" s="58">
        <f t="shared" ref="A1284:E1284" si="669">A1081</f>
        <v>17.2</v>
      </c>
      <c r="B1284" s="104" t="str">
        <f t="shared" si="669"/>
        <v>Structural Strengthening and Sealing Cracks and Cavities in Surge Shaft RCC Staining Wall from inside</v>
      </c>
      <c r="C1284" s="58" t="str">
        <f t="shared" si="669"/>
        <v>MERC/CAPEX/2020-2021/WFH/18</v>
      </c>
      <c r="D1284" s="141">
        <f t="shared" si="669"/>
        <v>44001</v>
      </c>
      <c r="E1284" s="59">
        <f t="shared" si="669"/>
        <v>18.660166</v>
      </c>
      <c r="F1284" s="155">
        <f t="shared" si="606"/>
        <v>0.38750000000000001</v>
      </c>
      <c r="G1284" s="155">
        <f t="shared" si="607"/>
        <v>0</v>
      </c>
      <c r="H1284" s="156">
        <f t="shared" si="611"/>
        <v>0.38750000000000001</v>
      </c>
      <c r="I1284" s="157">
        <f>'F4.2  KGSC'!AA66</f>
        <v>0</v>
      </c>
      <c r="J1284" s="157">
        <f>'F4.2  KGSC'!AZ66</f>
        <v>0</v>
      </c>
      <c r="K1284" s="156"/>
      <c r="L1284" s="156"/>
      <c r="M1284" s="156">
        <f t="shared" si="654"/>
        <v>0</v>
      </c>
      <c r="N1284" s="156">
        <f t="shared" si="613"/>
        <v>0.38750000000000001</v>
      </c>
      <c r="O1284" s="209">
        <f t="shared" si="608"/>
        <v>0</v>
      </c>
      <c r="P1284" s="210">
        <f t="shared" si="609"/>
        <v>0</v>
      </c>
    </row>
    <row r="1285" spans="1:16" outlineLevel="1">
      <c r="A1285" s="183">
        <f t="shared" ref="A1285:E1285" si="670">A1082</f>
        <v>0</v>
      </c>
      <c r="B1285" s="184" t="str">
        <f t="shared" si="670"/>
        <v>IDC</v>
      </c>
      <c r="C1285" s="183" t="str">
        <f t="shared" si="670"/>
        <v>MERC/CAPEX/2020-2021/WFH/18</v>
      </c>
      <c r="D1285" s="814">
        <f t="shared" si="670"/>
        <v>44001</v>
      </c>
      <c r="E1285" s="815">
        <f t="shared" si="670"/>
        <v>1.07</v>
      </c>
      <c r="F1285" s="155">
        <f t="shared" si="606"/>
        <v>0</v>
      </c>
      <c r="G1285" s="155">
        <f t="shared" si="607"/>
        <v>0</v>
      </c>
      <c r="H1285" s="816">
        <f t="shared" si="611"/>
        <v>0</v>
      </c>
      <c r="I1285" s="155">
        <f>'F4.2  KGSC'!AA67</f>
        <v>0</v>
      </c>
      <c r="J1285" s="155">
        <f>'F4.2  KGSC'!AZ67</f>
        <v>0</v>
      </c>
      <c r="K1285" s="816"/>
      <c r="L1285" s="816"/>
      <c r="M1285" s="816">
        <f t="shared" si="654"/>
        <v>0</v>
      </c>
      <c r="N1285" s="816">
        <f t="shared" si="613"/>
        <v>0</v>
      </c>
      <c r="O1285" s="209">
        <f t="shared" si="608"/>
        <v>0</v>
      </c>
      <c r="P1285" s="210">
        <f t="shared" si="609"/>
        <v>0</v>
      </c>
    </row>
    <row r="1286" spans="1:16" ht="30" outlineLevel="1">
      <c r="A1286" s="416" t="str">
        <f t="shared" ref="A1286:E1286" si="671">A1083</f>
        <v>HO
DPR-8</v>
      </c>
      <c r="B1286" s="417" t="str">
        <f t="shared" si="671"/>
        <v>Replacement of Fire Tenders at Various Power Stations of Mahagenco</v>
      </c>
      <c r="C1286" s="416" t="str">
        <f t="shared" si="671"/>
        <v>MERC/CAPEX/20172018/4653</v>
      </c>
      <c r="D1286" s="811">
        <f t="shared" si="671"/>
        <v>43052</v>
      </c>
      <c r="E1286" s="57">
        <f t="shared" si="671"/>
        <v>1.25</v>
      </c>
      <c r="F1286" s="155">
        <f t="shared" si="606"/>
        <v>0</v>
      </c>
      <c r="G1286" s="155">
        <f t="shared" si="607"/>
        <v>0</v>
      </c>
      <c r="H1286" s="816">
        <f t="shared" si="611"/>
        <v>0</v>
      </c>
      <c r="I1286" s="155">
        <f>'F4.2  KGSC'!AA68</f>
        <v>0</v>
      </c>
      <c r="J1286" s="155">
        <f>'F4.2  KGSC'!AZ68</f>
        <v>0</v>
      </c>
      <c r="K1286" s="816"/>
      <c r="L1286" s="816"/>
      <c r="M1286" s="816">
        <f t="shared" si="654"/>
        <v>0</v>
      </c>
      <c r="N1286" s="816">
        <f t="shared" si="613"/>
        <v>0</v>
      </c>
      <c r="O1286" s="209">
        <f t="shared" si="608"/>
        <v>0</v>
      </c>
      <c r="P1286" s="210">
        <f t="shared" si="609"/>
        <v>0</v>
      </c>
    </row>
    <row r="1287" spans="1:16" ht="30" outlineLevel="1">
      <c r="A1287" s="183" t="str">
        <f t="shared" ref="A1287:E1287" si="672">A1084</f>
        <v>HO
DPR-8.1</v>
      </c>
      <c r="B1287" s="184" t="str">
        <f t="shared" si="672"/>
        <v>Advance Multipurpose Fire Tender</v>
      </c>
      <c r="C1287" s="183" t="str">
        <f t="shared" si="672"/>
        <v>MERC/CAPEX/20172018/4653</v>
      </c>
      <c r="D1287" s="814">
        <f t="shared" si="672"/>
        <v>43052</v>
      </c>
      <c r="E1287" s="815">
        <f t="shared" si="672"/>
        <v>0</v>
      </c>
      <c r="F1287" s="155">
        <f t="shared" si="606"/>
        <v>0</v>
      </c>
      <c r="G1287" s="155">
        <f t="shared" si="607"/>
        <v>0</v>
      </c>
      <c r="H1287" s="816">
        <f t="shared" si="611"/>
        <v>0</v>
      </c>
      <c r="I1287" s="155">
        <f>'F4.2  KGSC'!AA69</f>
        <v>0</v>
      </c>
      <c r="J1287" s="155">
        <f>'F4.2  KGSC'!AZ69</f>
        <v>0</v>
      </c>
      <c r="K1287" s="816"/>
      <c r="L1287" s="816"/>
      <c r="M1287" s="816">
        <f t="shared" si="654"/>
        <v>0</v>
      </c>
      <c r="N1287" s="816">
        <f t="shared" si="613"/>
        <v>0</v>
      </c>
      <c r="O1287" s="209">
        <f t="shared" si="608"/>
        <v>0</v>
      </c>
      <c r="P1287" s="210">
        <f t="shared" si="609"/>
        <v>0</v>
      </c>
    </row>
    <row r="1288" spans="1:16" ht="30" outlineLevel="1">
      <c r="A1288" s="183" t="str">
        <f t="shared" ref="A1288:E1288" si="673">A1085</f>
        <v>HO
DPR-8.2</v>
      </c>
      <c r="B1288" s="184" t="str">
        <f t="shared" si="673"/>
        <v>Normal Multipurpose Fire Tender</v>
      </c>
      <c r="C1288" s="183" t="str">
        <f t="shared" si="673"/>
        <v>MERC/CAPEX/20172018/4653</v>
      </c>
      <c r="D1288" s="814">
        <f t="shared" si="673"/>
        <v>43052</v>
      </c>
      <c r="E1288" s="815">
        <f t="shared" si="673"/>
        <v>1.25</v>
      </c>
      <c r="F1288" s="155">
        <f t="shared" si="606"/>
        <v>0</v>
      </c>
      <c r="G1288" s="155">
        <f t="shared" si="607"/>
        <v>0</v>
      </c>
      <c r="H1288" s="816">
        <f t="shared" si="611"/>
        <v>0</v>
      </c>
      <c r="I1288" s="155">
        <f>'F4.2  KGSC'!AA70</f>
        <v>0</v>
      </c>
      <c r="J1288" s="155">
        <f>'F4.2  KGSC'!AZ70</f>
        <v>0</v>
      </c>
      <c r="K1288" s="816"/>
      <c r="L1288" s="816"/>
      <c r="M1288" s="816">
        <f t="shared" si="654"/>
        <v>0</v>
      </c>
      <c r="N1288" s="816">
        <f t="shared" si="613"/>
        <v>0</v>
      </c>
      <c r="O1288" s="209">
        <f t="shared" si="608"/>
        <v>0</v>
      </c>
      <c r="P1288" s="210">
        <f t="shared" si="609"/>
        <v>0</v>
      </c>
    </row>
    <row r="1289" spans="1:16" outlineLevel="1">
      <c r="A1289" s="183">
        <f t="shared" ref="A1289:E1289" si="674">A1086</f>
        <v>0</v>
      </c>
      <c r="B1289" s="184" t="str">
        <f t="shared" si="674"/>
        <v>IDC</v>
      </c>
      <c r="C1289" s="183" t="str">
        <f t="shared" si="674"/>
        <v>MERC/CAPEX/20172018/4653</v>
      </c>
      <c r="D1289" s="814">
        <f t="shared" si="674"/>
        <v>43052</v>
      </c>
      <c r="E1289" s="815">
        <f t="shared" si="674"/>
        <v>0</v>
      </c>
      <c r="F1289" s="155">
        <f t="shared" si="606"/>
        <v>0</v>
      </c>
      <c r="G1289" s="155">
        <f t="shared" si="607"/>
        <v>0</v>
      </c>
      <c r="H1289" s="816">
        <f t="shared" si="611"/>
        <v>0</v>
      </c>
      <c r="I1289" s="155">
        <f>'F4.2  KGSC'!AA71</f>
        <v>0</v>
      </c>
      <c r="J1289" s="155">
        <f>'F4.2  KGSC'!AZ71</f>
        <v>0</v>
      </c>
      <c r="K1289" s="816"/>
      <c r="L1289" s="816"/>
      <c r="M1289" s="816">
        <f t="shared" si="654"/>
        <v>0</v>
      </c>
      <c r="N1289" s="816">
        <f t="shared" si="613"/>
        <v>0</v>
      </c>
      <c r="O1289" s="209">
        <f t="shared" si="608"/>
        <v>0</v>
      </c>
      <c r="P1289" s="210">
        <f t="shared" si="609"/>
        <v>0</v>
      </c>
    </row>
    <row r="1290" spans="1:16" ht="45" outlineLevel="1">
      <c r="A1290" s="416">
        <f t="shared" ref="A1290:E1290" si="675">A1087</f>
        <v>18</v>
      </c>
      <c r="B1290" s="417" t="str">
        <f t="shared" si="675"/>
        <v>Refurbishment of cooling and drainage water system along with replacement of 5 no's of cooling water pumps by new stage -IV KGSC Pophali</v>
      </c>
      <c r="C1290" s="416" t="str">
        <f t="shared" si="675"/>
        <v>MERC/CAPEX/2023-2024/MSPGCL/0201</v>
      </c>
      <c r="D1290" s="811">
        <f t="shared" si="675"/>
        <v>45372</v>
      </c>
      <c r="E1290" s="57">
        <f t="shared" si="675"/>
        <v>0</v>
      </c>
      <c r="F1290" s="155">
        <f t="shared" si="606"/>
        <v>0</v>
      </c>
      <c r="G1290" s="155">
        <f t="shared" si="607"/>
        <v>0</v>
      </c>
      <c r="H1290" s="816">
        <f t="shared" si="611"/>
        <v>0</v>
      </c>
      <c r="I1290" s="155">
        <f>'F4.2  KGSC'!AA72</f>
        <v>0</v>
      </c>
      <c r="J1290" s="155">
        <f>'F4.2  KGSC'!AZ72</f>
        <v>0</v>
      </c>
      <c r="K1290" s="816"/>
      <c r="L1290" s="816"/>
      <c r="M1290" s="816">
        <f t="shared" si="654"/>
        <v>0</v>
      </c>
      <c r="N1290" s="816">
        <f t="shared" si="613"/>
        <v>0</v>
      </c>
      <c r="O1290" s="209">
        <f t="shared" si="608"/>
        <v>0</v>
      </c>
      <c r="P1290" s="210">
        <f t="shared" si="609"/>
        <v>0</v>
      </c>
    </row>
    <row r="1291" spans="1:16" ht="45" outlineLevel="1">
      <c r="A1291" s="201">
        <f t="shared" ref="A1291:E1291" si="676">A1088</f>
        <v>0</v>
      </c>
      <c r="B1291" s="164" t="str">
        <f t="shared" si="676"/>
        <v>Refurbishment of cooling and drainage water system along with replacement of 5 no's of cooling water pumps by new stage -IV KGSC Pophali</v>
      </c>
      <c r="C1291" s="87" t="str">
        <f t="shared" si="676"/>
        <v>MERC/CAPEX/2023-2024/MSPGCL/0201</v>
      </c>
      <c r="D1291" s="141">
        <f t="shared" si="676"/>
        <v>45372</v>
      </c>
      <c r="E1291" s="159">
        <f t="shared" si="676"/>
        <v>0</v>
      </c>
      <c r="F1291" s="155">
        <f t="shared" si="606"/>
        <v>27.83</v>
      </c>
      <c r="G1291" s="155">
        <f t="shared" si="607"/>
        <v>27.83</v>
      </c>
      <c r="H1291" s="156">
        <f t="shared" si="611"/>
        <v>0</v>
      </c>
      <c r="I1291" s="157">
        <f>'F4.2  KGSC'!AA73</f>
        <v>0</v>
      </c>
      <c r="J1291" s="157">
        <f>'F4.2  KGSC'!AZ73</f>
        <v>0</v>
      </c>
      <c r="K1291" s="156"/>
      <c r="L1291" s="156"/>
      <c r="M1291" s="156">
        <f t="shared" si="654"/>
        <v>0</v>
      </c>
      <c r="N1291" s="156">
        <f t="shared" si="613"/>
        <v>0</v>
      </c>
      <c r="O1291" s="209"/>
      <c r="P1291" s="210"/>
    </row>
    <row r="1292" spans="1:16" outlineLevel="1">
      <c r="A1292" s="201">
        <f t="shared" ref="A1292:E1292" si="677">A1089</f>
        <v>0</v>
      </c>
      <c r="B1292" s="164" t="str">
        <f t="shared" si="677"/>
        <v>IDC</v>
      </c>
      <c r="C1292" s="87" t="str">
        <f t="shared" si="677"/>
        <v>MERC/CAPEX/2023-2024/MSPGCL/0201</v>
      </c>
      <c r="D1292" s="141">
        <f t="shared" si="677"/>
        <v>45372</v>
      </c>
      <c r="E1292" s="159">
        <f t="shared" si="677"/>
        <v>0</v>
      </c>
      <c r="F1292" s="155">
        <f t="shared" ref="F1292" si="678">F1089+I1089</f>
        <v>0</v>
      </c>
      <c r="G1292" s="155">
        <f t="shared" ref="G1292" si="679">G1089+M1089</f>
        <v>0</v>
      </c>
      <c r="H1292" s="156">
        <f t="shared" si="611"/>
        <v>0</v>
      </c>
      <c r="I1292" s="157">
        <f>'F4.2  KGSC'!AA74</f>
        <v>0</v>
      </c>
      <c r="J1292" s="157">
        <f>'F4.2  KGSC'!AZ74</f>
        <v>0</v>
      </c>
      <c r="K1292" s="156"/>
      <c r="L1292" s="156"/>
      <c r="M1292" s="156">
        <f t="shared" si="654"/>
        <v>0</v>
      </c>
      <c r="N1292" s="156">
        <f t="shared" si="613"/>
        <v>0</v>
      </c>
      <c r="O1292" s="209"/>
      <c r="P1292" s="210"/>
    </row>
    <row r="1293" spans="1:16" outlineLevel="1">
      <c r="A1293" s="87"/>
      <c r="B1293" s="90"/>
      <c r="C1293" s="87"/>
      <c r="D1293" s="141"/>
      <c r="E1293" s="159"/>
      <c r="F1293" s="156"/>
      <c r="G1293" s="156"/>
      <c r="H1293" s="156"/>
      <c r="I1293" s="157">
        <f>'F4.2  KGSC'!AA75</f>
        <v>0</v>
      </c>
      <c r="J1293" s="157">
        <f>'F4.2  KGSC'!AZ75</f>
        <v>0</v>
      </c>
      <c r="K1293" s="156"/>
      <c r="L1293" s="156"/>
      <c r="M1293" s="156"/>
      <c r="N1293" s="156"/>
      <c r="O1293" s="209"/>
      <c r="P1293" s="210"/>
    </row>
    <row r="1294" spans="1:16" outlineLevel="1">
      <c r="A1294" s="87">
        <f t="shared" ref="A1294:E1294" si="680">A1091</f>
        <v>0</v>
      </c>
      <c r="B1294" s="46" t="str">
        <f t="shared" si="680"/>
        <v>(ii) Yet to be submitted to MERC</v>
      </c>
      <c r="C1294" s="87">
        <f t="shared" si="680"/>
        <v>0</v>
      </c>
      <c r="D1294" s="141" t="str">
        <f t="shared" si="680"/>
        <v>-</v>
      </c>
      <c r="E1294" s="159">
        <f t="shared" si="680"/>
        <v>0</v>
      </c>
      <c r="F1294" s="156">
        <f>F1091+I1091</f>
        <v>0</v>
      </c>
      <c r="G1294" s="156">
        <f>G1091+M1091</f>
        <v>0</v>
      </c>
      <c r="H1294" s="156">
        <f t="shared" ref="H1294:H1320" si="681">F1294-G1294</f>
        <v>0</v>
      </c>
      <c r="I1294" s="157">
        <f>'F4.2  KGSC'!AA76</f>
        <v>0</v>
      </c>
      <c r="J1294" s="157">
        <f>'F4.2  KGSC'!AZ76</f>
        <v>0</v>
      </c>
      <c r="K1294" s="156"/>
      <c r="L1294" s="156"/>
      <c r="M1294" s="156">
        <f t="shared" ref="M1294:M1320" si="682">SUM(J1294:L1294)</f>
        <v>0</v>
      </c>
      <c r="N1294" s="156">
        <f t="shared" ref="N1294:N1320" si="683">H1294+I1294-M1294</f>
        <v>0</v>
      </c>
    </row>
    <row r="1295" spans="1:16" ht="30" outlineLevel="1">
      <c r="A1295" s="53">
        <f t="shared" ref="A1295:E1295" si="684">A1092</f>
        <v>19</v>
      </c>
      <c r="B1295" s="54" t="str">
        <f t="shared" si="684"/>
        <v>Refurbishment of GIS T155 as per M4 Schedule at KGSC Stage-IV, Pophali</v>
      </c>
      <c r="C1295" s="53" t="str">
        <f t="shared" si="684"/>
        <v>Yet to be approved</v>
      </c>
      <c r="D1295" s="55" t="str">
        <f t="shared" si="684"/>
        <v>-</v>
      </c>
      <c r="E1295" s="56">
        <f t="shared" si="684"/>
        <v>0</v>
      </c>
      <c r="F1295" s="156">
        <f>F1092+I1092</f>
        <v>0</v>
      </c>
      <c r="G1295" s="156">
        <f>G1092+M1092</f>
        <v>0</v>
      </c>
      <c r="H1295" s="156">
        <f t="shared" si="681"/>
        <v>0</v>
      </c>
      <c r="I1295" s="157">
        <f>'F4.2  KGSC'!AA77</f>
        <v>0</v>
      </c>
      <c r="J1295" s="157">
        <f>'F4.2  KGSC'!AZ77</f>
        <v>0</v>
      </c>
      <c r="K1295" s="156"/>
      <c r="L1295" s="156"/>
      <c r="M1295" s="156">
        <f t="shared" si="682"/>
        <v>0</v>
      </c>
      <c r="N1295" s="156">
        <f t="shared" si="683"/>
        <v>0</v>
      </c>
    </row>
    <row r="1296" spans="1:16" outlineLevel="1">
      <c r="A1296" s="87">
        <f t="shared" ref="A1296:E1296" si="685">A1093</f>
        <v>19.100000000000001</v>
      </c>
      <c r="B1296" s="90" t="str">
        <f t="shared" si="685"/>
        <v>Refurbishment of GIS T155 as per M4 Schedule at KGSC Stage-IV, Pophali</v>
      </c>
      <c r="C1296" s="87">
        <f t="shared" si="685"/>
        <v>0</v>
      </c>
      <c r="D1296" s="141" t="str">
        <f t="shared" si="685"/>
        <v>-</v>
      </c>
      <c r="E1296" s="159">
        <f t="shared" si="685"/>
        <v>0</v>
      </c>
      <c r="F1296" s="156">
        <f>F1093+I1093</f>
        <v>49.08</v>
      </c>
      <c r="G1296" s="156">
        <f>G1093+M1093</f>
        <v>49.08</v>
      </c>
      <c r="H1296" s="156">
        <f t="shared" si="681"/>
        <v>0</v>
      </c>
      <c r="I1296" s="157">
        <f>'F4.2  KGSC'!AA78</f>
        <v>0</v>
      </c>
      <c r="J1296" s="157">
        <f>'F4.2  KGSC'!AZ78</f>
        <v>0</v>
      </c>
      <c r="K1296" s="156"/>
      <c r="L1296" s="156"/>
      <c r="M1296" s="156">
        <f t="shared" si="682"/>
        <v>0</v>
      </c>
      <c r="N1296" s="156">
        <f t="shared" si="683"/>
        <v>0</v>
      </c>
    </row>
    <row r="1297" spans="1:14" outlineLevel="1">
      <c r="A1297" s="53">
        <f t="shared" ref="A1297:E1297" si="686">A1094</f>
        <v>20</v>
      </c>
      <c r="B1297" s="54" t="str">
        <f t="shared" si="686"/>
        <v>Various Civil work as per IB recommendation at KGSC, Pophali</v>
      </c>
      <c r="C1297" s="53" t="str">
        <f t="shared" si="686"/>
        <v>Yet to be approved</v>
      </c>
      <c r="D1297" s="55" t="str">
        <f t="shared" si="686"/>
        <v>-</v>
      </c>
      <c r="E1297" s="56">
        <f t="shared" si="686"/>
        <v>0</v>
      </c>
      <c r="F1297" s="156">
        <f>F1094+I1094</f>
        <v>0</v>
      </c>
      <c r="G1297" s="156">
        <f>G1094+M1094</f>
        <v>0</v>
      </c>
      <c r="H1297" s="156">
        <f t="shared" si="681"/>
        <v>0</v>
      </c>
      <c r="I1297" s="157">
        <f>'F4.2  KGSC'!AA79</f>
        <v>0</v>
      </c>
      <c r="J1297" s="157">
        <f>'F4.2  KGSC'!AZ79</f>
        <v>0</v>
      </c>
      <c r="K1297" s="156"/>
      <c r="L1297" s="156"/>
      <c r="M1297" s="156">
        <f t="shared" si="682"/>
        <v>0</v>
      </c>
      <c r="N1297" s="156">
        <f t="shared" si="683"/>
        <v>0</v>
      </c>
    </row>
    <row r="1298" spans="1:14" outlineLevel="1">
      <c r="A1298" s="87">
        <f t="shared" ref="A1298:E1298" si="687">A1095</f>
        <v>20.100000000000001</v>
      </c>
      <c r="B1298" s="90" t="str">
        <f t="shared" si="687"/>
        <v>Various Civil work as per IB recommendation at KGSC, Pophali</v>
      </c>
      <c r="C1298" s="87">
        <f t="shared" si="687"/>
        <v>0</v>
      </c>
      <c r="D1298" s="141" t="str">
        <f t="shared" si="687"/>
        <v>-</v>
      </c>
      <c r="E1298" s="159">
        <f t="shared" si="687"/>
        <v>0</v>
      </c>
      <c r="F1298" s="156">
        <f>F1095+I1095</f>
        <v>8.4499999999999993</v>
      </c>
      <c r="G1298" s="156">
        <f>G1095+M1095</f>
        <v>10.5</v>
      </c>
      <c r="H1298" s="156">
        <f t="shared" si="681"/>
        <v>-2.0500000000000007</v>
      </c>
      <c r="I1298" s="157">
        <f>'F4.2  KGSC'!AA80</f>
        <v>0</v>
      </c>
      <c r="J1298" s="157">
        <f>'F4.2  KGSC'!AZ80</f>
        <v>0</v>
      </c>
      <c r="K1298" s="156"/>
      <c r="L1298" s="156"/>
      <c r="M1298" s="156">
        <f t="shared" si="682"/>
        <v>0</v>
      </c>
      <c r="N1298" s="156">
        <f t="shared" si="683"/>
        <v>-2.0500000000000007</v>
      </c>
    </row>
    <row r="1299" spans="1:14" outlineLevel="1">
      <c r="A1299" s="87">
        <f t="shared" ref="A1299:E1299" si="688">A1096</f>
        <v>20.2</v>
      </c>
      <c r="B1299" s="90" t="str">
        <f t="shared" si="688"/>
        <v>construction of chainlink caging along entrance of St-I&amp;II, St-III &amp; St-IV</v>
      </c>
      <c r="C1299" s="87">
        <f t="shared" si="688"/>
        <v>0</v>
      </c>
      <c r="D1299" s="141" t="str">
        <f t="shared" si="688"/>
        <v>-</v>
      </c>
      <c r="E1299" s="159">
        <f t="shared" si="688"/>
        <v>0</v>
      </c>
      <c r="F1299" s="156">
        <f t="shared" ref="F1299:F1362" si="689">F1096+I1096</f>
        <v>6.5299999999999994</v>
      </c>
      <c r="G1299" s="156">
        <f t="shared" ref="G1299:G1362" si="690">G1096+M1096</f>
        <v>0</v>
      </c>
      <c r="H1299" s="156">
        <f t="shared" si="681"/>
        <v>6.5299999999999994</v>
      </c>
      <c r="I1299" s="157">
        <f>'F4.2  KGSC'!AA81</f>
        <v>0</v>
      </c>
      <c r="J1299" s="157">
        <f>'F4.2  KGSC'!AZ81</f>
        <v>0</v>
      </c>
      <c r="K1299" s="156"/>
      <c r="L1299" s="156"/>
      <c r="M1299" s="156">
        <f t="shared" si="682"/>
        <v>0</v>
      </c>
      <c r="N1299" s="156">
        <f t="shared" si="683"/>
        <v>6.5299999999999994</v>
      </c>
    </row>
    <row r="1300" spans="1:14" outlineLevel="1">
      <c r="A1300" s="87">
        <f t="shared" ref="A1300:E1300" si="691">A1097</f>
        <v>21</v>
      </c>
      <c r="B1300" s="90" t="str">
        <f t="shared" si="691"/>
        <v>Stabilization and Mitigation of Landslide Prone Areas at KGSC, Mahagenco, Pophali</v>
      </c>
      <c r="C1300" s="87" t="str">
        <f t="shared" si="691"/>
        <v>Yet to be approved</v>
      </c>
      <c r="D1300" s="141" t="str">
        <f t="shared" si="691"/>
        <v>-</v>
      </c>
      <c r="E1300" s="159">
        <f t="shared" si="691"/>
        <v>0</v>
      </c>
      <c r="F1300" s="156">
        <f t="shared" si="689"/>
        <v>0</v>
      </c>
      <c r="G1300" s="156">
        <f t="shared" si="690"/>
        <v>0</v>
      </c>
      <c r="H1300" s="156">
        <f t="shared" si="681"/>
        <v>0</v>
      </c>
      <c r="I1300" s="157">
        <f>'F4.2  KGSC'!AA82</f>
        <v>0</v>
      </c>
      <c r="J1300" s="157">
        <f>'F4.2  KGSC'!AZ82</f>
        <v>0</v>
      </c>
      <c r="K1300" s="156"/>
      <c r="L1300" s="156"/>
      <c r="M1300" s="156">
        <f t="shared" si="682"/>
        <v>0</v>
      </c>
      <c r="N1300" s="156">
        <f t="shared" si="683"/>
        <v>0</v>
      </c>
    </row>
    <row r="1301" spans="1:14" outlineLevel="1">
      <c r="A1301" s="87">
        <f t="shared" ref="A1301:E1301" si="692">A1098</f>
        <v>21.1</v>
      </c>
      <c r="B1301" s="90" t="str">
        <f t="shared" si="692"/>
        <v>Stabilization and Mitigation of Landslide Prone Areas</v>
      </c>
      <c r="C1301" s="87">
        <f t="shared" si="692"/>
        <v>0</v>
      </c>
      <c r="D1301" s="141" t="str">
        <f t="shared" si="692"/>
        <v>-</v>
      </c>
      <c r="E1301" s="159">
        <f t="shared" si="692"/>
        <v>0</v>
      </c>
      <c r="F1301" s="156">
        <f t="shared" si="689"/>
        <v>22.6</v>
      </c>
      <c r="G1301" s="156">
        <f t="shared" si="690"/>
        <v>23.6</v>
      </c>
      <c r="H1301" s="156">
        <f t="shared" si="681"/>
        <v>-1</v>
      </c>
      <c r="I1301" s="157">
        <f>'F4.2  KGSC'!AA83</f>
        <v>0</v>
      </c>
      <c r="J1301" s="157">
        <f>'F4.2  KGSC'!AZ83</f>
        <v>0</v>
      </c>
      <c r="K1301" s="156"/>
      <c r="L1301" s="156"/>
      <c r="M1301" s="156">
        <f t="shared" si="682"/>
        <v>0</v>
      </c>
      <c r="N1301" s="156">
        <f t="shared" si="683"/>
        <v>-1</v>
      </c>
    </row>
    <row r="1302" spans="1:14" outlineLevel="1">
      <c r="A1302" s="87">
        <f t="shared" ref="A1302:E1302" si="693">A1099</f>
        <v>21.2</v>
      </c>
      <c r="B1302" s="90" t="str">
        <f t="shared" si="693"/>
        <v>Construction of retaining wall</v>
      </c>
      <c r="C1302" s="87">
        <f t="shared" si="693"/>
        <v>0</v>
      </c>
      <c r="D1302" s="141" t="str">
        <f t="shared" si="693"/>
        <v>-</v>
      </c>
      <c r="E1302" s="159">
        <f t="shared" si="693"/>
        <v>0</v>
      </c>
      <c r="F1302" s="156">
        <f t="shared" si="689"/>
        <v>6.9</v>
      </c>
      <c r="G1302" s="156">
        <f t="shared" si="690"/>
        <v>6.9</v>
      </c>
      <c r="H1302" s="156">
        <f t="shared" si="681"/>
        <v>0</v>
      </c>
      <c r="I1302" s="157">
        <f>'F4.2  KGSC'!AA84</f>
        <v>0</v>
      </c>
      <c r="J1302" s="157">
        <f>'F4.2  KGSC'!AZ84</f>
        <v>0</v>
      </c>
      <c r="K1302" s="156"/>
      <c r="L1302" s="156"/>
      <c r="M1302" s="156">
        <f t="shared" si="682"/>
        <v>0</v>
      </c>
      <c r="N1302" s="156">
        <f t="shared" si="683"/>
        <v>0</v>
      </c>
    </row>
    <row r="1303" spans="1:14" outlineLevel="1">
      <c r="A1303" s="87">
        <f t="shared" ref="A1303:E1303" si="694">A1100</f>
        <v>21.3</v>
      </c>
      <c r="B1303" s="90" t="str">
        <f t="shared" si="694"/>
        <v>Dredging river and nallah</v>
      </c>
      <c r="C1303" s="87">
        <f t="shared" si="694"/>
        <v>0</v>
      </c>
      <c r="D1303" s="141" t="str">
        <f t="shared" si="694"/>
        <v>-</v>
      </c>
      <c r="E1303" s="159">
        <f t="shared" si="694"/>
        <v>0</v>
      </c>
      <c r="F1303" s="156">
        <f t="shared" si="689"/>
        <v>0.4</v>
      </c>
      <c r="G1303" s="156">
        <f t="shared" si="690"/>
        <v>0.4</v>
      </c>
      <c r="H1303" s="156">
        <f t="shared" si="681"/>
        <v>0</v>
      </c>
      <c r="I1303" s="157">
        <f>'F4.2  KGSC'!AA85</f>
        <v>0</v>
      </c>
      <c r="J1303" s="157">
        <f>'F4.2  KGSC'!AZ85</f>
        <v>0</v>
      </c>
      <c r="K1303" s="156"/>
      <c r="L1303" s="156"/>
      <c r="M1303" s="156">
        <f t="shared" si="682"/>
        <v>0</v>
      </c>
      <c r="N1303" s="156">
        <f t="shared" si="683"/>
        <v>0</v>
      </c>
    </row>
    <row r="1304" spans="1:14" ht="30" outlineLevel="1">
      <c r="A1304" s="53">
        <f t="shared" ref="A1304:E1304" si="695">A1101</f>
        <v>22</v>
      </c>
      <c r="B1304" s="54" t="str">
        <f t="shared" si="695"/>
        <v>Various Performance Improvement related schemes for FY 2026-27 at KGSC, Pophali</v>
      </c>
      <c r="C1304" s="53" t="str">
        <f t="shared" si="695"/>
        <v>Yet to be approved</v>
      </c>
      <c r="D1304" s="55" t="str">
        <f t="shared" si="695"/>
        <v>-</v>
      </c>
      <c r="E1304" s="56">
        <f t="shared" si="695"/>
        <v>0</v>
      </c>
      <c r="F1304" s="156">
        <f t="shared" si="689"/>
        <v>0</v>
      </c>
      <c r="G1304" s="156">
        <f t="shared" si="690"/>
        <v>0</v>
      </c>
      <c r="H1304" s="156">
        <f t="shared" si="681"/>
        <v>0</v>
      </c>
      <c r="I1304" s="157">
        <f>'F4.2  KGSC'!AA86</f>
        <v>0</v>
      </c>
      <c r="J1304" s="157">
        <f>'F4.2  KGSC'!AZ86</f>
        <v>0</v>
      </c>
      <c r="K1304" s="156"/>
      <c r="L1304" s="156"/>
      <c r="M1304" s="156">
        <f t="shared" si="682"/>
        <v>0</v>
      </c>
      <c r="N1304" s="156">
        <f t="shared" si="683"/>
        <v>0</v>
      </c>
    </row>
    <row r="1305" spans="1:14" outlineLevel="1">
      <c r="A1305" s="87">
        <f t="shared" ref="A1305:E1305" si="696">A1102</f>
        <v>22.1</v>
      </c>
      <c r="B1305" s="90" t="str">
        <f t="shared" si="696"/>
        <v>Supply of New Runner for Francis Turbine 80 MW at KGSC Stage-III</v>
      </c>
      <c r="C1305" s="87">
        <f t="shared" si="696"/>
        <v>0</v>
      </c>
      <c r="D1305" s="141" t="str">
        <f t="shared" si="696"/>
        <v>-</v>
      </c>
      <c r="E1305" s="159">
        <f t="shared" si="696"/>
        <v>0</v>
      </c>
      <c r="F1305" s="156">
        <f t="shared" si="689"/>
        <v>11</v>
      </c>
      <c r="G1305" s="156">
        <f t="shared" si="690"/>
        <v>11</v>
      </c>
      <c r="H1305" s="156">
        <f t="shared" si="681"/>
        <v>0</v>
      </c>
      <c r="I1305" s="157">
        <f>'F4.2  KGSC'!AA87</f>
        <v>0</v>
      </c>
      <c r="J1305" s="157">
        <f>'F4.2  KGSC'!AZ87</f>
        <v>0</v>
      </c>
      <c r="K1305" s="156"/>
      <c r="L1305" s="156"/>
      <c r="M1305" s="156">
        <f t="shared" si="682"/>
        <v>0</v>
      </c>
      <c r="N1305" s="156">
        <f t="shared" si="683"/>
        <v>0</v>
      </c>
    </row>
    <row r="1306" spans="1:14" outlineLevel="1">
      <c r="A1306" s="87">
        <f t="shared" ref="A1306:E1306" si="697">A1103</f>
        <v>22.2</v>
      </c>
      <c r="B1306" s="90" t="str">
        <f t="shared" si="697"/>
        <v>Supply of 2 Nos. injector along with injector shaft for Stage-I Units (70 MW) at Stage I &amp; II  KGSC, Pophali .</v>
      </c>
      <c r="C1306" s="87">
        <f t="shared" si="697"/>
        <v>0</v>
      </c>
      <c r="D1306" s="141" t="str">
        <f t="shared" si="697"/>
        <v>-</v>
      </c>
      <c r="E1306" s="159">
        <f t="shared" si="697"/>
        <v>0</v>
      </c>
      <c r="F1306" s="156">
        <f t="shared" si="689"/>
        <v>4</v>
      </c>
      <c r="G1306" s="156">
        <f t="shared" si="690"/>
        <v>4</v>
      </c>
      <c r="H1306" s="156">
        <f t="shared" si="681"/>
        <v>0</v>
      </c>
      <c r="I1306" s="157">
        <f>'F4.2  KGSC'!AA88</f>
        <v>0</v>
      </c>
      <c r="J1306" s="157">
        <f>'F4.2  KGSC'!AZ88</f>
        <v>0</v>
      </c>
      <c r="K1306" s="156"/>
      <c r="L1306" s="156"/>
      <c r="M1306" s="156">
        <f t="shared" si="682"/>
        <v>0</v>
      </c>
      <c r="N1306" s="156">
        <f t="shared" si="683"/>
        <v>0</v>
      </c>
    </row>
    <row r="1307" spans="1:14" outlineLevel="1">
      <c r="A1307" s="87">
        <f t="shared" ref="A1307:E1307" si="698">A1104</f>
        <v>22.3</v>
      </c>
      <c r="B1307" s="90" t="str">
        <f t="shared" si="698"/>
        <v>Supply of 1 No. injector  for Stage-II Units (80 MW) at Stage I &amp; II  KGSC, Pophali .</v>
      </c>
      <c r="C1307" s="87">
        <f t="shared" si="698"/>
        <v>0</v>
      </c>
      <c r="D1307" s="141" t="str">
        <f t="shared" si="698"/>
        <v>-</v>
      </c>
      <c r="E1307" s="159">
        <f t="shared" si="698"/>
        <v>0</v>
      </c>
      <c r="F1307" s="156">
        <f t="shared" si="689"/>
        <v>2</v>
      </c>
      <c r="G1307" s="156">
        <f t="shared" si="690"/>
        <v>2</v>
      </c>
      <c r="H1307" s="156">
        <f t="shared" si="681"/>
        <v>0</v>
      </c>
      <c r="I1307" s="157">
        <f>'F4.2  KGSC'!AA89</f>
        <v>0</v>
      </c>
      <c r="J1307" s="157">
        <f>'F4.2  KGSC'!AZ89</f>
        <v>0</v>
      </c>
      <c r="K1307" s="156"/>
      <c r="L1307" s="156"/>
      <c r="M1307" s="156">
        <f t="shared" si="682"/>
        <v>0</v>
      </c>
      <c r="N1307" s="156">
        <f t="shared" si="683"/>
        <v>0</v>
      </c>
    </row>
    <row r="1308" spans="1:14" outlineLevel="1">
      <c r="A1308" s="87">
        <f t="shared" ref="A1308:E1308" si="699">A1105</f>
        <v>22.4</v>
      </c>
      <c r="B1308" s="90" t="str">
        <f t="shared" si="699"/>
        <v>Upgradation of AC Chiiler system at Stage I &amp; II</v>
      </c>
      <c r="C1308" s="87">
        <f t="shared" si="699"/>
        <v>0</v>
      </c>
      <c r="D1308" s="141" t="str">
        <f t="shared" si="699"/>
        <v>-</v>
      </c>
      <c r="E1308" s="159">
        <f t="shared" si="699"/>
        <v>0</v>
      </c>
      <c r="F1308" s="156">
        <f t="shared" si="689"/>
        <v>7</v>
      </c>
      <c r="G1308" s="156">
        <f t="shared" si="690"/>
        <v>7</v>
      </c>
      <c r="H1308" s="156">
        <f t="shared" si="681"/>
        <v>0</v>
      </c>
      <c r="I1308" s="157">
        <f>'F4.2  KGSC'!AA90</f>
        <v>0</v>
      </c>
      <c r="J1308" s="157">
        <f>'F4.2  KGSC'!AZ90</f>
        <v>0</v>
      </c>
      <c r="K1308" s="156"/>
      <c r="L1308" s="156"/>
      <c r="M1308" s="156">
        <f t="shared" si="682"/>
        <v>0</v>
      </c>
      <c r="N1308" s="156">
        <f t="shared" si="683"/>
        <v>0</v>
      </c>
    </row>
    <row r="1309" spans="1:14" outlineLevel="1">
      <c r="A1309" s="87">
        <f t="shared" ref="A1309:E1309" si="700">A1106</f>
        <v>22.5</v>
      </c>
      <c r="B1309" s="90" t="str">
        <f t="shared" si="700"/>
        <v>Design, manufacturing, supply, erection, testing and commissioning of LGB and UGB cooler modifications at KGSC Stage I&amp;II</v>
      </c>
      <c r="C1309" s="87">
        <f t="shared" si="700"/>
        <v>0</v>
      </c>
      <c r="D1309" s="141" t="str">
        <f t="shared" si="700"/>
        <v>-</v>
      </c>
      <c r="E1309" s="159">
        <f t="shared" si="700"/>
        <v>0</v>
      </c>
      <c r="F1309" s="156">
        <f t="shared" si="689"/>
        <v>5</v>
      </c>
      <c r="G1309" s="156">
        <f t="shared" si="690"/>
        <v>5</v>
      </c>
      <c r="H1309" s="156">
        <f t="shared" si="681"/>
        <v>0</v>
      </c>
      <c r="I1309" s="157">
        <f>'F4.2  KGSC'!AA91</f>
        <v>0</v>
      </c>
      <c r="J1309" s="157">
        <f>'F4.2  KGSC'!AZ91</f>
        <v>0</v>
      </c>
      <c r="K1309" s="156"/>
      <c r="L1309" s="156"/>
      <c r="M1309" s="156">
        <f t="shared" si="682"/>
        <v>0</v>
      </c>
      <c r="N1309" s="156">
        <f t="shared" si="683"/>
        <v>0</v>
      </c>
    </row>
    <row r="1310" spans="1:14" ht="30" outlineLevel="1">
      <c r="A1310" s="53">
        <f t="shared" ref="A1310:E1310" si="701">A1107</f>
        <v>23</v>
      </c>
      <c r="B1310" s="54" t="str">
        <f t="shared" si="701"/>
        <v xml:space="preserve">Replacement of existing Generator transformer of all units (04 x 80 MW) in phase manner (one unit per year) at Stage-III, KGSC </v>
      </c>
      <c r="C1310" s="53" t="str">
        <f t="shared" si="701"/>
        <v>Yet to be approved</v>
      </c>
      <c r="D1310" s="55" t="str">
        <f t="shared" si="701"/>
        <v>-</v>
      </c>
      <c r="E1310" s="56">
        <f t="shared" si="701"/>
        <v>0</v>
      </c>
      <c r="F1310" s="156">
        <f t="shared" si="689"/>
        <v>0</v>
      </c>
      <c r="G1310" s="156">
        <f t="shared" si="690"/>
        <v>0</v>
      </c>
      <c r="H1310" s="156">
        <f t="shared" si="681"/>
        <v>0</v>
      </c>
      <c r="I1310" s="157">
        <f>'F4.2  KGSC'!AA92</f>
        <v>0</v>
      </c>
      <c r="J1310" s="157">
        <f>'F4.2  KGSC'!AZ92</f>
        <v>0</v>
      </c>
      <c r="K1310" s="156"/>
      <c r="L1310" s="156"/>
      <c r="M1310" s="156">
        <f t="shared" si="682"/>
        <v>0</v>
      </c>
      <c r="N1310" s="156">
        <f t="shared" si="683"/>
        <v>0</v>
      </c>
    </row>
    <row r="1311" spans="1:14" outlineLevel="1">
      <c r="A1311" s="87">
        <f t="shared" ref="A1311:E1311" si="702">A1108</f>
        <v>23.1</v>
      </c>
      <c r="B1311" s="90" t="str">
        <f t="shared" si="702"/>
        <v xml:space="preserve">Replacement of existing Generator transformer of all units (04 x 80 MW) in phase manner (one unit per year) at Stage-III, KGSC </v>
      </c>
      <c r="C1311" s="87">
        <f t="shared" si="702"/>
        <v>0</v>
      </c>
      <c r="D1311" s="141" t="str">
        <f t="shared" si="702"/>
        <v>-</v>
      </c>
      <c r="E1311" s="159">
        <f t="shared" si="702"/>
        <v>0</v>
      </c>
      <c r="F1311" s="156">
        <f t="shared" si="689"/>
        <v>60</v>
      </c>
      <c r="G1311" s="156">
        <f t="shared" si="690"/>
        <v>60</v>
      </c>
      <c r="H1311" s="156">
        <f t="shared" si="681"/>
        <v>0</v>
      </c>
      <c r="I1311" s="157">
        <f>'F4.2  KGSC'!AA93</f>
        <v>30</v>
      </c>
      <c r="J1311" s="157">
        <f>'F4.2  KGSC'!AZ93</f>
        <v>30</v>
      </c>
      <c r="K1311" s="156"/>
      <c r="L1311" s="156"/>
      <c r="M1311" s="156">
        <f t="shared" si="682"/>
        <v>30</v>
      </c>
      <c r="N1311" s="156">
        <f t="shared" si="683"/>
        <v>0</v>
      </c>
    </row>
    <row r="1312" spans="1:14" ht="45" outlineLevel="1">
      <c r="A1312" s="53">
        <f t="shared" ref="A1312:E1312" si="703">A1109</f>
        <v>24</v>
      </c>
      <c r="B1312" s="54" t="str">
        <f t="shared" si="703"/>
        <v>Implementation of PLC &amp; SCADA system (DSC based) for all units (04 x 80 MW) units in phase manner (two unit per year) at Stage-III, KGSC</v>
      </c>
      <c r="C1312" s="53" t="str">
        <f t="shared" si="703"/>
        <v>Yet to be approved</v>
      </c>
      <c r="D1312" s="55" t="str">
        <f t="shared" si="703"/>
        <v>-</v>
      </c>
      <c r="E1312" s="56">
        <f t="shared" si="703"/>
        <v>0</v>
      </c>
      <c r="F1312" s="156">
        <f t="shared" si="689"/>
        <v>0</v>
      </c>
      <c r="G1312" s="156">
        <f t="shared" si="690"/>
        <v>0</v>
      </c>
      <c r="H1312" s="156">
        <f t="shared" si="681"/>
        <v>0</v>
      </c>
      <c r="I1312" s="157">
        <f>'F4.2  KGSC'!AA94</f>
        <v>0</v>
      </c>
      <c r="J1312" s="157">
        <f>'F4.2  KGSC'!AZ94</f>
        <v>0</v>
      </c>
      <c r="K1312" s="156"/>
      <c r="L1312" s="156"/>
      <c r="M1312" s="156">
        <f t="shared" si="682"/>
        <v>0</v>
      </c>
      <c r="N1312" s="156">
        <f t="shared" si="683"/>
        <v>0</v>
      </c>
    </row>
    <row r="1313" spans="1:14" outlineLevel="1">
      <c r="A1313" s="87">
        <f t="shared" ref="A1313:E1313" si="704">A1110</f>
        <v>24.1</v>
      </c>
      <c r="B1313" s="90" t="str">
        <f t="shared" si="704"/>
        <v>Implementation of PLC &amp; SCADA system (DSC based) for all units (04 x 80 MW) units in phase manner (two unit per year) at Stage-III, KGSC</v>
      </c>
      <c r="C1313" s="87">
        <f t="shared" si="704"/>
        <v>0</v>
      </c>
      <c r="D1313" s="141" t="str">
        <f t="shared" si="704"/>
        <v>-</v>
      </c>
      <c r="E1313" s="159">
        <f t="shared" si="704"/>
        <v>0</v>
      </c>
      <c r="F1313" s="156">
        <f t="shared" si="689"/>
        <v>30</v>
      </c>
      <c r="G1313" s="156">
        <f t="shared" si="690"/>
        <v>30</v>
      </c>
      <c r="H1313" s="156">
        <f t="shared" si="681"/>
        <v>0</v>
      </c>
      <c r="I1313" s="157">
        <f>'F4.2  KGSC'!AA95</f>
        <v>0</v>
      </c>
      <c r="J1313" s="157">
        <f>'F4.2  KGSC'!AZ95</f>
        <v>0</v>
      </c>
      <c r="K1313" s="156"/>
      <c r="L1313" s="156"/>
      <c r="M1313" s="156">
        <f t="shared" si="682"/>
        <v>0</v>
      </c>
      <c r="N1313" s="156">
        <f t="shared" si="683"/>
        <v>0</v>
      </c>
    </row>
    <row r="1314" spans="1:14" ht="30" outlineLevel="1">
      <c r="A1314" s="53">
        <f t="shared" ref="A1314:E1314" si="705">A1111</f>
        <v>25</v>
      </c>
      <c r="B1314" s="54" t="str">
        <f t="shared" si="705"/>
        <v>Various Performance Improvement related schemes for FY 2027-28 at KGSC, Pophali</v>
      </c>
      <c r="C1314" s="53" t="str">
        <f t="shared" si="705"/>
        <v>Yet to be approved</v>
      </c>
      <c r="D1314" s="55" t="str">
        <f t="shared" si="705"/>
        <v>-</v>
      </c>
      <c r="E1314" s="56">
        <f t="shared" si="705"/>
        <v>0</v>
      </c>
      <c r="F1314" s="156">
        <f t="shared" si="689"/>
        <v>0</v>
      </c>
      <c r="G1314" s="156">
        <f t="shared" si="690"/>
        <v>0</v>
      </c>
      <c r="H1314" s="156">
        <f t="shared" si="681"/>
        <v>0</v>
      </c>
      <c r="I1314" s="157">
        <f>'F4.2  KGSC'!AA96</f>
        <v>0</v>
      </c>
      <c r="J1314" s="157">
        <f>'F4.2  KGSC'!AZ96</f>
        <v>0</v>
      </c>
      <c r="K1314" s="156"/>
      <c r="L1314" s="156"/>
      <c r="M1314" s="156">
        <f t="shared" si="682"/>
        <v>0</v>
      </c>
      <c r="N1314" s="156">
        <f t="shared" si="683"/>
        <v>0</v>
      </c>
    </row>
    <row r="1315" spans="1:14" outlineLevel="1">
      <c r="A1315" s="87">
        <f t="shared" ref="A1315:E1315" si="706">A1112</f>
        <v>25.1</v>
      </c>
      <c r="B1315" s="90" t="str">
        <f t="shared" si="706"/>
        <v xml:space="preserve">Refurbishment of Stage-1, Unit No-1,2,3 &amp; 4 PLC System and Implementation of SCADA System. </v>
      </c>
      <c r="C1315" s="87">
        <f t="shared" si="706"/>
        <v>0</v>
      </c>
      <c r="D1315" s="141" t="str">
        <f t="shared" si="706"/>
        <v>-</v>
      </c>
      <c r="E1315" s="159">
        <f t="shared" si="706"/>
        <v>0</v>
      </c>
      <c r="F1315" s="156">
        <f t="shared" si="689"/>
        <v>4.5</v>
      </c>
      <c r="G1315" s="156">
        <f t="shared" si="690"/>
        <v>4.5</v>
      </c>
      <c r="H1315" s="156">
        <f t="shared" si="681"/>
        <v>0</v>
      </c>
      <c r="I1315" s="157">
        <f>'F4.2  KGSC'!AA97</f>
        <v>0</v>
      </c>
      <c r="J1315" s="157">
        <f>'F4.2  KGSC'!AZ97</f>
        <v>0</v>
      </c>
      <c r="K1315" s="156"/>
      <c r="L1315" s="156"/>
      <c r="M1315" s="156">
        <f t="shared" si="682"/>
        <v>0</v>
      </c>
      <c r="N1315" s="156">
        <f t="shared" si="683"/>
        <v>0</v>
      </c>
    </row>
    <row r="1316" spans="1:14" outlineLevel="1">
      <c r="A1316" s="87">
        <f t="shared" ref="A1316:E1316" si="707">A1113</f>
        <v>25.2</v>
      </c>
      <c r="B1316" s="90" t="str">
        <f t="shared" si="707"/>
        <v>Supply, installation &amp; commissioning of New PLC &amp; Centralog system for all four units at St-IV, KGSC</v>
      </c>
      <c r="C1316" s="87">
        <f t="shared" si="707"/>
        <v>0</v>
      </c>
      <c r="D1316" s="141" t="str">
        <f t="shared" si="707"/>
        <v>-</v>
      </c>
      <c r="E1316" s="159">
        <f t="shared" si="707"/>
        <v>0</v>
      </c>
      <c r="F1316" s="156">
        <f t="shared" si="689"/>
        <v>20</v>
      </c>
      <c r="G1316" s="156">
        <f t="shared" si="690"/>
        <v>20</v>
      </c>
      <c r="H1316" s="156">
        <f t="shared" si="681"/>
        <v>0</v>
      </c>
      <c r="I1316" s="157">
        <f>'F4.2  KGSC'!AA98</f>
        <v>0</v>
      </c>
      <c r="J1316" s="157">
        <f>'F4.2  KGSC'!AZ98</f>
        <v>0</v>
      </c>
      <c r="K1316" s="156"/>
      <c r="L1316" s="156"/>
      <c r="M1316" s="156">
        <f t="shared" si="682"/>
        <v>0</v>
      </c>
      <c r="N1316" s="156">
        <f t="shared" si="683"/>
        <v>0</v>
      </c>
    </row>
    <row r="1317" spans="1:14" outlineLevel="1">
      <c r="A1317" s="87">
        <f t="shared" ref="A1317:E1317" si="708">A1114</f>
        <v>25.3</v>
      </c>
      <c r="B1317" s="90" t="str">
        <f t="shared" si="708"/>
        <v>Supply, installation &amp; commissioning of New excitation system for all four units at St-IV, KGSC</v>
      </c>
      <c r="C1317" s="87">
        <f t="shared" si="708"/>
        <v>0</v>
      </c>
      <c r="D1317" s="141" t="str">
        <f t="shared" si="708"/>
        <v>-</v>
      </c>
      <c r="E1317" s="159">
        <f t="shared" si="708"/>
        <v>0</v>
      </c>
      <c r="F1317" s="156">
        <f t="shared" si="689"/>
        <v>8</v>
      </c>
      <c r="G1317" s="156">
        <f t="shared" si="690"/>
        <v>8</v>
      </c>
      <c r="H1317" s="156">
        <f t="shared" si="681"/>
        <v>0</v>
      </c>
      <c r="I1317" s="157">
        <f>'F4.2  KGSC'!AA99</f>
        <v>0</v>
      </c>
      <c r="J1317" s="157">
        <f>'F4.2  KGSC'!AZ99</f>
        <v>0</v>
      </c>
      <c r="K1317" s="156"/>
      <c r="L1317" s="156"/>
      <c r="M1317" s="156">
        <f t="shared" si="682"/>
        <v>0</v>
      </c>
      <c r="N1317" s="156">
        <f t="shared" si="683"/>
        <v>0</v>
      </c>
    </row>
    <row r="1318" spans="1:14" ht="30" outlineLevel="1">
      <c r="A1318" s="53">
        <f t="shared" ref="A1318:E1318" si="709">A1115</f>
        <v>26</v>
      </c>
      <c r="B1318" s="54" t="str">
        <f t="shared" si="709"/>
        <v>Various Performance Improvement related schemes for FY 2028-29 at KGSC, Pophali</v>
      </c>
      <c r="C1318" s="53" t="str">
        <f t="shared" si="709"/>
        <v>Yet to be approved</v>
      </c>
      <c r="D1318" s="55" t="str">
        <f t="shared" si="709"/>
        <v>-</v>
      </c>
      <c r="E1318" s="56">
        <f t="shared" si="709"/>
        <v>0</v>
      </c>
      <c r="F1318" s="156">
        <f t="shared" si="689"/>
        <v>0</v>
      </c>
      <c r="G1318" s="156">
        <f t="shared" si="690"/>
        <v>0</v>
      </c>
      <c r="H1318" s="156">
        <f t="shared" si="681"/>
        <v>0</v>
      </c>
      <c r="I1318" s="157">
        <f>'F4.2  KGSC'!AA100</f>
        <v>0</v>
      </c>
      <c r="J1318" s="157">
        <f>'F4.2  KGSC'!AZ100</f>
        <v>0</v>
      </c>
      <c r="K1318" s="156"/>
      <c r="L1318" s="156"/>
      <c r="M1318" s="156">
        <f t="shared" si="682"/>
        <v>0</v>
      </c>
      <c r="N1318" s="156">
        <f t="shared" si="683"/>
        <v>0</v>
      </c>
    </row>
    <row r="1319" spans="1:14" outlineLevel="1">
      <c r="A1319" s="87">
        <f t="shared" ref="A1319:E1319" si="710">A1116</f>
        <v>26.1</v>
      </c>
      <c r="B1319" s="90" t="str">
        <f t="shared" si="710"/>
        <v>Upgradation of 11 KV Auxiliary breaker at St-I&amp;II</v>
      </c>
      <c r="C1319" s="87">
        <f t="shared" si="710"/>
        <v>0</v>
      </c>
      <c r="D1319" s="141" t="str">
        <f t="shared" si="710"/>
        <v>-</v>
      </c>
      <c r="E1319" s="159">
        <f t="shared" si="710"/>
        <v>0</v>
      </c>
      <c r="F1319" s="156">
        <f t="shared" si="689"/>
        <v>0</v>
      </c>
      <c r="G1319" s="156">
        <f t="shared" si="690"/>
        <v>0</v>
      </c>
      <c r="H1319" s="156">
        <f t="shared" si="681"/>
        <v>0</v>
      </c>
      <c r="I1319" s="157">
        <f>'F4.2  KGSC'!AA101</f>
        <v>2.5</v>
      </c>
      <c r="J1319" s="157">
        <f>'F4.2  KGSC'!AZ101</f>
        <v>2.5</v>
      </c>
      <c r="K1319" s="156"/>
      <c r="L1319" s="156"/>
      <c r="M1319" s="156">
        <f t="shared" si="682"/>
        <v>2.5</v>
      </c>
      <c r="N1319" s="156">
        <f t="shared" si="683"/>
        <v>0</v>
      </c>
    </row>
    <row r="1320" spans="1:14" outlineLevel="1">
      <c r="A1320" s="87">
        <f t="shared" ref="A1320:E1320" si="711">A1117</f>
        <v>26.2</v>
      </c>
      <c r="B1320" s="90" t="str">
        <f t="shared" si="711"/>
        <v>Supply of Dry Type, 630 KVA 16 KV / 570 V Single Phase Excitation Transformers (Qty. 12 Nos.) at KGSC Stage-IV, Pophali.</v>
      </c>
      <c r="C1320" s="87">
        <f t="shared" si="711"/>
        <v>0</v>
      </c>
      <c r="D1320" s="141" t="str">
        <f t="shared" si="711"/>
        <v>-</v>
      </c>
      <c r="E1320" s="159">
        <f t="shared" si="711"/>
        <v>0</v>
      </c>
      <c r="F1320" s="156">
        <f t="shared" si="689"/>
        <v>0</v>
      </c>
      <c r="G1320" s="156">
        <f t="shared" si="690"/>
        <v>0</v>
      </c>
      <c r="H1320" s="156">
        <f t="shared" si="681"/>
        <v>0</v>
      </c>
      <c r="I1320" s="157">
        <f>'F4.2  KGSC'!AA102</f>
        <v>3.5</v>
      </c>
      <c r="J1320" s="157">
        <f>'F4.2  KGSC'!AZ102</f>
        <v>3.5</v>
      </c>
      <c r="K1320" s="156"/>
      <c r="L1320" s="156"/>
      <c r="M1320" s="156">
        <f t="shared" si="682"/>
        <v>3.5</v>
      </c>
      <c r="N1320" s="156">
        <f t="shared" si="683"/>
        <v>0</v>
      </c>
    </row>
    <row r="1321" spans="1:14" outlineLevel="1">
      <c r="A1321" s="87">
        <f t="shared" ref="A1321:E1321" si="712">A1118</f>
        <v>26.3</v>
      </c>
      <c r="B1321" s="90" t="str">
        <f t="shared" si="712"/>
        <v xml:space="preserve">Supply, Installation &amp; Commissioning of 16.5 KV / 433 V, 5MVA Unit Auxiliary Transformers (Qty. 02) at KGSC Stage-IV. </v>
      </c>
      <c r="C1321" s="87">
        <f t="shared" si="712"/>
        <v>0</v>
      </c>
      <c r="D1321" s="141" t="str">
        <f t="shared" si="712"/>
        <v>-</v>
      </c>
      <c r="E1321" s="159">
        <f t="shared" si="712"/>
        <v>0</v>
      </c>
      <c r="F1321" s="156">
        <f t="shared" si="689"/>
        <v>0</v>
      </c>
      <c r="G1321" s="156">
        <f t="shared" si="690"/>
        <v>0</v>
      </c>
      <c r="H1321" s="156">
        <f>F1321-G1321</f>
        <v>0</v>
      </c>
      <c r="I1321" s="157">
        <f>'F4.2  KGSC'!AA103</f>
        <v>2</v>
      </c>
      <c r="J1321" s="157">
        <f>'F4.2  KGSC'!AZ103</f>
        <v>2</v>
      </c>
      <c r="K1321" s="156"/>
      <c r="L1321" s="156"/>
      <c r="M1321" s="156">
        <f>SUM(J1321:L1321)</f>
        <v>2</v>
      </c>
      <c r="N1321" s="156">
        <f>H1321+I1321-M1321</f>
        <v>0</v>
      </c>
    </row>
    <row r="1322" spans="1:14" outlineLevel="1">
      <c r="A1322" s="87">
        <f t="shared" ref="A1322:E1322" si="713">A1119</f>
        <v>26.4</v>
      </c>
      <c r="B1322" s="90" t="str">
        <f t="shared" si="713"/>
        <v>Upgradation of 2.2 KV Auxiliary Breaker with 3.3 KV Breaker along with Auxiliary Transformers at St-I&amp;II.</v>
      </c>
      <c r="C1322" s="87">
        <f t="shared" si="713"/>
        <v>0</v>
      </c>
      <c r="D1322" s="141" t="str">
        <f t="shared" si="713"/>
        <v>-</v>
      </c>
      <c r="E1322" s="159">
        <f t="shared" si="713"/>
        <v>0</v>
      </c>
      <c r="F1322" s="156">
        <f t="shared" si="689"/>
        <v>0</v>
      </c>
      <c r="G1322" s="156">
        <f t="shared" si="690"/>
        <v>0</v>
      </c>
      <c r="H1322" s="156">
        <f>F1322-G1322</f>
        <v>0</v>
      </c>
      <c r="I1322" s="157">
        <f>'F4.2  KGSC'!AA104</f>
        <v>8</v>
      </c>
      <c r="J1322" s="157">
        <f>'F4.2  KGSC'!AZ104</f>
        <v>8</v>
      </c>
      <c r="K1322" s="156"/>
      <c r="L1322" s="156"/>
      <c r="M1322" s="156">
        <f>SUM(J1322:L1322)</f>
        <v>8</v>
      </c>
      <c r="N1322" s="156">
        <f>H1322+I1322-M1322</f>
        <v>0</v>
      </c>
    </row>
    <row r="1323" spans="1:14" outlineLevel="1">
      <c r="A1323" s="87">
        <f t="shared" ref="A1323:E1323" si="714">A1120</f>
        <v>26.5</v>
      </c>
      <c r="B1323" s="90" t="str">
        <f t="shared" si="714"/>
        <v>Supply of 11KV Cable alongwith Breaker Panels for Auxiliary Supply from 8-Pole Switchyard Stage- I and II to Stage-IV Powerhouse at KGSC Stage-IV, Pophali.</v>
      </c>
      <c r="C1323" s="87">
        <f t="shared" si="714"/>
        <v>0</v>
      </c>
      <c r="D1323" s="141" t="str">
        <f t="shared" si="714"/>
        <v>-</v>
      </c>
      <c r="E1323" s="159">
        <f t="shared" si="714"/>
        <v>0</v>
      </c>
      <c r="F1323" s="156">
        <f t="shared" si="689"/>
        <v>0</v>
      </c>
      <c r="G1323" s="156">
        <f t="shared" si="690"/>
        <v>0</v>
      </c>
      <c r="H1323" s="156">
        <f>F1323-G1323</f>
        <v>0</v>
      </c>
      <c r="I1323" s="157">
        <f>'F4.2  KGSC'!AA105</f>
        <v>4.5</v>
      </c>
      <c r="J1323" s="157">
        <f>'F4.2  KGSC'!AZ105</f>
        <v>4.5</v>
      </c>
      <c r="K1323" s="156"/>
      <c r="L1323" s="156"/>
      <c r="M1323" s="156">
        <f>SUM(J1323:L1323)</f>
        <v>4.5</v>
      </c>
      <c r="N1323" s="156">
        <f>H1323+I1323-M1323</f>
        <v>0</v>
      </c>
    </row>
    <row r="1324" spans="1:14" outlineLevel="1">
      <c r="A1324" s="87">
        <f t="shared" ref="A1324:E1324" si="715">A1121</f>
        <v>26.6</v>
      </c>
      <c r="B1324" s="90" t="str">
        <f t="shared" si="715"/>
        <v>Replacement of 220 KV isolator of Stage II bay at 220 KV Stage I &amp; II Switchyard</v>
      </c>
      <c r="C1324" s="87">
        <f t="shared" si="715"/>
        <v>0</v>
      </c>
      <c r="D1324" s="141" t="str">
        <f t="shared" si="715"/>
        <v>-</v>
      </c>
      <c r="E1324" s="159">
        <f t="shared" si="715"/>
        <v>0</v>
      </c>
      <c r="F1324" s="156">
        <f t="shared" si="689"/>
        <v>0</v>
      </c>
      <c r="G1324" s="156">
        <f t="shared" si="690"/>
        <v>0</v>
      </c>
      <c r="H1324" s="156">
        <f>F1324-G1324</f>
        <v>0</v>
      </c>
      <c r="I1324" s="157">
        <f>'F4.2  KGSC'!AA106</f>
        <v>5.5</v>
      </c>
      <c r="J1324" s="157">
        <f>'F4.2  KGSC'!AZ106</f>
        <v>5.5</v>
      </c>
      <c r="K1324" s="156"/>
      <c r="L1324" s="156"/>
      <c r="M1324" s="156">
        <f>SUM(J1324:L1324)</f>
        <v>5.5</v>
      </c>
      <c r="N1324" s="156">
        <f>H1324+I1324-M1324</f>
        <v>0</v>
      </c>
    </row>
    <row r="1325" spans="1:14" ht="30" outlineLevel="1">
      <c r="A1325" s="53">
        <f t="shared" ref="A1325:E1325" si="716">A1122</f>
        <v>27</v>
      </c>
      <c r="B1325" s="54" t="str">
        <f t="shared" si="716"/>
        <v>Various Performance Improvement related schemes for FY 2029-30 at KGSC, Pophali</v>
      </c>
      <c r="C1325" s="53" t="str">
        <f t="shared" si="716"/>
        <v>Yet to be approved</v>
      </c>
      <c r="D1325" s="55" t="str">
        <f t="shared" si="716"/>
        <v>-</v>
      </c>
      <c r="E1325" s="56">
        <f t="shared" si="716"/>
        <v>0</v>
      </c>
      <c r="F1325" s="156">
        <f t="shared" si="689"/>
        <v>0</v>
      </c>
      <c r="G1325" s="156">
        <f t="shared" si="690"/>
        <v>0</v>
      </c>
      <c r="H1325" s="156">
        <f>F1325-G1325</f>
        <v>0</v>
      </c>
      <c r="I1325" s="157">
        <f>'F4.2  KGSC'!AA107</f>
        <v>0</v>
      </c>
      <c r="J1325" s="157">
        <f>'F4.2  KGSC'!AZ107</f>
        <v>0</v>
      </c>
      <c r="K1325" s="156"/>
      <c r="L1325" s="156"/>
      <c r="M1325" s="156">
        <f>SUM(J1325:L1325)</f>
        <v>0</v>
      </c>
      <c r="N1325" s="156">
        <f>H1325+I1325-M1325</f>
        <v>0</v>
      </c>
    </row>
    <row r="1326" spans="1:14" outlineLevel="1">
      <c r="A1326" s="87">
        <f t="shared" ref="A1326:E1326" si="717">A1123</f>
        <v>27.1</v>
      </c>
      <c r="B1326" s="90" t="str">
        <f t="shared" si="717"/>
        <v>Design Engineering and manufacturing, supply, erection, commissioning &amp; testing of New Pelton runner for Stage-I units (70 MW) at Stage-I&amp;II, KGSC, Pophali.</v>
      </c>
      <c r="C1326" s="87">
        <f t="shared" si="717"/>
        <v>0</v>
      </c>
      <c r="D1326" s="141" t="str">
        <f t="shared" si="717"/>
        <v>-</v>
      </c>
      <c r="E1326" s="159">
        <f t="shared" si="717"/>
        <v>0</v>
      </c>
      <c r="F1326" s="156">
        <f t="shared" si="689"/>
        <v>0</v>
      </c>
      <c r="G1326" s="156">
        <f t="shared" si="690"/>
        <v>0</v>
      </c>
      <c r="H1326" s="156">
        <f t="shared" ref="H1326:H1389" si="718">F1326-G1326</f>
        <v>0</v>
      </c>
      <c r="I1326" s="157">
        <f>'F4.2  KGSC'!AA108</f>
        <v>0</v>
      </c>
      <c r="J1326" s="157">
        <f>'F4.2  KGSC'!AZ108</f>
        <v>0</v>
      </c>
      <c r="K1326" s="156"/>
      <c r="L1326" s="156"/>
      <c r="M1326" s="156">
        <f t="shared" ref="M1326:M1371" si="719">SUM(J1326:L1326)</f>
        <v>0</v>
      </c>
      <c r="N1326" s="156">
        <f t="shared" ref="N1326:N1389" si="720">H1326+I1326-M1326</f>
        <v>0</v>
      </c>
    </row>
    <row r="1327" spans="1:14" outlineLevel="1">
      <c r="A1327" s="87">
        <f t="shared" ref="A1327:E1327" si="721">A1124</f>
        <v>27.2</v>
      </c>
      <c r="B1327" s="90" t="str">
        <f t="shared" si="721"/>
        <v xml:space="preserve">Upgradation of Generator and Generator transformer electromagnetic protection relays with numeric relays for Stage 1 &amp; 2. </v>
      </c>
      <c r="C1327" s="87">
        <f t="shared" si="721"/>
        <v>0</v>
      </c>
      <c r="D1327" s="141" t="str">
        <f t="shared" si="721"/>
        <v>-</v>
      </c>
      <c r="E1327" s="159">
        <f t="shared" si="721"/>
        <v>0</v>
      </c>
      <c r="F1327" s="156">
        <f t="shared" si="689"/>
        <v>0</v>
      </c>
      <c r="G1327" s="156">
        <f t="shared" si="690"/>
        <v>0</v>
      </c>
      <c r="H1327" s="156">
        <f t="shared" si="718"/>
        <v>0</v>
      </c>
      <c r="I1327" s="157">
        <f>'F4.2  KGSC'!AA109</f>
        <v>0</v>
      </c>
      <c r="J1327" s="157">
        <f>'F4.2  KGSC'!AZ109</f>
        <v>0</v>
      </c>
      <c r="K1327" s="156"/>
      <c r="L1327" s="156"/>
      <c r="M1327" s="156">
        <f t="shared" si="719"/>
        <v>0</v>
      </c>
      <c r="N1327" s="156">
        <f t="shared" si="720"/>
        <v>0</v>
      </c>
    </row>
    <row r="1328" spans="1:14" outlineLevel="1">
      <c r="A1328" s="87">
        <f t="shared" ref="A1328:E1328" si="722">A1125</f>
        <v>27.3</v>
      </c>
      <c r="B1328" s="90" t="str">
        <f t="shared" si="722"/>
        <v>Renovation of old system by full proof modern digital governing system, static/brushless excitation system and  generator stator and rotor winding by class 'F' insulation at St-I&amp;II</v>
      </c>
      <c r="C1328" s="87">
        <f t="shared" si="722"/>
        <v>0</v>
      </c>
      <c r="D1328" s="141" t="str">
        <f t="shared" si="722"/>
        <v>-</v>
      </c>
      <c r="E1328" s="159">
        <f t="shared" si="722"/>
        <v>0</v>
      </c>
      <c r="F1328" s="156">
        <f t="shared" si="689"/>
        <v>0</v>
      </c>
      <c r="G1328" s="156">
        <f t="shared" si="690"/>
        <v>0</v>
      </c>
      <c r="H1328" s="156">
        <f t="shared" si="718"/>
        <v>0</v>
      </c>
      <c r="I1328" s="157">
        <f>'F4.2  KGSC'!AA110</f>
        <v>0</v>
      </c>
      <c r="J1328" s="157">
        <f>'F4.2  KGSC'!AZ110</f>
        <v>0</v>
      </c>
      <c r="K1328" s="156"/>
      <c r="L1328" s="156"/>
      <c r="M1328" s="156">
        <f t="shared" si="719"/>
        <v>0</v>
      </c>
      <c r="N1328" s="156">
        <f t="shared" si="720"/>
        <v>0</v>
      </c>
    </row>
    <row r="1329" spans="1:14" outlineLevel="1">
      <c r="A1329" s="87">
        <f t="shared" ref="A1329:E1329" si="723">A1126</f>
        <v>27.4</v>
      </c>
      <c r="B1329" s="90" t="str">
        <f t="shared" si="723"/>
        <v>Design, manufacturing, supply, erection, testing and commissioning of Hydrostatic lubrication system for Units at KGSC Stage I &amp; II, Pophali.</v>
      </c>
      <c r="C1329" s="87">
        <f t="shared" si="723"/>
        <v>0</v>
      </c>
      <c r="D1329" s="141" t="str">
        <f t="shared" si="723"/>
        <v>-</v>
      </c>
      <c r="E1329" s="159">
        <f t="shared" si="723"/>
        <v>0</v>
      </c>
      <c r="F1329" s="156">
        <f t="shared" si="689"/>
        <v>0</v>
      </c>
      <c r="G1329" s="156">
        <f t="shared" si="690"/>
        <v>0</v>
      </c>
      <c r="H1329" s="156">
        <f t="shared" si="718"/>
        <v>0</v>
      </c>
      <c r="I1329" s="157">
        <f>'F4.2  KGSC'!AA111</f>
        <v>0</v>
      </c>
      <c r="J1329" s="157">
        <f>'F4.2  KGSC'!AZ111</f>
        <v>0</v>
      </c>
      <c r="K1329" s="156"/>
      <c r="L1329" s="156"/>
      <c r="M1329" s="156">
        <f t="shared" si="719"/>
        <v>0</v>
      </c>
      <c r="N1329" s="156">
        <f t="shared" si="720"/>
        <v>0</v>
      </c>
    </row>
    <row r="1330" spans="1:14" outlineLevel="1">
      <c r="A1330" s="87">
        <f t="shared" ref="A1330:E1330" si="724">A1127</f>
        <v>27.5</v>
      </c>
      <c r="B1330" s="90" t="str">
        <f t="shared" si="724"/>
        <v>Replacement of CW pumps and Motors along with starter pannel at St-I&amp;II</v>
      </c>
      <c r="C1330" s="87">
        <f t="shared" si="724"/>
        <v>0</v>
      </c>
      <c r="D1330" s="141" t="str">
        <f t="shared" si="724"/>
        <v>-</v>
      </c>
      <c r="E1330" s="159">
        <f t="shared" si="724"/>
        <v>0</v>
      </c>
      <c r="F1330" s="156">
        <f t="shared" si="689"/>
        <v>0</v>
      </c>
      <c r="G1330" s="156">
        <f t="shared" si="690"/>
        <v>0</v>
      </c>
      <c r="H1330" s="156">
        <f t="shared" si="718"/>
        <v>0</v>
      </c>
      <c r="I1330" s="157">
        <f>'F4.2  KGSC'!AA112</f>
        <v>0</v>
      </c>
      <c r="J1330" s="157">
        <f>'F4.2  KGSC'!AZ112</f>
        <v>0</v>
      </c>
      <c r="K1330" s="156"/>
      <c r="L1330" s="156"/>
      <c r="M1330" s="156">
        <f t="shared" si="719"/>
        <v>0</v>
      </c>
      <c r="N1330" s="156">
        <f t="shared" si="720"/>
        <v>0</v>
      </c>
    </row>
    <row r="1331" spans="1:14" outlineLevel="1">
      <c r="A1331" s="87">
        <f t="shared" ref="A1331:E1331" si="725">A1128</f>
        <v>27.6</v>
      </c>
      <c r="B1331" s="90" t="str">
        <f t="shared" si="725"/>
        <v>Supply of Generator air coolers (16 Nos) for Stage II Units (80 MW) at KGSC, Pophali.</v>
      </c>
      <c r="C1331" s="87">
        <f t="shared" si="725"/>
        <v>0</v>
      </c>
      <c r="D1331" s="141" t="str">
        <f t="shared" si="725"/>
        <v>-</v>
      </c>
      <c r="E1331" s="159">
        <f t="shared" si="725"/>
        <v>0</v>
      </c>
      <c r="F1331" s="156">
        <f t="shared" si="689"/>
        <v>0</v>
      </c>
      <c r="G1331" s="156">
        <f t="shared" si="690"/>
        <v>0</v>
      </c>
      <c r="H1331" s="156">
        <f t="shared" si="718"/>
        <v>0</v>
      </c>
      <c r="I1331" s="157">
        <f>'F4.2  KGSC'!AA113</f>
        <v>0</v>
      </c>
      <c r="J1331" s="157">
        <f>'F4.2  KGSC'!AZ113</f>
        <v>0</v>
      </c>
      <c r="K1331" s="156"/>
      <c r="L1331" s="156"/>
      <c r="M1331" s="156">
        <f t="shared" si="719"/>
        <v>0</v>
      </c>
      <c r="N1331" s="156">
        <f t="shared" si="720"/>
        <v>0</v>
      </c>
    </row>
    <row r="1332" spans="1:14" outlineLevel="1">
      <c r="A1332" s="87">
        <f t="shared" ref="A1332:E1332" si="726">A1129</f>
        <v>27.7</v>
      </c>
      <c r="B1332" s="90" t="str">
        <f t="shared" si="726"/>
        <v>Conversion of Stator Core Insulation &amp; Stator Winding from Class ‘B’ to Class ‘F’ for Unit No. 8 (80MW, 11KV, 375RPM, AEG Germany make) of Stage II, KGSC, Pophali on Turnkey Basis.</v>
      </c>
      <c r="C1332" s="87">
        <f t="shared" si="726"/>
        <v>0</v>
      </c>
      <c r="D1332" s="141" t="str">
        <f t="shared" si="726"/>
        <v>-</v>
      </c>
      <c r="E1332" s="159">
        <f t="shared" si="726"/>
        <v>0</v>
      </c>
      <c r="F1332" s="156">
        <f t="shared" si="689"/>
        <v>0</v>
      </c>
      <c r="G1332" s="156">
        <f t="shared" si="690"/>
        <v>0</v>
      </c>
      <c r="H1332" s="156">
        <f t="shared" si="718"/>
        <v>0</v>
      </c>
      <c r="I1332" s="157">
        <f>'F4.2  KGSC'!AA114</f>
        <v>0</v>
      </c>
      <c r="J1332" s="157">
        <f>'F4.2  KGSC'!AZ114</f>
        <v>0</v>
      </c>
      <c r="K1332" s="156"/>
      <c r="L1332" s="156"/>
      <c r="M1332" s="156">
        <f t="shared" si="719"/>
        <v>0</v>
      </c>
      <c r="N1332" s="156">
        <f t="shared" si="720"/>
        <v>0</v>
      </c>
    </row>
    <row r="1333" spans="1:14" outlineLevel="1">
      <c r="A1333" s="87">
        <f t="shared" ref="A1333:E1333" si="727">A1130</f>
        <v>27.8</v>
      </c>
      <c r="B1333" s="90" t="str">
        <f t="shared" si="727"/>
        <v>Up-gradation of existing 'B' class insulation of Generator stator to 'F' class insulation of 2X18MW Koyna Dam Power House, Koynanagar.</v>
      </c>
      <c r="C1333" s="87">
        <f t="shared" si="727"/>
        <v>0</v>
      </c>
      <c r="D1333" s="141" t="str">
        <f t="shared" si="727"/>
        <v>-</v>
      </c>
      <c r="E1333" s="159">
        <f t="shared" si="727"/>
        <v>0</v>
      </c>
      <c r="F1333" s="156">
        <f t="shared" si="689"/>
        <v>0</v>
      </c>
      <c r="G1333" s="156">
        <f t="shared" si="690"/>
        <v>0</v>
      </c>
      <c r="H1333" s="156">
        <f t="shared" si="718"/>
        <v>0</v>
      </c>
      <c r="I1333" s="157">
        <f>'F4.2  KGSC'!AA115</f>
        <v>0</v>
      </c>
      <c r="J1333" s="157">
        <f>'F4.2  KGSC'!AZ115</f>
        <v>0</v>
      </c>
      <c r="K1333" s="156"/>
      <c r="L1333" s="156"/>
      <c r="M1333" s="156">
        <f t="shared" si="719"/>
        <v>0</v>
      </c>
      <c r="N1333" s="156">
        <f t="shared" si="720"/>
        <v>0</v>
      </c>
    </row>
    <row r="1334" spans="1:14" outlineLevel="1">
      <c r="A1334" s="87">
        <f t="shared" ref="A1334:E1334" si="728">A1131</f>
        <v>27.9</v>
      </c>
      <c r="B1334" s="90" t="str">
        <f t="shared" si="728"/>
        <v>Supply and replacement of Generator air cooler system by new higher efficiency coolers for 2X18MW Koyna Dam Power House, Koynanagar.</v>
      </c>
      <c r="C1334" s="87">
        <f t="shared" si="728"/>
        <v>0</v>
      </c>
      <c r="D1334" s="141" t="str">
        <f t="shared" si="728"/>
        <v>-</v>
      </c>
      <c r="E1334" s="159">
        <f t="shared" si="728"/>
        <v>0</v>
      </c>
      <c r="F1334" s="156">
        <f t="shared" si="689"/>
        <v>0</v>
      </c>
      <c r="G1334" s="156">
        <f t="shared" si="690"/>
        <v>0</v>
      </c>
      <c r="H1334" s="156">
        <f t="shared" si="718"/>
        <v>0</v>
      </c>
      <c r="I1334" s="157">
        <f>'F4.2  KGSC'!AA116</f>
        <v>0</v>
      </c>
      <c r="J1334" s="157">
        <f>'F4.2  KGSC'!AZ116</f>
        <v>0</v>
      </c>
      <c r="K1334" s="156"/>
      <c r="L1334" s="156"/>
      <c r="M1334" s="156">
        <f t="shared" si="719"/>
        <v>0</v>
      </c>
      <c r="N1334" s="156">
        <f t="shared" si="720"/>
        <v>0</v>
      </c>
    </row>
    <row r="1335" spans="1:14" outlineLevel="1">
      <c r="A1335" s="87">
        <f t="shared" ref="A1335:E1335" si="729">A1132</f>
        <v>0</v>
      </c>
      <c r="B1335" s="90">
        <f t="shared" si="729"/>
        <v>0</v>
      </c>
      <c r="C1335" s="87">
        <f t="shared" si="729"/>
        <v>0</v>
      </c>
      <c r="D1335" s="141" t="str">
        <f t="shared" si="729"/>
        <v>-</v>
      </c>
      <c r="E1335" s="159">
        <f t="shared" si="729"/>
        <v>0</v>
      </c>
      <c r="F1335" s="156">
        <f t="shared" si="689"/>
        <v>0</v>
      </c>
      <c r="G1335" s="156">
        <f t="shared" si="690"/>
        <v>0</v>
      </c>
      <c r="H1335" s="156">
        <f t="shared" si="718"/>
        <v>0</v>
      </c>
      <c r="I1335" s="157">
        <f>'F4.2  KGSC'!AA117</f>
        <v>0</v>
      </c>
      <c r="J1335" s="157">
        <f>'F4.2  KGSC'!AZ117</f>
        <v>0</v>
      </c>
      <c r="K1335" s="156"/>
      <c r="L1335" s="156"/>
      <c r="M1335" s="156">
        <f t="shared" si="719"/>
        <v>0</v>
      </c>
      <c r="N1335" s="156">
        <f t="shared" si="720"/>
        <v>0</v>
      </c>
    </row>
    <row r="1336" spans="1:14" outlineLevel="1">
      <c r="A1336" s="87">
        <f t="shared" ref="A1336:E1336" si="730">A1133</f>
        <v>0</v>
      </c>
      <c r="B1336" s="49" t="str">
        <f t="shared" si="730"/>
        <v>B) Non-DPR Schemes</v>
      </c>
      <c r="C1336" s="87">
        <f t="shared" si="730"/>
        <v>0</v>
      </c>
      <c r="D1336" s="141" t="str">
        <f t="shared" si="730"/>
        <v>-</v>
      </c>
      <c r="E1336" s="159">
        <f t="shared" si="730"/>
        <v>0</v>
      </c>
      <c r="F1336" s="156">
        <f t="shared" si="689"/>
        <v>0</v>
      </c>
      <c r="G1336" s="156">
        <f t="shared" si="690"/>
        <v>0</v>
      </c>
      <c r="H1336" s="156">
        <f t="shared" si="718"/>
        <v>0</v>
      </c>
      <c r="I1336" s="157">
        <f>'F4.2  KGSC'!AA118</f>
        <v>0</v>
      </c>
      <c r="J1336" s="157">
        <f>'F4.2  KGSC'!AZ118</f>
        <v>0</v>
      </c>
      <c r="K1336" s="156"/>
      <c r="L1336" s="156"/>
      <c r="M1336" s="156">
        <f t="shared" si="719"/>
        <v>0</v>
      </c>
      <c r="N1336" s="156">
        <f t="shared" si="720"/>
        <v>0</v>
      </c>
    </row>
    <row r="1337" spans="1:14" outlineLevel="1">
      <c r="A1337" s="420">
        <f t="shared" ref="A1337:E1337" si="731">A1134</f>
        <v>1</v>
      </c>
      <c r="B1337" s="99" t="str">
        <f t="shared" si="731"/>
        <v xml:space="preserve"> &lt;Auto Transformer Oil Insulation Test kit (BDV Kit)&gt;</v>
      </c>
      <c r="C1337" s="420" t="str">
        <f t="shared" si="731"/>
        <v>N.A.</v>
      </c>
      <c r="D1337" s="814" t="str">
        <f t="shared" si="731"/>
        <v>-</v>
      </c>
      <c r="E1337" s="817">
        <f t="shared" si="731"/>
        <v>0</v>
      </c>
      <c r="F1337" s="816">
        <f t="shared" si="689"/>
        <v>3.9530000000000003E-2</v>
      </c>
      <c r="G1337" s="816">
        <f t="shared" si="690"/>
        <v>3.9530000000000003E-2</v>
      </c>
      <c r="H1337" s="816">
        <f t="shared" si="718"/>
        <v>0</v>
      </c>
      <c r="I1337" s="155">
        <f>'F4.2  KGSC'!AA119</f>
        <v>0</v>
      </c>
      <c r="J1337" s="155">
        <f>'F4.2  KGSC'!AZ119</f>
        <v>0</v>
      </c>
      <c r="K1337" s="816"/>
      <c r="L1337" s="816"/>
      <c r="M1337" s="816">
        <f t="shared" si="719"/>
        <v>0</v>
      </c>
      <c r="N1337" s="816">
        <f t="shared" si="720"/>
        <v>0</v>
      </c>
    </row>
    <row r="1338" spans="1:14" outlineLevel="1">
      <c r="A1338" s="420">
        <f t="shared" ref="A1338:E1338" si="732">A1135</f>
        <v>2</v>
      </c>
      <c r="B1338" s="99" t="str">
        <f t="shared" si="732"/>
        <v>&lt;Man coolers pedestal fans at KGSC,Pophali&gt;</v>
      </c>
      <c r="C1338" s="420" t="str">
        <f t="shared" si="732"/>
        <v>N.A.</v>
      </c>
      <c r="D1338" s="814" t="str">
        <f t="shared" si="732"/>
        <v>-</v>
      </c>
      <c r="E1338" s="817">
        <f t="shared" si="732"/>
        <v>0</v>
      </c>
      <c r="F1338" s="816">
        <f t="shared" si="689"/>
        <v>3.4143300000000001E-2</v>
      </c>
      <c r="G1338" s="816">
        <f t="shared" si="690"/>
        <v>3.4143300000000001E-2</v>
      </c>
      <c r="H1338" s="816">
        <f t="shared" si="718"/>
        <v>0</v>
      </c>
      <c r="I1338" s="155">
        <f>'F4.2  KGSC'!AA120</f>
        <v>0</v>
      </c>
      <c r="J1338" s="155">
        <f>'F4.2  KGSC'!AZ120</f>
        <v>0</v>
      </c>
      <c r="K1338" s="816"/>
      <c r="L1338" s="816"/>
      <c r="M1338" s="816">
        <f t="shared" si="719"/>
        <v>0</v>
      </c>
      <c r="N1338" s="816">
        <f t="shared" si="720"/>
        <v>0</v>
      </c>
    </row>
    <row r="1339" spans="1:14" outlineLevel="1">
      <c r="A1339" s="420">
        <f t="shared" ref="A1339:E1339" si="733">A1136</f>
        <v>3</v>
      </c>
      <c r="B1339" s="99" t="str">
        <f t="shared" si="733"/>
        <v>&lt; 5 KV Digital Insulation Tester&gt;</v>
      </c>
      <c r="C1339" s="420" t="str">
        <f t="shared" si="733"/>
        <v>N.A.</v>
      </c>
      <c r="D1339" s="814" t="str">
        <f t="shared" si="733"/>
        <v>-</v>
      </c>
      <c r="E1339" s="817">
        <f t="shared" si="733"/>
        <v>0</v>
      </c>
      <c r="F1339" s="816">
        <f t="shared" si="689"/>
        <v>2.9798000000000002E-2</v>
      </c>
      <c r="G1339" s="816">
        <f t="shared" si="690"/>
        <v>2.9798000000000002E-2</v>
      </c>
      <c r="H1339" s="816">
        <f t="shared" si="718"/>
        <v>0</v>
      </c>
      <c r="I1339" s="155">
        <f>'F4.2  KGSC'!AA121</f>
        <v>0</v>
      </c>
      <c r="J1339" s="155">
        <f>'F4.2  KGSC'!AZ121</f>
        <v>0</v>
      </c>
      <c r="K1339" s="816"/>
      <c r="L1339" s="816"/>
      <c r="M1339" s="816">
        <f t="shared" si="719"/>
        <v>0</v>
      </c>
      <c r="N1339" s="816">
        <f t="shared" si="720"/>
        <v>0</v>
      </c>
    </row>
    <row r="1340" spans="1:14" outlineLevel="1">
      <c r="A1340" s="420">
        <f t="shared" ref="A1340:E1340" si="734">A1137</f>
        <v>4</v>
      </c>
      <c r="B1340" s="99" t="str">
        <f t="shared" si="734"/>
        <v>&lt;Split AC Unit,Window AC  Unit,Refrigerator,Ped&gt;</v>
      </c>
      <c r="C1340" s="420" t="str">
        <f t="shared" si="734"/>
        <v>N.A.</v>
      </c>
      <c r="D1340" s="814" t="str">
        <f t="shared" si="734"/>
        <v>-</v>
      </c>
      <c r="E1340" s="817">
        <f t="shared" si="734"/>
        <v>0</v>
      </c>
      <c r="F1340" s="816">
        <f t="shared" si="689"/>
        <v>1.7857399999999999E-2</v>
      </c>
      <c r="G1340" s="816">
        <f t="shared" si="690"/>
        <v>1.7857399999999999E-2</v>
      </c>
      <c r="H1340" s="816">
        <f t="shared" si="718"/>
        <v>0</v>
      </c>
      <c r="I1340" s="155">
        <f>'F4.2  KGSC'!AA122</f>
        <v>0</v>
      </c>
      <c r="J1340" s="155">
        <f>'F4.2  KGSC'!AZ122</f>
        <v>0</v>
      </c>
      <c r="K1340" s="816"/>
      <c r="L1340" s="816"/>
      <c r="M1340" s="816">
        <f t="shared" si="719"/>
        <v>0</v>
      </c>
      <c r="N1340" s="816">
        <f t="shared" si="720"/>
        <v>0</v>
      </c>
    </row>
    <row r="1341" spans="1:14" outlineLevel="1">
      <c r="A1341" s="420">
        <f t="shared" ref="A1341:E1341" si="735">A1138</f>
        <v>5</v>
      </c>
      <c r="B1341" s="99" t="str">
        <f t="shared" si="735"/>
        <v>&lt;Earth Resistance Tester at ,Pophali. TIC STAGE IV&gt;</v>
      </c>
      <c r="C1341" s="420" t="str">
        <f t="shared" si="735"/>
        <v>N.A.</v>
      </c>
      <c r="D1341" s="814" t="str">
        <f t="shared" si="735"/>
        <v>-</v>
      </c>
      <c r="E1341" s="817">
        <f t="shared" si="735"/>
        <v>0</v>
      </c>
      <c r="F1341" s="816">
        <f t="shared" si="689"/>
        <v>1.6838599999999999E-2</v>
      </c>
      <c r="G1341" s="816">
        <f t="shared" si="690"/>
        <v>1.6838599999999999E-2</v>
      </c>
      <c r="H1341" s="816">
        <f t="shared" si="718"/>
        <v>0</v>
      </c>
      <c r="I1341" s="155">
        <f>'F4.2  KGSC'!AA123</f>
        <v>0</v>
      </c>
      <c r="J1341" s="155">
        <f>'F4.2  KGSC'!AZ123</f>
        <v>0</v>
      </c>
      <c r="K1341" s="816"/>
      <c r="L1341" s="816"/>
      <c r="M1341" s="816">
        <f t="shared" si="719"/>
        <v>0</v>
      </c>
      <c r="N1341" s="816">
        <f t="shared" si="720"/>
        <v>0</v>
      </c>
    </row>
    <row r="1342" spans="1:14" outlineLevel="1">
      <c r="A1342" s="420">
        <f t="shared" ref="A1342:E1342" si="736">A1139</f>
        <v>6</v>
      </c>
      <c r="B1342" s="99" t="str">
        <f t="shared" si="736"/>
        <v>&lt;Tools and Tackles at St-IV,KGSC,Pophali&gt;</v>
      </c>
      <c r="C1342" s="420" t="str">
        <f t="shared" si="736"/>
        <v>N.A.</v>
      </c>
      <c r="D1342" s="814" t="str">
        <f t="shared" si="736"/>
        <v>-</v>
      </c>
      <c r="E1342" s="817">
        <f t="shared" si="736"/>
        <v>0</v>
      </c>
      <c r="F1342" s="816">
        <f t="shared" si="689"/>
        <v>3.4609399999999998E-2</v>
      </c>
      <c r="G1342" s="816">
        <f t="shared" si="690"/>
        <v>3.4609399999999998E-2</v>
      </c>
      <c r="H1342" s="816">
        <f t="shared" si="718"/>
        <v>0</v>
      </c>
      <c r="I1342" s="155">
        <f>'F4.2  KGSC'!AA124</f>
        <v>0</v>
      </c>
      <c r="J1342" s="155">
        <f>'F4.2  KGSC'!AZ124</f>
        <v>0</v>
      </c>
      <c r="K1342" s="816"/>
      <c r="L1342" s="816"/>
      <c r="M1342" s="816">
        <f t="shared" si="719"/>
        <v>0</v>
      </c>
      <c r="N1342" s="816">
        <f t="shared" si="720"/>
        <v>0</v>
      </c>
    </row>
    <row r="1343" spans="1:14" outlineLevel="1">
      <c r="A1343" s="420">
        <f t="shared" ref="A1343:E1343" si="737">A1140</f>
        <v>7</v>
      </c>
      <c r="B1343" s="99" t="str">
        <f t="shared" si="737"/>
        <v>&lt;New portable Fire Fighting Diesel Pumps for Dewatering&gt;</v>
      </c>
      <c r="C1343" s="420" t="str">
        <f t="shared" si="737"/>
        <v>N.A.</v>
      </c>
      <c r="D1343" s="814" t="str">
        <f t="shared" si="737"/>
        <v>-</v>
      </c>
      <c r="E1343" s="817">
        <f t="shared" si="737"/>
        <v>0</v>
      </c>
      <c r="F1343" s="816">
        <f t="shared" si="689"/>
        <v>9.6969600000000003E-2</v>
      </c>
      <c r="G1343" s="816">
        <f t="shared" si="690"/>
        <v>9.6969600000000003E-2</v>
      </c>
      <c r="H1343" s="816">
        <f t="shared" si="718"/>
        <v>0</v>
      </c>
      <c r="I1343" s="155">
        <f>'F4.2  KGSC'!AA125</f>
        <v>0</v>
      </c>
      <c r="J1343" s="155">
        <f>'F4.2  KGSC'!AZ125</f>
        <v>0</v>
      </c>
      <c r="K1343" s="816"/>
      <c r="L1343" s="816"/>
      <c r="M1343" s="816">
        <f t="shared" si="719"/>
        <v>0</v>
      </c>
      <c r="N1343" s="816">
        <f t="shared" si="720"/>
        <v>0</v>
      </c>
    </row>
    <row r="1344" spans="1:14" outlineLevel="1">
      <c r="A1344" s="420">
        <f t="shared" ref="A1344:E1344" si="738">A1141</f>
        <v>8</v>
      </c>
      <c r="B1344" s="99" t="str">
        <f t="shared" si="738"/>
        <v>&lt;Visitors chairs for, Pophali KGSC&gt;</v>
      </c>
      <c r="C1344" s="420" t="str">
        <f t="shared" si="738"/>
        <v>N.A.</v>
      </c>
      <c r="D1344" s="814" t="str">
        <f t="shared" si="738"/>
        <v>-</v>
      </c>
      <c r="E1344" s="817">
        <f t="shared" si="738"/>
        <v>0</v>
      </c>
      <c r="F1344" s="816">
        <f t="shared" si="689"/>
        <v>3.3187500000000002E-2</v>
      </c>
      <c r="G1344" s="816">
        <f t="shared" si="690"/>
        <v>3.3187500000000002E-2</v>
      </c>
      <c r="H1344" s="816">
        <f t="shared" si="718"/>
        <v>0</v>
      </c>
      <c r="I1344" s="155">
        <f>'F4.2  KGSC'!AA126</f>
        <v>0</v>
      </c>
      <c r="J1344" s="155">
        <f>'F4.2  KGSC'!AZ126</f>
        <v>0</v>
      </c>
      <c r="K1344" s="816"/>
      <c r="L1344" s="816"/>
      <c r="M1344" s="816">
        <f t="shared" si="719"/>
        <v>0</v>
      </c>
      <c r="N1344" s="816">
        <f t="shared" si="720"/>
        <v>0</v>
      </c>
    </row>
    <row r="1345" spans="1:14" outlineLevel="1">
      <c r="A1345" s="420">
        <f t="shared" ref="A1345:E1345" si="739">A1142</f>
        <v>9</v>
      </c>
      <c r="B1345" s="99" t="str">
        <f t="shared" si="739"/>
        <v>&lt;Installation of new racks inside various/new slotted angle racks &gt;</v>
      </c>
      <c r="C1345" s="420" t="str">
        <f t="shared" si="739"/>
        <v>N.A.</v>
      </c>
      <c r="D1345" s="814" t="str">
        <f t="shared" si="739"/>
        <v>-</v>
      </c>
      <c r="E1345" s="817">
        <f t="shared" si="739"/>
        <v>0</v>
      </c>
      <c r="F1345" s="816">
        <f t="shared" si="689"/>
        <v>3.9648000000000003E-2</v>
      </c>
      <c r="G1345" s="816">
        <f t="shared" si="690"/>
        <v>3.9648000000000003E-2</v>
      </c>
      <c r="H1345" s="816">
        <f t="shared" si="718"/>
        <v>0</v>
      </c>
      <c r="I1345" s="155">
        <f>'F4.2  KGSC'!AA127</f>
        <v>0</v>
      </c>
      <c r="J1345" s="155">
        <f>'F4.2  KGSC'!AZ127</f>
        <v>0</v>
      </c>
      <c r="K1345" s="816"/>
      <c r="L1345" s="816"/>
      <c r="M1345" s="816">
        <f t="shared" si="719"/>
        <v>0</v>
      </c>
      <c r="N1345" s="816">
        <f t="shared" si="720"/>
        <v>0</v>
      </c>
    </row>
    <row r="1346" spans="1:14" outlineLevel="1">
      <c r="A1346" s="420">
        <f t="shared" ref="A1346:E1346" si="740">A1143</f>
        <v>10</v>
      </c>
      <c r="B1346" s="99" t="str">
        <f t="shared" si="740"/>
        <v>&lt;Supply of chairs for KGSC, Pophali&gt;</v>
      </c>
      <c r="C1346" s="420" t="str">
        <f t="shared" si="740"/>
        <v>N.A.</v>
      </c>
      <c r="D1346" s="814" t="str">
        <f t="shared" si="740"/>
        <v>-</v>
      </c>
      <c r="E1346" s="817">
        <f t="shared" si="740"/>
        <v>0</v>
      </c>
      <c r="F1346" s="816">
        <f t="shared" si="689"/>
        <v>4.4238199999999998E-2</v>
      </c>
      <c r="G1346" s="816">
        <f t="shared" si="690"/>
        <v>4.4238199999999998E-2</v>
      </c>
      <c r="H1346" s="816">
        <f t="shared" si="718"/>
        <v>0</v>
      </c>
      <c r="I1346" s="155">
        <f>'F4.2  KGSC'!AA128</f>
        <v>0</v>
      </c>
      <c r="J1346" s="155">
        <f>'F4.2  KGSC'!AZ128</f>
        <v>0</v>
      </c>
      <c r="K1346" s="816"/>
      <c r="L1346" s="816"/>
      <c r="M1346" s="816">
        <f t="shared" si="719"/>
        <v>0</v>
      </c>
      <c r="N1346" s="816">
        <f t="shared" si="720"/>
        <v>0</v>
      </c>
    </row>
    <row r="1347" spans="1:14" outlineLevel="1">
      <c r="A1347" s="420">
        <f t="shared" ref="A1347:E1347" si="741">A1144</f>
        <v>11</v>
      </c>
      <c r="B1347" s="99" t="str">
        <f t="shared" si="741"/>
        <v>&lt;Laser Jet NetwoksPrinters at KGSC, Pophali&gt;</v>
      </c>
      <c r="C1347" s="420" t="str">
        <f t="shared" si="741"/>
        <v>N.A.</v>
      </c>
      <c r="D1347" s="814" t="str">
        <f t="shared" si="741"/>
        <v>-</v>
      </c>
      <c r="E1347" s="817">
        <f t="shared" si="741"/>
        <v>0</v>
      </c>
      <c r="F1347" s="816">
        <f t="shared" si="689"/>
        <v>8.4074999999999997E-2</v>
      </c>
      <c r="G1347" s="816">
        <f t="shared" si="690"/>
        <v>8.4074999999999997E-2</v>
      </c>
      <c r="H1347" s="816">
        <f t="shared" si="718"/>
        <v>0</v>
      </c>
      <c r="I1347" s="155">
        <f>'F4.2  KGSC'!AA129</f>
        <v>0</v>
      </c>
      <c r="J1347" s="155">
        <f>'F4.2  KGSC'!AZ129</f>
        <v>0</v>
      </c>
      <c r="K1347" s="816"/>
      <c r="L1347" s="816"/>
      <c r="M1347" s="816">
        <f t="shared" si="719"/>
        <v>0</v>
      </c>
      <c r="N1347" s="816">
        <f t="shared" si="720"/>
        <v>0</v>
      </c>
    </row>
    <row r="1348" spans="1:14" outlineLevel="1">
      <c r="A1348" s="420">
        <f t="shared" ref="A1348:E1348" si="742">A1145</f>
        <v>12</v>
      </c>
      <c r="B1348" s="99" t="str">
        <f t="shared" si="742"/>
        <v>&lt;Night Vision Binoculars&gt;</v>
      </c>
      <c r="C1348" s="420" t="str">
        <f t="shared" si="742"/>
        <v>N.A.</v>
      </c>
      <c r="D1348" s="814" t="str">
        <f t="shared" si="742"/>
        <v>-</v>
      </c>
      <c r="E1348" s="817">
        <f t="shared" si="742"/>
        <v>0</v>
      </c>
      <c r="F1348" s="816">
        <f t="shared" si="689"/>
        <v>2.34112E-2</v>
      </c>
      <c r="G1348" s="816">
        <f t="shared" si="690"/>
        <v>2.34112E-2</v>
      </c>
      <c r="H1348" s="816">
        <f t="shared" si="718"/>
        <v>0</v>
      </c>
      <c r="I1348" s="155">
        <f>'F4.2  KGSC'!AA130</f>
        <v>0</v>
      </c>
      <c r="J1348" s="155">
        <f>'F4.2  KGSC'!AZ130</f>
        <v>0</v>
      </c>
      <c r="K1348" s="816"/>
      <c r="L1348" s="816"/>
      <c r="M1348" s="816">
        <f t="shared" si="719"/>
        <v>0</v>
      </c>
      <c r="N1348" s="816">
        <f t="shared" si="720"/>
        <v>0</v>
      </c>
    </row>
    <row r="1349" spans="1:14" outlineLevel="1">
      <c r="A1349" s="420">
        <f t="shared" ref="A1349:E1349" si="743">A1146</f>
        <v>13</v>
      </c>
      <c r="B1349" s="99" t="str">
        <f t="shared" si="743"/>
        <v>&lt;TATA Star Bus-32 seater LCV MH08-9358&gt;</v>
      </c>
      <c r="C1349" s="420" t="str">
        <f t="shared" si="743"/>
        <v>N.A.</v>
      </c>
      <c r="D1349" s="814" t="str">
        <f t="shared" si="743"/>
        <v>-</v>
      </c>
      <c r="E1349" s="817">
        <f t="shared" si="743"/>
        <v>0</v>
      </c>
      <c r="F1349" s="816">
        <f t="shared" si="689"/>
        <v>0</v>
      </c>
      <c r="G1349" s="816">
        <f t="shared" si="690"/>
        <v>0</v>
      </c>
      <c r="H1349" s="816">
        <f t="shared" si="718"/>
        <v>0</v>
      </c>
      <c r="I1349" s="155">
        <f>'F4.2  KGSC'!AA131</f>
        <v>0</v>
      </c>
      <c r="J1349" s="155">
        <f>'F4.2  KGSC'!AZ131</f>
        <v>0</v>
      </c>
      <c r="K1349" s="816"/>
      <c r="L1349" s="816"/>
      <c r="M1349" s="816">
        <f t="shared" si="719"/>
        <v>0</v>
      </c>
      <c r="N1349" s="816">
        <f t="shared" si="720"/>
        <v>0</v>
      </c>
    </row>
    <row r="1350" spans="1:14" outlineLevel="1">
      <c r="A1350" s="420">
        <f t="shared" ref="A1350:E1350" si="744">A1147</f>
        <v>14</v>
      </c>
      <c r="B1350" s="99" t="str">
        <f t="shared" si="744"/>
        <v>&lt;TATA Star Bus-32 seater LCV MH08-9359&gt;</v>
      </c>
      <c r="C1350" s="420" t="str">
        <f t="shared" si="744"/>
        <v>N.A.</v>
      </c>
      <c r="D1350" s="814" t="str">
        <f t="shared" si="744"/>
        <v>-</v>
      </c>
      <c r="E1350" s="817">
        <f t="shared" si="744"/>
        <v>0</v>
      </c>
      <c r="F1350" s="816">
        <f t="shared" si="689"/>
        <v>0</v>
      </c>
      <c r="G1350" s="816">
        <f t="shared" si="690"/>
        <v>0</v>
      </c>
      <c r="H1350" s="816">
        <f t="shared" si="718"/>
        <v>0</v>
      </c>
      <c r="I1350" s="155">
        <f>'F4.2  KGSC'!AA132</f>
        <v>0</v>
      </c>
      <c r="J1350" s="155">
        <f>'F4.2  KGSC'!AZ132</f>
        <v>0</v>
      </c>
      <c r="K1350" s="816"/>
      <c r="L1350" s="816"/>
      <c r="M1350" s="816">
        <f t="shared" si="719"/>
        <v>0</v>
      </c>
      <c r="N1350" s="816">
        <f t="shared" si="720"/>
        <v>0</v>
      </c>
    </row>
    <row r="1351" spans="1:14" outlineLevel="1">
      <c r="A1351" s="420">
        <f t="shared" ref="A1351:E1351" si="745">A1148</f>
        <v>15</v>
      </c>
      <c r="B1351" s="99" t="str">
        <f t="shared" si="745"/>
        <v>&lt;Vehicle No.MH 08-9401 TATA Star Bus 32 seater&gt;</v>
      </c>
      <c r="C1351" s="420" t="str">
        <f t="shared" si="745"/>
        <v>N.A.</v>
      </c>
      <c r="D1351" s="814" t="str">
        <f t="shared" si="745"/>
        <v>-</v>
      </c>
      <c r="E1351" s="817">
        <f t="shared" si="745"/>
        <v>0</v>
      </c>
      <c r="F1351" s="816">
        <f t="shared" si="689"/>
        <v>0</v>
      </c>
      <c r="G1351" s="816">
        <f t="shared" si="690"/>
        <v>0</v>
      </c>
      <c r="H1351" s="816">
        <f t="shared" si="718"/>
        <v>0</v>
      </c>
      <c r="I1351" s="155">
        <f>'F4.2  KGSC'!AA133</f>
        <v>0</v>
      </c>
      <c r="J1351" s="155">
        <f>'F4.2  KGSC'!AZ133</f>
        <v>0</v>
      </c>
      <c r="K1351" s="816"/>
      <c r="L1351" s="816"/>
      <c r="M1351" s="816">
        <f t="shared" si="719"/>
        <v>0</v>
      </c>
      <c r="N1351" s="816">
        <f t="shared" si="720"/>
        <v>0</v>
      </c>
    </row>
    <row r="1352" spans="1:14" outlineLevel="1">
      <c r="A1352" s="420">
        <f t="shared" ref="A1352:E1352" si="746">A1149</f>
        <v>16</v>
      </c>
      <c r="B1352" s="99" t="str">
        <f t="shared" si="746"/>
        <v xml:space="preserve"> &lt;Not in use DCM Toyato Bus MH-1&gt;</v>
      </c>
      <c r="C1352" s="420" t="str">
        <f t="shared" si="746"/>
        <v>N.A.</v>
      </c>
      <c r="D1352" s="814" t="str">
        <f t="shared" si="746"/>
        <v>-</v>
      </c>
      <c r="E1352" s="817">
        <f t="shared" si="746"/>
        <v>0</v>
      </c>
      <c r="F1352" s="816">
        <f t="shared" si="689"/>
        <v>0</v>
      </c>
      <c r="G1352" s="816">
        <f t="shared" si="690"/>
        <v>0</v>
      </c>
      <c r="H1352" s="816">
        <f t="shared" si="718"/>
        <v>0</v>
      </c>
      <c r="I1352" s="155">
        <f>'F4.2  KGSC'!AA134</f>
        <v>0</v>
      </c>
      <c r="J1352" s="155">
        <f>'F4.2  KGSC'!AZ134</f>
        <v>0</v>
      </c>
      <c r="K1352" s="816"/>
      <c r="L1352" s="816"/>
      <c r="M1352" s="816">
        <f t="shared" si="719"/>
        <v>0</v>
      </c>
      <c r="N1352" s="816">
        <f t="shared" si="720"/>
        <v>0</v>
      </c>
    </row>
    <row r="1353" spans="1:14" outlineLevel="1">
      <c r="A1353" s="420">
        <f t="shared" ref="A1353:E1353" si="747">A1150</f>
        <v>17</v>
      </c>
      <c r="B1353" s="99" t="str">
        <f t="shared" si="747"/>
        <v xml:space="preserve"> &lt;Not in use DCM Toyato Mini Bus&gt;</v>
      </c>
      <c r="C1353" s="420" t="str">
        <f t="shared" si="747"/>
        <v>N.A.</v>
      </c>
      <c r="D1353" s="814" t="str">
        <f t="shared" si="747"/>
        <v>-</v>
      </c>
      <c r="E1353" s="817">
        <f t="shared" si="747"/>
        <v>0</v>
      </c>
      <c r="F1353" s="816">
        <f t="shared" si="689"/>
        <v>0</v>
      </c>
      <c r="G1353" s="816">
        <f t="shared" si="690"/>
        <v>0</v>
      </c>
      <c r="H1353" s="816">
        <f t="shared" si="718"/>
        <v>0</v>
      </c>
      <c r="I1353" s="155">
        <f>'F4.2  KGSC'!AA135</f>
        <v>0</v>
      </c>
      <c r="J1353" s="155">
        <f>'F4.2  KGSC'!AZ135</f>
        <v>0</v>
      </c>
      <c r="K1353" s="816"/>
      <c r="L1353" s="816"/>
      <c r="M1353" s="816">
        <f t="shared" si="719"/>
        <v>0</v>
      </c>
      <c r="N1353" s="816">
        <f t="shared" si="720"/>
        <v>0</v>
      </c>
    </row>
    <row r="1354" spans="1:14" outlineLevel="1">
      <c r="A1354" s="420">
        <f t="shared" ref="A1354:E1354" si="748">A1151</f>
        <v>18</v>
      </c>
      <c r="B1354" s="99" t="str">
        <f t="shared" si="748"/>
        <v>&lt;Digital Multimeters, Clamp Meter &amp; Insulation resistance tester for TIC, Stage I&amp;II, Pophali&gt;</v>
      </c>
      <c r="C1354" s="420" t="str">
        <f t="shared" si="748"/>
        <v>N.A.</v>
      </c>
      <c r="D1354" s="814" t="str">
        <f t="shared" si="748"/>
        <v>-</v>
      </c>
      <c r="E1354" s="817">
        <f t="shared" si="748"/>
        <v>0</v>
      </c>
      <c r="F1354" s="816">
        <f t="shared" si="689"/>
        <v>2.8927700000000001E-2</v>
      </c>
      <c r="G1354" s="816">
        <f t="shared" si="690"/>
        <v>2.8927700000000001E-2</v>
      </c>
      <c r="H1354" s="816">
        <f t="shared" si="718"/>
        <v>0</v>
      </c>
      <c r="I1354" s="155">
        <f>'F4.2  KGSC'!AA136</f>
        <v>0</v>
      </c>
      <c r="J1354" s="155">
        <f>'F4.2  KGSC'!AZ136</f>
        <v>0</v>
      </c>
      <c r="K1354" s="816"/>
      <c r="L1354" s="816"/>
      <c r="M1354" s="816">
        <f t="shared" si="719"/>
        <v>0</v>
      </c>
      <c r="N1354" s="816">
        <f t="shared" si="720"/>
        <v>0</v>
      </c>
    </row>
    <row r="1355" spans="1:14" outlineLevel="1">
      <c r="A1355" s="420">
        <f t="shared" ref="A1355:E1355" si="749">A1152</f>
        <v>19</v>
      </c>
      <c r="B1355" s="99" t="str">
        <f t="shared" si="749"/>
        <v>&lt;Transformer Winding resistance measurement kit at Stage-III,  Alore&gt;</v>
      </c>
      <c r="C1355" s="420" t="str">
        <f t="shared" si="749"/>
        <v>N.A.</v>
      </c>
      <c r="D1355" s="814" t="str">
        <f t="shared" si="749"/>
        <v>-</v>
      </c>
      <c r="E1355" s="817">
        <f t="shared" si="749"/>
        <v>0</v>
      </c>
      <c r="F1355" s="816">
        <f t="shared" si="689"/>
        <v>2.4337500000000001E-2</v>
      </c>
      <c r="G1355" s="816">
        <f t="shared" si="690"/>
        <v>2.4337500000000001E-2</v>
      </c>
      <c r="H1355" s="816">
        <f t="shared" si="718"/>
        <v>0</v>
      </c>
      <c r="I1355" s="155">
        <f>'F4.2  KGSC'!AA137</f>
        <v>0</v>
      </c>
      <c r="J1355" s="155">
        <f>'F4.2  KGSC'!AZ137</f>
        <v>0</v>
      </c>
      <c r="K1355" s="816"/>
      <c r="L1355" s="816"/>
      <c r="M1355" s="816">
        <f t="shared" si="719"/>
        <v>0</v>
      </c>
      <c r="N1355" s="816">
        <f t="shared" si="720"/>
        <v>0</v>
      </c>
    </row>
    <row r="1356" spans="1:14" outlineLevel="1">
      <c r="A1356" s="420">
        <f t="shared" ref="A1356:E1356" si="750">A1153</f>
        <v>20</v>
      </c>
      <c r="B1356" s="99" t="str">
        <f t="shared" si="750"/>
        <v>&lt;Multifunc A3 Scanner &amp; all in one A4 laser printer Technical Purchase , Account Section, H.R. ,MPD&gt;</v>
      </c>
      <c r="C1356" s="420" t="str">
        <f t="shared" si="750"/>
        <v>N.A.</v>
      </c>
      <c r="D1356" s="814" t="str">
        <f t="shared" si="750"/>
        <v>-</v>
      </c>
      <c r="E1356" s="817">
        <f t="shared" si="750"/>
        <v>0</v>
      </c>
      <c r="F1356" s="816">
        <f t="shared" si="689"/>
        <v>3.2520800000000002E-2</v>
      </c>
      <c r="G1356" s="816">
        <f t="shared" si="690"/>
        <v>3.2520800000000002E-2</v>
      </c>
      <c r="H1356" s="816">
        <f t="shared" si="718"/>
        <v>0</v>
      </c>
      <c r="I1356" s="155">
        <f>'F4.2  KGSC'!AA138</f>
        <v>0</v>
      </c>
      <c r="J1356" s="155">
        <f>'F4.2  KGSC'!AZ138</f>
        <v>0</v>
      </c>
      <c r="K1356" s="816"/>
      <c r="L1356" s="816"/>
      <c r="M1356" s="816">
        <f t="shared" si="719"/>
        <v>0</v>
      </c>
      <c r="N1356" s="816">
        <f t="shared" si="720"/>
        <v>0</v>
      </c>
    </row>
    <row r="1357" spans="1:14" outlineLevel="1">
      <c r="A1357" s="420">
        <f t="shared" ref="A1357:E1357" si="751">A1154</f>
        <v>21</v>
      </c>
      <c r="B1357" s="99" t="str">
        <f t="shared" si="751"/>
        <v>&lt;Temperature Calibrator at St-IV, KGSC,Pophali&gt;</v>
      </c>
      <c r="C1357" s="420" t="str">
        <f t="shared" si="751"/>
        <v>N.A.</v>
      </c>
      <c r="D1357" s="814" t="str">
        <f t="shared" si="751"/>
        <v>-</v>
      </c>
      <c r="E1357" s="817">
        <f t="shared" si="751"/>
        <v>0</v>
      </c>
      <c r="F1357" s="816">
        <f t="shared" si="689"/>
        <v>1.2272E-2</v>
      </c>
      <c r="G1357" s="816">
        <f t="shared" si="690"/>
        <v>1.2272E-2</v>
      </c>
      <c r="H1357" s="816">
        <f t="shared" si="718"/>
        <v>0</v>
      </c>
      <c r="I1357" s="155">
        <f>'F4.2  KGSC'!AA139</f>
        <v>0</v>
      </c>
      <c r="J1357" s="155">
        <f>'F4.2  KGSC'!AZ139</f>
        <v>0</v>
      </c>
      <c r="K1357" s="816"/>
      <c r="L1357" s="816"/>
      <c r="M1357" s="816">
        <f t="shared" si="719"/>
        <v>0</v>
      </c>
      <c r="N1357" s="816">
        <f t="shared" si="720"/>
        <v>0</v>
      </c>
    </row>
    <row r="1358" spans="1:14" outlineLevel="1">
      <c r="A1358" s="420">
        <f t="shared" ref="A1358:E1358" si="752">A1155</f>
        <v>22</v>
      </c>
      <c r="B1358" s="99" t="str">
        <f t="shared" si="752"/>
        <v>&lt; 1 no. new departmental car Maruti Sweft Desire for conveyance of Chief Engr&gt;</v>
      </c>
      <c r="C1358" s="420" t="str">
        <f t="shared" si="752"/>
        <v>N.A.</v>
      </c>
      <c r="D1358" s="814" t="str">
        <f t="shared" si="752"/>
        <v>-</v>
      </c>
      <c r="E1358" s="817">
        <f t="shared" si="752"/>
        <v>0</v>
      </c>
      <c r="F1358" s="816">
        <f t="shared" si="689"/>
        <v>7.7924499999999994E-2</v>
      </c>
      <c r="G1358" s="816">
        <f t="shared" si="690"/>
        <v>7.7924499999999994E-2</v>
      </c>
      <c r="H1358" s="816">
        <f t="shared" si="718"/>
        <v>0</v>
      </c>
      <c r="I1358" s="155">
        <f>'F4.2  KGSC'!AA140</f>
        <v>0</v>
      </c>
      <c r="J1358" s="155">
        <f>'F4.2  KGSC'!AZ140</f>
        <v>0</v>
      </c>
      <c r="K1358" s="816"/>
      <c r="L1358" s="816"/>
      <c r="M1358" s="816">
        <f t="shared" si="719"/>
        <v>0</v>
      </c>
      <c r="N1358" s="816">
        <f t="shared" si="720"/>
        <v>0</v>
      </c>
    </row>
    <row r="1359" spans="1:14" outlineLevel="1">
      <c r="A1359" s="420">
        <f t="shared" ref="A1359:E1359" si="753">A1156</f>
        <v>23</v>
      </c>
      <c r="B1359" s="99" t="str">
        <f t="shared" si="753"/>
        <v>&lt;Hitachi A/c Two.NO.VIP Rest House&gt;</v>
      </c>
      <c r="C1359" s="420" t="str">
        <f t="shared" si="753"/>
        <v>N.A.</v>
      </c>
      <c r="D1359" s="814" t="str">
        <f t="shared" si="753"/>
        <v>-</v>
      </c>
      <c r="E1359" s="817">
        <f t="shared" si="753"/>
        <v>0</v>
      </c>
      <c r="F1359" s="816">
        <f t="shared" si="689"/>
        <v>8.0000000000000002E-3</v>
      </c>
      <c r="G1359" s="816">
        <f t="shared" si="690"/>
        <v>8.0000000000000002E-3</v>
      </c>
      <c r="H1359" s="816">
        <f t="shared" si="718"/>
        <v>0</v>
      </c>
      <c r="I1359" s="155">
        <f>'F4.2  KGSC'!AA141</f>
        <v>0</v>
      </c>
      <c r="J1359" s="155">
        <f>'F4.2  KGSC'!AZ141</f>
        <v>0</v>
      </c>
      <c r="K1359" s="816"/>
      <c r="L1359" s="816"/>
      <c r="M1359" s="816">
        <f t="shared" si="719"/>
        <v>0</v>
      </c>
      <c r="N1359" s="816">
        <f t="shared" si="720"/>
        <v>0</v>
      </c>
    </row>
    <row r="1360" spans="1:14" outlineLevel="1">
      <c r="A1360" s="420">
        <f t="shared" ref="A1360:E1360" si="754">A1157</f>
        <v>24</v>
      </c>
      <c r="B1360" s="99" t="str">
        <f t="shared" si="754"/>
        <v>&lt;Inverter Split AC Unit, Desert Coolers Water Coolers for KGSC, Pophali&gt;</v>
      </c>
      <c r="C1360" s="420" t="str">
        <f t="shared" si="754"/>
        <v>N.A.</v>
      </c>
      <c r="D1360" s="814" t="str">
        <f t="shared" si="754"/>
        <v>-</v>
      </c>
      <c r="E1360" s="817">
        <f t="shared" si="754"/>
        <v>0</v>
      </c>
      <c r="F1360" s="816">
        <f t="shared" si="689"/>
        <v>7.0799000000000001E-3</v>
      </c>
      <c r="G1360" s="816">
        <f t="shared" si="690"/>
        <v>7.0799000000000001E-3</v>
      </c>
      <c r="H1360" s="816">
        <f t="shared" si="718"/>
        <v>0</v>
      </c>
      <c r="I1360" s="155">
        <f>'F4.2  KGSC'!AA142</f>
        <v>0</v>
      </c>
      <c r="J1360" s="155">
        <f>'F4.2  KGSC'!AZ142</f>
        <v>0</v>
      </c>
      <c r="K1360" s="816"/>
      <c r="L1360" s="816"/>
      <c r="M1360" s="816">
        <f t="shared" si="719"/>
        <v>0</v>
      </c>
      <c r="N1360" s="816">
        <f t="shared" si="720"/>
        <v>0</v>
      </c>
    </row>
    <row r="1361" spans="1:14" outlineLevel="1">
      <c r="A1361" s="420">
        <f t="shared" ref="A1361:E1361" si="755">A1158</f>
        <v>25</v>
      </c>
      <c r="B1361" s="99" t="str">
        <f t="shared" si="755"/>
        <v>&lt;Advanced ISDN EPABX system for Koyna Generating St ntercom Telephone Advanced ISDN EPABX system for Koyna Generating Station Complex&gt;</v>
      </c>
      <c r="C1361" s="420" t="str">
        <f t="shared" si="755"/>
        <v>N.A.</v>
      </c>
      <c r="D1361" s="814" t="str">
        <f t="shared" si="755"/>
        <v>-</v>
      </c>
      <c r="E1361" s="817">
        <f t="shared" si="755"/>
        <v>0</v>
      </c>
      <c r="F1361" s="816">
        <f t="shared" si="689"/>
        <v>2.9644799999999999E-2</v>
      </c>
      <c r="G1361" s="816">
        <f t="shared" si="690"/>
        <v>2.9644799999999999E-2</v>
      </c>
      <c r="H1361" s="816">
        <f t="shared" si="718"/>
        <v>0</v>
      </c>
      <c r="I1361" s="155">
        <f>'F4.2  KGSC'!AA143</f>
        <v>0</v>
      </c>
      <c r="J1361" s="155">
        <f>'F4.2  KGSC'!AZ143</f>
        <v>0</v>
      </c>
      <c r="K1361" s="816"/>
      <c r="L1361" s="816"/>
      <c r="M1361" s="816">
        <f t="shared" si="719"/>
        <v>0</v>
      </c>
      <c r="N1361" s="816">
        <f t="shared" si="720"/>
        <v>0</v>
      </c>
    </row>
    <row r="1362" spans="1:14" outlineLevel="1">
      <c r="A1362" s="420">
        <f t="shared" ref="A1362:E1362" si="756">A1159</f>
        <v>26</v>
      </c>
      <c r="B1362" s="99" t="str">
        <f t="shared" si="756"/>
        <v>&lt;TATA Sumo MH-14/9763 1 No&gt;</v>
      </c>
      <c r="C1362" s="420" t="str">
        <f t="shared" si="756"/>
        <v>N.A.</v>
      </c>
      <c r="D1362" s="814" t="str">
        <f t="shared" si="756"/>
        <v>-</v>
      </c>
      <c r="E1362" s="817">
        <f t="shared" si="756"/>
        <v>0</v>
      </c>
      <c r="F1362" s="816">
        <f t="shared" si="689"/>
        <v>4.1196799999999999E-2</v>
      </c>
      <c r="G1362" s="816">
        <f t="shared" si="690"/>
        <v>4.1196799999999999E-2</v>
      </c>
      <c r="H1362" s="816">
        <f t="shared" si="718"/>
        <v>0</v>
      </c>
      <c r="I1362" s="155">
        <f>'F4.2  KGSC'!AA144</f>
        <v>0</v>
      </c>
      <c r="J1362" s="155">
        <f>'F4.2  KGSC'!AZ144</f>
        <v>0</v>
      </c>
      <c r="K1362" s="816"/>
      <c r="L1362" s="816"/>
      <c r="M1362" s="816">
        <f t="shared" si="719"/>
        <v>0</v>
      </c>
      <c r="N1362" s="816">
        <f t="shared" si="720"/>
        <v>0</v>
      </c>
    </row>
    <row r="1363" spans="1:14" outlineLevel="1">
      <c r="A1363" s="420">
        <f t="shared" ref="A1363:E1363" si="757">A1160</f>
        <v>27</v>
      </c>
      <c r="B1363" s="99" t="str">
        <f t="shared" si="757"/>
        <v>&lt;Ambulance TATA make MH-31/4475 1 No&gt;</v>
      </c>
      <c r="C1363" s="420" t="str">
        <f t="shared" si="757"/>
        <v>N.A.</v>
      </c>
      <c r="D1363" s="814" t="str">
        <f t="shared" si="757"/>
        <v>-</v>
      </c>
      <c r="E1363" s="817">
        <f t="shared" si="757"/>
        <v>0</v>
      </c>
      <c r="F1363" s="816">
        <f t="shared" ref="F1363:F1425" si="758">F1160+I1160</f>
        <v>3.6143000000000002E-2</v>
      </c>
      <c r="G1363" s="816">
        <f t="shared" ref="G1363:G1425" si="759">G1160+M1160</f>
        <v>3.6143000000000002E-2</v>
      </c>
      <c r="H1363" s="816">
        <f t="shared" si="718"/>
        <v>0</v>
      </c>
      <c r="I1363" s="155">
        <f>'F4.2  KGSC'!AA145</f>
        <v>0</v>
      </c>
      <c r="J1363" s="155">
        <f>'F4.2  KGSC'!AZ145</f>
        <v>0</v>
      </c>
      <c r="K1363" s="816"/>
      <c r="L1363" s="816"/>
      <c r="M1363" s="816">
        <f t="shared" si="719"/>
        <v>0</v>
      </c>
      <c r="N1363" s="816">
        <f t="shared" si="720"/>
        <v>0</v>
      </c>
    </row>
    <row r="1364" spans="1:14" outlineLevel="1">
      <c r="A1364" s="420">
        <f t="shared" ref="A1364:E1364" si="760">A1161</f>
        <v>28</v>
      </c>
      <c r="B1364" s="99" t="str">
        <f t="shared" si="760"/>
        <v>&lt;Supply of 1 No of Ambulance Vane for Pophali&gt;</v>
      </c>
      <c r="C1364" s="420" t="str">
        <f t="shared" si="760"/>
        <v>N.A.</v>
      </c>
      <c r="D1364" s="814" t="str">
        <f t="shared" si="760"/>
        <v>-</v>
      </c>
      <c r="E1364" s="817">
        <f t="shared" si="760"/>
        <v>0</v>
      </c>
      <c r="F1364" s="816">
        <f t="shared" si="758"/>
        <v>0.14882899999999999</v>
      </c>
      <c r="G1364" s="816">
        <f t="shared" si="759"/>
        <v>0.14882899999999999</v>
      </c>
      <c r="H1364" s="816">
        <f t="shared" si="718"/>
        <v>0</v>
      </c>
      <c r="I1364" s="155">
        <f>'F4.2  KGSC'!AA146</f>
        <v>0</v>
      </c>
      <c r="J1364" s="155">
        <f>'F4.2  KGSC'!AZ146</f>
        <v>0</v>
      </c>
      <c r="K1364" s="816"/>
      <c r="L1364" s="816"/>
      <c r="M1364" s="816">
        <f t="shared" si="719"/>
        <v>0</v>
      </c>
      <c r="N1364" s="816">
        <f t="shared" si="720"/>
        <v>0</v>
      </c>
    </row>
    <row r="1365" spans="1:14" outlineLevel="1">
      <c r="A1365" s="420">
        <f t="shared" ref="A1365:E1365" si="761">A1162</f>
        <v>29</v>
      </c>
      <c r="B1365" s="99" t="str">
        <f t="shared" si="761"/>
        <v>&lt;Supply of 1 No of Ambulance Vane for Pophali&gt;</v>
      </c>
      <c r="C1365" s="420" t="str">
        <f t="shared" si="761"/>
        <v>N.A.</v>
      </c>
      <c r="D1365" s="814" t="str">
        <f t="shared" si="761"/>
        <v>-</v>
      </c>
      <c r="E1365" s="817">
        <f t="shared" si="761"/>
        <v>0</v>
      </c>
      <c r="F1365" s="816">
        <f t="shared" si="758"/>
        <v>0.14882899999999999</v>
      </c>
      <c r="G1365" s="816">
        <f t="shared" si="759"/>
        <v>0.14882899999999999</v>
      </c>
      <c r="H1365" s="816">
        <f t="shared" si="718"/>
        <v>0</v>
      </c>
      <c r="I1365" s="155">
        <f>'F4.2  KGSC'!AA147</f>
        <v>0</v>
      </c>
      <c r="J1365" s="155">
        <f>'F4.2  KGSC'!AZ147</f>
        <v>0</v>
      </c>
      <c r="K1365" s="816"/>
      <c r="L1365" s="816"/>
      <c r="M1365" s="816">
        <f t="shared" si="719"/>
        <v>0</v>
      </c>
      <c r="N1365" s="816">
        <f t="shared" si="720"/>
        <v>0</v>
      </c>
    </row>
    <row r="1366" spans="1:14" outlineLevel="1">
      <c r="A1366" s="420">
        <f t="shared" ref="A1366:E1366" si="762">A1163</f>
        <v>30</v>
      </c>
      <c r="B1366" s="99" t="str">
        <f t="shared" si="762"/>
        <v>&lt;HITACHI Make 2 TR non inverter split Air conditioner&gt;</v>
      </c>
      <c r="C1366" s="420" t="str">
        <f t="shared" si="762"/>
        <v>N.A.</v>
      </c>
      <c r="D1366" s="814" t="str">
        <f t="shared" si="762"/>
        <v>-</v>
      </c>
      <c r="E1366" s="817">
        <f t="shared" si="762"/>
        <v>0</v>
      </c>
      <c r="F1366" s="816">
        <f t="shared" si="758"/>
        <v>0.16739329999999999</v>
      </c>
      <c r="G1366" s="816">
        <f t="shared" si="759"/>
        <v>0.16739329999999999</v>
      </c>
      <c r="H1366" s="816">
        <f t="shared" si="718"/>
        <v>0</v>
      </c>
      <c r="I1366" s="155">
        <f>'F4.2  KGSC'!AA148</f>
        <v>0</v>
      </c>
      <c r="J1366" s="155">
        <f>'F4.2  KGSC'!AZ148</f>
        <v>0</v>
      </c>
      <c r="K1366" s="816"/>
      <c r="L1366" s="816"/>
      <c r="M1366" s="816">
        <f t="shared" si="719"/>
        <v>0</v>
      </c>
      <c r="N1366" s="816">
        <f t="shared" si="720"/>
        <v>0</v>
      </c>
    </row>
    <row r="1367" spans="1:14" outlineLevel="1">
      <c r="A1367" s="420">
        <f t="shared" ref="A1367:E1367" si="763">A1164</f>
        <v>31</v>
      </c>
      <c r="B1367" s="99" t="str">
        <f t="shared" si="763"/>
        <v>&lt;250 KVA D.G. Set Model KG1-250WS&gt;</v>
      </c>
      <c r="C1367" s="420" t="str">
        <f t="shared" si="763"/>
        <v>N.A.</v>
      </c>
      <c r="D1367" s="814" t="str">
        <f t="shared" si="763"/>
        <v>-</v>
      </c>
      <c r="E1367" s="817">
        <f t="shared" si="763"/>
        <v>0</v>
      </c>
      <c r="F1367" s="816">
        <f t="shared" si="758"/>
        <v>0.192222</v>
      </c>
      <c r="G1367" s="816">
        <f t="shared" si="759"/>
        <v>0.192222</v>
      </c>
      <c r="H1367" s="816">
        <f t="shared" si="718"/>
        <v>0</v>
      </c>
      <c r="I1367" s="155">
        <f>'F4.2  KGSC'!AA149</f>
        <v>0</v>
      </c>
      <c r="J1367" s="155">
        <f>'F4.2  KGSC'!AZ149</f>
        <v>0</v>
      </c>
      <c r="K1367" s="816"/>
      <c r="L1367" s="816"/>
      <c r="M1367" s="816">
        <f t="shared" si="719"/>
        <v>0</v>
      </c>
      <c r="N1367" s="816">
        <f t="shared" si="720"/>
        <v>0</v>
      </c>
    </row>
    <row r="1368" spans="1:14" outlineLevel="1">
      <c r="A1368" s="420">
        <f t="shared" ref="A1368:E1368" si="764">A1165</f>
        <v>32</v>
      </c>
      <c r="B1368" s="99" t="str">
        <f t="shared" si="764"/>
        <v>&lt;Dell laptops at KGSC Pophali&gt;</v>
      </c>
      <c r="C1368" s="420" t="str">
        <f t="shared" si="764"/>
        <v>N.A.</v>
      </c>
      <c r="D1368" s="814" t="str">
        <f t="shared" si="764"/>
        <v>-</v>
      </c>
      <c r="E1368" s="817">
        <f t="shared" si="764"/>
        <v>0</v>
      </c>
      <c r="F1368" s="816">
        <f t="shared" si="758"/>
        <v>1.5599999999999999E-2</v>
      </c>
      <c r="G1368" s="816">
        <f t="shared" si="759"/>
        <v>1.5599999999999999E-2</v>
      </c>
      <c r="H1368" s="816">
        <f t="shared" si="718"/>
        <v>0</v>
      </c>
      <c r="I1368" s="155">
        <f>'F4.2  KGSC'!AA150</f>
        <v>0</v>
      </c>
      <c r="J1368" s="155">
        <f>'F4.2  KGSC'!AZ150</f>
        <v>0</v>
      </c>
      <c r="K1368" s="816"/>
      <c r="L1368" s="816"/>
      <c r="M1368" s="816">
        <f t="shared" si="719"/>
        <v>0</v>
      </c>
      <c r="N1368" s="816">
        <f t="shared" si="720"/>
        <v>0</v>
      </c>
    </row>
    <row r="1369" spans="1:14" outlineLevel="1">
      <c r="A1369" s="420">
        <f t="shared" ref="A1369:E1369" si="765">A1166</f>
        <v>33</v>
      </c>
      <c r="B1369" s="99" t="str">
        <f t="shared" si="765"/>
        <v>&lt;A.C. Plant chiller 515 to 535 TRx2 at kgsc,Pophali&gt;</v>
      </c>
      <c r="C1369" s="420" t="str">
        <f t="shared" si="765"/>
        <v>N.A.</v>
      </c>
      <c r="D1369" s="814" t="str">
        <f t="shared" si="765"/>
        <v>-</v>
      </c>
      <c r="E1369" s="817">
        <f t="shared" si="765"/>
        <v>0</v>
      </c>
      <c r="F1369" s="816">
        <f t="shared" si="758"/>
        <v>2.1143972</v>
      </c>
      <c r="G1369" s="816">
        <f t="shared" si="759"/>
        <v>2.1143972</v>
      </c>
      <c r="H1369" s="816">
        <f t="shared" si="718"/>
        <v>0</v>
      </c>
      <c r="I1369" s="155">
        <f>'F4.2  KGSC'!AA151</f>
        <v>0</v>
      </c>
      <c r="J1369" s="155">
        <f>'F4.2  KGSC'!AZ151</f>
        <v>0</v>
      </c>
      <c r="K1369" s="816"/>
      <c r="L1369" s="816"/>
      <c r="M1369" s="816">
        <f t="shared" si="719"/>
        <v>0</v>
      </c>
      <c r="N1369" s="816">
        <f t="shared" si="720"/>
        <v>0</v>
      </c>
    </row>
    <row r="1370" spans="1:14" outlineLevel="1">
      <c r="A1370" s="420">
        <f t="shared" ref="A1370:E1370" si="766">A1167</f>
        <v>34</v>
      </c>
      <c r="B1370" s="99" t="str">
        <f t="shared" si="766"/>
        <v>&lt;Supply of RDP make Computers at KGSC&gt;</v>
      </c>
      <c r="C1370" s="420" t="str">
        <f t="shared" si="766"/>
        <v>N.A.</v>
      </c>
      <c r="D1370" s="814" t="str">
        <f t="shared" si="766"/>
        <v>-</v>
      </c>
      <c r="E1370" s="817">
        <f t="shared" si="766"/>
        <v>0</v>
      </c>
      <c r="F1370" s="816">
        <f t="shared" si="758"/>
        <v>0.43134899999999998</v>
      </c>
      <c r="G1370" s="816">
        <f t="shared" si="759"/>
        <v>0.43134899999999998</v>
      </c>
      <c r="H1370" s="816">
        <f t="shared" si="718"/>
        <v>0</v>
      </c>
      <c r="I1370" s="155">
        <f>'F4.2  KGSC'!AA152</f>
        <v>0</v>
      </c>
      <c r="J1370" s="155">
        <f>'F4.2  KGSC'!AZ152</f>
        <v>0</v>
      </c>
      <c r="K1370" s="816"/>
      <c r="L1370" s="816"/>
      <c r="M1370" s="816">
        <f t="shared" si="719"/>
        <v>0</v>
      </c>
      <c r="N1370" s="816">
        <f t="shared" si="720"/>
        <v>0</v>
      </c>
    </row>
    <row r="1371" spans="1:14" outlineLevel="1">
      <c r="A1371" s="420">
        <f t="shared" ref="A1371:E1371" si="767">A1168</f>
        <v>35</v>
      </c>
      <c r="B1371" s="99" t="str">
        <f t="shared" si="767"/>
        <v>&lt;Welding Machine for KDPH&gt;</v>
      </c>
      <c r="C1371" s="420" t="str">
        <f t="shared" si="767"/>
        <v>N.A.</v>
      </c>
      <c r="D1371" s="814" t="str">
        <f t="shared" si="767"/>
        <v>-</v>
      </c>
      <c r="E1371" s="817">
        <f t="shared" si="767"/>
        <v>0</v>
      </c>
      <c r="F1371" s="816">
        <f t="shared" si="758"/>
        <v>1.039E-3</v>
      </c>
      <c r="G1371" s="816">
        <f t="shared" si="759"/>
        <v>1.039E-3</v>
      </c>
      <c r="H1371" s="816">
        <f t="shared" si="718"/>
        <v>0</v>
      </c>
      <c r="I1371" s="155">
        <f>'F4.2  KGSC'!AA153</f>
        <v>0</v>
      </c>
      <c r="J1371" s="155">
        <f>'F4.2  KGSC'!AZ153</f>
        <v>0</v>
      </c>
      <c r="K1371" s="816"/>
      <c r="L1371" s="816"/>
      <c r="M1371" s="816">
        <f t="shared" si="719"/>
        <v>0</v>
      </c>
      <c r="N1371" s="816">
        <f t="shared" si="720"/>
        <v>0</v>
      </c>
    </row>
    <row r="1372" spans="1:14" outlineLevel="1">
      <c r="A1372" s="420">
        <f t="shared" ref="A1372:E1372" si="768">A1169</f>
        <v>36</v>
      </c>
      <c r="B1372" s="99" t="str">
        <f t="shared" si="768"/>
        <v>&lt;Material handling trolley for Majot store&gt;</v>
      </c>
      <c r="C1372" s="420" t="str">
        <f t="shared" si="768"/>
        <v>N.A.</v>
      </c>
      <c r="D1372" s="814" t="str">
        <f t="shared" si="768"/>
        <v>-</v>
      </c>
      <c r="E1372" s="817">
        <f t="shared" si="768"/>
        <v>0</v>
      </c>
      <c r="F1372" s="816">
        <f t="shared" si="758"/>
        <v>1.4197999999999999E-3</v>
      </c>
      <c r="G1372" s="816">
        <f t="shared" si="759"/>
        <v>1.4197999999999999E-3</v>
      </c>
      <c r="H1372" s="816">
        <f t="shared" si="718"/>
        <v>0</v>
      </c>
      <c r="I1372" s="155">
        <f>'F4.2  KGSC'!AA154</f>
        <v>0</v>
      </c>
      <c r="J1372" s="155">
        <f>'F4.2  KGSC'!AZ154</f>
        <v>0</v>
      </c>
      <c r="K1372" s="816"/>
      <c r="L1372" s="816"/>
      <c r="M1372" s="816">
        <f t="shared" ref="M1372:M1425" si="769">SUM(J1372:L1372)</f>
        <v>0</v>
      </c>
      <c r="N1372" s="816">
        <f t="shared" si="720"/>
        <v>0</v>
      </c>
    </row>
    <row r="1373" spans="1:14" outlineLevel="1">
      <c r="A1373" s="420">
        <f t="shared" ref="A1373:E1373" si="770">A1170</f>
        <v>37</v>
      </c>
      <c r="B1373" s="99" t="str">
        <f t="shared" si="770"/>
        <v>&lt;Canon  LiDe 300 IN Scanner&gt;</v>
      </c>
      <c r="C1373" s="420" t="str">
        <f t="shared" si="770"/>
        <v>N.A.</v>
      </c>
      <c r="D1373" s="814" t="str">
        <f t="shared" si="770"/>
        <v>-</v>
      </c>
      <c r="E1373" s="817">
        <f t="shared" si="770"/>
        <v>0</v>
      </c>
      <c r="F1373" s="816">
        <f t="shared" si="758"/>
        <v>4.8000000000000001E-4</v>
      </c>
      <c r="G1373" s="816">
        <f t="shared" si="759"/>
        <v>4.8000000000000001E-4</v>
      </c>
      <c r="H1373" s="816">
        <f t="shared" si="718"/>
        <v>0</v>
      </c>
      <c r="I1373" s="155">
        <f>'F4.2  KGSC'!AA155</f>
        <v>0</v>
      </c>
      <c r="J1373" s="155">
        <f>'F4.2  KGSC'!AZ155</f>
        <v>0</v>
      </c>
      <c r="K1373" s="816"/>
      <c r="L1373" s="816"/>
      <c r="M1373" s="816">
        <f t="shared" si="769"/>
        <v>0</v>
      </c>
      <c r="N1373" s="816">
        <f t="shared" si="720"/>
        <v>0</v>
      </c>
    </row>
    <row r="1374" spans="1:14" outlineLevel="1">
      <c r="A1374" s="420">
        <f t="shared" ref="A1374:E1374" si="771">A1171</f>
        <v>38</v>
      </c>
      <c r="B1374" s="99" t="str">
        <f t="shared" si="771"/>
        <v>&lt;Supply of Pedestal fan at KDPH&gt;</v>
      </c>
      <c r="C1374" s="420" t="str">
        <f t="shared" si="771"/>
        <v>N.A.</v>
      </c>
      <c r="D1374" s="814" t="str">
        <f t="shared" si="771"/>
        <v>-</v>
      </c>
      <c r="E1374" s="817">
        <f t="shared" si="771"/>
        <v>0</v>
      </c>
      <c r="F1374" s="816">
        <f t="shared" si="758"/>
        <v>1.50002E-2</v>
      </c>
      <c r="G1374" s="816">
        <f t="shared" si="759"/>
        <v>1.50002E-2</v>
      </c>
      <c r="H1374" s="816">
        <f t="shared" si="718"/>
        <v>0</v>
      </c>
      <c r="I1374" s="155">
        <f>'F4.2  KGSC'!AA156</f>
        <v>0</v>
      </c>
      <c r="J1374" s="155">
        <f>'F4.2  KGSC'!AZ156</f>
        <v>0</v>
      </c>
      <c r="K1374" s="816"/>
      <c r="L1374" s="816"/>
      <c r="M1374" s="816">
        <f t="shared" si="769"/>
        <v>0</v>
      </c>
      <c r="N1374" s="816">
        <f t="shared" si="720"/>
        <v>0</v>
      </c>
    </row>
    <row r="1375" spans="1:14" outlineLevel="1">
      <c r="A1375" s="420">
        <f t="shared" ref="A1375:E1375" si="772">A1172</f>
        <v>39</v>
      </c>
      <c r="B1375" s="99" t="str">
        <f t="shared" si="772"/>
        <v>&lt;Supply of Refrigerator 290 LTR double door capacity&gt;</v>
      </c>
      <c r="C1375" s="420" t="str">
        <f t="shared" si="772"/>
        <v>N.A.</v>
      </c>
      <c r="D1375" s="814" t="str">
        <f t="shared" si="772"/>
        <v>-</v>
      </c>
      <c r="E1375" s="817">
        <f t="shared" si="772"/>
        <v>0</v>
      </c>
      <c r="F1375" s="816">
        <f t="shared" si="758"/>
        <v>2.2000000000000001E-3</v>
      </c>
      <c r="G1375" s="816">
        <f t="shared" si="759"/>
        <v>2.2000000000000001E-3</v>
      </c>
      <c r="H1375" s="816">
        <f t="shared" si="718"/>
        <v>0</v>
      </c>
      <c r="I1375" s="155">
        <f>'F4.2  KGSC'!AA157</f>
        <v>0</v>
      </c>
      <c r="J1375" s="155">
        <f>'F4.2  KGSC'!AZ157</f>
        <v>0</v>
      </c>
      <c r="K1375" s="816"/>
      <c r="L1375" s="816"/>
      <c r="M1375" s="816">
        <f t="shared" si="769"/>
        <v>0</v>
      </c>
      <c r="N1375" s="816">
        <f t="shared" si="720"/>
        <v>0</v>
      </c>
    </row>
    <row r="1376" spans="1:14" outlineLevel="1">
      <c r="A1376" s="420">
        <f t="shared" ref="A1376:E1376" si="773">A1173</f>
        <v>40</v>
      </c>
      <c r="B1376" s="99" t="str">
        <f t="shared" si="773"/>
        <v>&lt;Supply of Refrigerator 290 LTR double door capacity&gt;</v>
      </c>
      <c r="C1376" s="420" t="str">
        <f t="shared" si="773"/>
        <v>N.A.</v>
      </c>
      <c r="D1376" s="814" t="str">
        <f t="shared" si="773"/>
        <v>-</v>
      </c>
      <c r="E1376" s="817">
        <f t="shared" si="773"/>
        <v>0</v>
      </c>
      <c r="F1376" s="816">
        <f t="shared" si="758"/>
        <v>2.2000000000000001E-3</v>
      </c>
      <c r="G1376" s="816">
        <f t="shared" si="759"/>
        <v>2.2000000000000001E-3</v>
      </c>
      <c r="H1376" s="816">
        <f t="shared" si="718"/>
        <v>0</v>
      </c>
      <c r="I1376" s="155">
        <f>'F4.2  KGSC'!AA158</f>
        <v>0</v>
      </c>
      <c r="J1376" s="155">
        <f>'F4.2  KGSC'!AZ158</f>
        <v>0</v>
      </c>
      <c r="K1376" s="816"/>
      <c r="L1376" s="816"/>
      <c r="M1376" s="816">
        <f t="shared" si="769"/>
        <v>0</v>
      </c>
      <c r="N1376" s="816">
        <f t="shared" si="720"/>
        <v>0</v>
      </c>
    </row>
    <row r="1377" spans="1:14" outlineLevel="1">
      <c r="A1377" s="420">
        <f t="shared" ref="A1377:E1377" si="774">A1174</f>
        <v>41</v>
      </c>
      <c r="B1377" s="99" t="str">
        <f t="shared" si="774"/>
        <v>&lt;HEAVY DUTY AIR PURIFIURE 230V,50HZ&gt;</v>
      </c>
      <c r="C1377" s="420" t="str">
        <f t="shared" si="774"/>
        <v>N.A.</v>
      </c>
      <c r="D1377" s="814" t="str">
        <f t="shared" si="774"/>
        <v>-</v>
      </c>
      <c r="E1377" s="817">
        <f t="shared" si="774"/>
        <v>0</v>
      </c>
      <c r="F1377" s="816">
        <f t="shared" si="758"/>
        <v>7.0000000000000001E-3</v>
      </c>
      <c r="G1377" s="816">
        <f t="shared" si="759"/>
        <v>7.0000000000000001E-3</v>
      </c>
      <c r="H1377" s="816">
        <f t="shared" si="718"/>
        <v>0</v>
      </c>
      <c r="I1377" s="155">
        <f>'F4.2  KGSC'!AA159</f>
        <v>0</v>
      </c>
      <c r="J1377" s="155">
        <f>'F4.2  KGSC'!AZ159</f>
        <v>0</v>
      </c>
      <c r="K1377" s="816"/>
      <c r="L1377" s="816"/>
      <c r="M1377" s="816">
        <f t="shared" si="769"/>
        <v>0</v>
      </c>
      <c r="N1377" s="816">
        <f t="shared" si="720"/>
        <v>0</v>
      </c>
    </row>
    <row r="1378" spans="1:14" outlineLevel="1">
      <c r="A1378" s="420">
        <f t="shared" ref="A1378:E1378" si="775">A1175</f>
        <v>42</v>
      </c>
      <c r="B1378" s="99" t="str">
        <f t="shared" si="775"/>
        <v>&lt;HEAVY DUTY AIR PURIFIURE 230V,50HZ&gt;</v>
      </c>
      <c r="C1378" s="420" t="str">
        <f t="shared" si="775"/>
        <v>N.A.</v>
      </c>
      <c r="D1378" s="814" t="str">
        <f t="shared" si="775"/>
        <v>-</v>
      </c>
      <c r="E1378" s="817">
        <f t="shared" si="775"/>
        <v>0</v>
      </c>
      <c r="F1378" s="816">
        <f t="shared" si="758"/>
        <v>3.5000000000000001E-3</v>
      </c>
      <c r="G1378" s="816">
        <f t="shared" si="759"/>
        <v>3.5000000000000001E-3</v>
      </c>
      <c r="H1378" s="816">
        <f t="shared" si="718"/>
        <v>0</v>
      </c>
      <c r="I1378" s="155">
        <f>'F4.2  KGSC'!AA160</f>
        <v>0</v>
      </c>
      <c r="J1378" s="155">
        <f>'F4.2  KGSC'!AZ160</f>
        <v>0</v>
      </c>
      <c r="K1378" s="816"/>
      <c r="L1378" s="816"/>
      <c r="M1378" s="816">
        <f t="shared" si="769"/>
        <v>0</v>
      </c>
      <c r="N1378" s="816">
        <f t="shared" si="720"/>
        <v>0</v>
      </c>
    </row>
    <row r="1379" spans="1:14" outlineLevel="1">
      <c r="A1379" s="420">
        <f t="shared" ref="A1379:E1379" si="776">A1176</f>
        <v>43</v>
      </c>
      <c r="B1379" s="99" t="str">
        <f t="shared" si="776"/>
        <v>&lt;HEAVY DUTY AIR PURIFIURE 230V,50HZ&gt;</v>
      </c>
      <c r="C1379" s="420" t="str">
        <f t="shared" si="776"/>
        <v>N.A.</v>
      </c>
      <c r="D1379" s="814" t="str">
        <f t="shared" si="776"/>
        <v>-</v>
      </c>
      <c r="E1379" s="817">
        <f t="shared" si="776"/>
        <v>0</v>
      </c>
      <c r="F1379" s="816">
        <f t="shared" si="758"/>
        <v>3.5000000000000001E-3</v>
      </c>
      <c r="G1379" s="816">
        <f t="shared" si="759"/>
        <v>3.5000000000000001E-3</v>
      </c>
      <c r="H1379" s="816">
        <f t="shared" si="718"/>
        <v>0</v>
      </c>
      <c r="I1379" s="155">
        <f>'F4.2  KGSC'!AA161</f>
        <v>0</v>
      </c>
      <c r="J1379" s="155">
        <f>'F4.2  KGSC'!AZ161</f>
        <v>0</v>
      </c>
      <c r="K1379" s="816"/>
      <c r="L1379" s="816"/>
      <c r="M1379" s="816">
        <f t="shared" si="769"/>
        <v>0</v>
      </c>
      <c r="N1379" s="816">
        <f t="shared" si="720"/>
        <v>0</v>
      </c>
    </row>
    <row r="1380" spans="1:14" outlineLevel="1">
      <c r="A1380" s="420">
        <f t="shared" ref="A1380:E1380" si="777">A1177</f>
        <v>44</v>
      </c>
      <c r="B1380" s="99" t="str">
        <f t="shared" si="777"/>
        <v>&lt;HEAVY DUTY AIR PURIFIURE 230V,50HZ&gt;</v>
      </c>
      <c r="C1380" s="420" t="str">
        <f t="shared" si="777"/>
        <v>N.A.</v>
      </c>
      <c r="D1380" s="814" t="str">
        <f t="shared" si="777"/>
        <v>-</v>
      </c>
      <c r="E1380" s="817">
        <f t="shared" si="777"/>
        <v>0</v>
      </c>
      <c r="F1380" s="816">
        <f t="shared" si="758"/>
        <v>3.5000000000000001E-3</v>
      </c>
      <c r="G1380" s="816">
        <f t="shared" si="759"/>
        <v>3.5000000000000001E-3</v>
      </c>
      <c r="H1380" s="816">
        <f t="shared" si="718"/>
        <v>0</v>
      </c>
      <c r="I1380" s="155">
        <f>'F4.2  KGSC'!AA162</f>
        <v>0</v>
      </c>
      <c r="J1380" s="155">
        <f>'F4.2  KGSC'!AZ162</f>
        <v>0</v>
      </c>
      <c r="K1380" s="816"/>
      <c r="L1380" s="816"/>
      <c r="M1380" s="816">
        <f t="shared" si="769"/>
        <v>0</v>
      </c>
      <c r="N1380" s="816">
        <f t="shared" si="720"/>
        <v>0</v>
      </c>
    </row>
    <row r="1381" spans="1:14" outlineLevel="1">
      <c r="A1381" s="420">
        <f t="shared" ref="A1381:E1381" si="778">A1178</f>
        <v>45</v>
      </c>
      <c r="B1381" s="99" t="str">
        <f t="shared" si="778"/>
        <v>&lt;Redmi 10 prime Mobile Black for Chief Engineer&gt;</v>
      </c>
      <c r="C1381" s="420" t="str">
        <f t="shared" si="778"/>
        <v>N.A.</v>
      </c>
      <c r="D1381" s="814" t="str">
        <f t="shared" si="778"/>
        <v>-</v>
      </c>
      <c r="E1381" s="817">
        <f t="shared" si="778"/>
        <v>0</v>
      </c>
      <c r="F1381" s="816">
        <f t="shared" si="758"/>
        <v>1.5E-3</v>
      </c>
      <c r="G1381" s="816">
        <f t="shared" si="759"/>
        <v>1.5E-3</v>
      </c>
      <c r="H1381" s="816">
        <f t="shared" si="718"/>
        <v>0</v>
      </c>
      <c r="I1381" s="155">
        <f>'F4.2  KGSC'!AA163</f>
        <v>0</v>
      </c>
      <c r="J1381" s="155">
        <f>'F4.2  KGSC'!AZ163</f>
        <v>0</v>
      </c>
      <c r="K1381" s="816"/>
      <c r="L1381" s="816"/>
      <c r="M1381" s="816">
        <f t="shared" si="769"/>
        <v>0</v>
      </c>
      <c r="N1381" s="816">
        <f t="shared" si="720"/>
        <v>0</v>
      </c>
    </row>
    <row r="1382" spans="1:14" outlineLevel="1">
      <c r="A1382" s="420">
        <f t="shared" ref="A1382:E1382" si="779">A1179</f>
        <v>46</v>
      </c>
      <c r="B1382" s="99" t="str">
        <f t="shared" si="779"/>
        <v>&lt;TATA Sumo MH-14/9763 1 No&gt;</v>
      </c>
      <c r="C1382" s="420" t="str">
        <f t="shared" si="779"/>
        <v>N.A.</v>
      </c>
      <c r="D1382" s="814" t="str">
        <f t="shared" si="779"/>
        <v>-</v>
      </c>
      <c r="E1382" s="817">
        <f t="shared" si="779"/>
        <v>0</v>
      </c>
      <c r="F1382" s="816">
        <f t="shared" si="758"/>
        <v>0</v>
      </c>
      <c r="G1382" s="816">
        <f t="shared" si="759"/>
        <v>0</v>
      </c>
      <c r="H1382" s="816">
        <f t="shared" si="718"/>
        <v>0</v>
      </c>
      <c r="I1382" s="816">
        <f>'F4.2  KGSC'!AA164</f>
        <v>0</v>
      </c>
      <c r="J1382" s="816">
        <f>'F4.2  KGSC'!AZ164</f>
        <v>0</v>
      </c>
      <c r="K1382" s="816"/>
      <c r="L1382" s="816"/>
      <c r="M1382" s="816">
        <f t="shared" si="769"/>
        <v>0</v>
      </c>
      <c r="N1382" s="816">
        <f t="shared" si="720"/>
        <v>0</v>
      </c>
    </row>
    <row r="1383" spans="1:14" outlineLevel="1">
      <c r="A1383" s="420">
        <f t="shared" ref="A1383:E1383" si="780">A1180</f>
        <v>47</v>
      </c>
      <c r="B1383" s="99" t="str">
        <f t="shared" si="780"/>
        <v>&lt;Ambulance TATA make MH-31/4475 1 No&gt;</v>
      </c>
      <c r="C1383" s="420" t="str">
        <f t="shared" si="780"/>
        <v>N.A.</v>
      </c>
      <c r="D1383" s="814" t="str">
        <f t="shared" si="780"/>
        <v>-</v>
      </c>
      <c r="E1383" s="817">
        <f t="shared" si="780"/>
        <v>0</v>
      </c>
      <c r="F1383" s="816">
        <f t="shared" si="758"/>
        <v>0</v>
      </c>
      <c r="G1383" s="816">
        <f t="shared" si="759"/>
        <v>0</v>
      </c>
      <c r="H1383" s="816">
        <f t="shared" si="718"/>
        <v>0</v>
      </c>
      <c r="I1383" s="816">
        <f>'F4.2  KGSC'!AA165</f>
        <v>0</v>
      </c>
      <c r="J1383" s="816">
        <f>'F4.2  KGSC'!AZ165</f>
        <v>0</v>
      </c>
      <c r="K1383" s="816"/>
      <c r="L1383" s="816"/>
      <c r="M1383" s="816">
        <f t="shared" si="769"/>
        <v>0</v>
      </c>
      <c r="N1383" s="816">
        <f t="shared" si="720"/>
        <v>0</v>
      </c>
    </row>
    <row r="1384" spans="1:14" outlineLevel="1">
      <c r="A1384" s="87">
        <f t="shared" ref="A1384:E1384" si="781">A1181</f>
        <v>48</v>
      </c>
      <c r="B1384" s="90" t="str">
        <f t="shared" si="781"/>
        <v xml:space="preserve">     &lt;Supply of Two Post Lift (4 Ton) for Vehicle Maint.&gt;</v>
      </c>
      <c r="C1384" s="87" t="str">
        <f t="shared" si="781"/>
        <v>N.A.</v>
      </c>
      <c r="D1384" s="141" t="str">
        <f t="shared" si="781"/>
        <v>-</v>
      </c>
      <c r="E1384" s="159">
        <f t="shared" si="781"/>
        <v>0</v>
      </c>
      <c r="F1384" s="156">
        <f t="shared" si="758"/>
        <v>1.4396000000000001E-2</v>
      </c>
      <c r="G1384" s="156">
        <f t="shared" si="759"/>
        <v>1.4396000000000001E-2</v>
      </c>
      <c r="H1384" s="156">
        <f t="shared" si="718"/>
        <v>0</v>
      </c>
      <c r="I1384" s="156">
        <f>'F4.2  KGSC'!AA166</f>
        <v>0</v>
      </c>
      <c r="J1384" s="156">
        <f>'F4.2  KGSC'!AZ166</f>
        <v>0</v>
      </c>
      <c r="K1384" s="156"/>
      <c r="L1384" s="156"/>
      <c r="M1384" s="156">
        <f t="shared" si="769"/>
        <v>0</v>
      </c>
      <c r="N1384" s="156">
        <f t="shared" si="720"/>
        <v>0</v>
      </c>
    </row>
    <row r="1385" spans="1:14" outlineLevel="1">
      <c r="A1385" s="87">
        <f t="shared" ref="A1385:E1385" si="782">A1182</f>
        <v>49</v>
      </c>
      <c r="B1385" s="90" t="str">
        <f t="shared" si="782"/>
        <v>Supply,Installation, commissioning and testing of 415V, 3 Phase diesel 
generating setof 125 KVA capacity for Admin building emergency power 
supply backup at KGSC,Pophali.</v>
      </c>
      <c r="C1385" s="87" t="str">
        <f t="shared" si="782"/>
        <v>N.A.</v>
      </c>
      <c r="D1385" s="141" t="str">
        <f t="shared" si="782"/>
        <v>-</v>
      </c>
      <c r="E1385" s="159">
        <f t="shared" si="782"/>
        <v>0</v>
      </c>
      <c r="F1385" s="156">
        <f t="shared" si="758"/>
        <v>9.9499900000000002E-2</v>
      </c>
      <c r="G1385" s="156">
        <f t="shared" si="759"/>
        <v>9.9499900000000002E-2</v>
      </c>
      <c r="H1385" s="156">
        <f t="shared" si="718"/>
        <v>0</v>
      </c>
      <c r="I1385" s="156">
        <f>'F4.2  KGSC'!AA167</f>
        <v>0</v>
      </c>
      <c r="J1385" s="156">
        <f>'F4.2  KGSC'!AZ167</f>
        <v>0</v>
      </c>
      <c r="K1385" s="156"/>
      <c r="L1385" s="156"/>
      <c r="M1385" s="156">
        <f t="shared" si="769"/>
        <v>0</v>
      </c>
      <c r="N1385" s="156">
        <f t="shared" si="720"/>
        <v>0</v>
      </c>
    </row>
    <row r="1386" spans="1:14" outlineLevel="1">
      <c r="A1386" s="87">
        <f t="shared" ref="A1386:E1386" si="783">A1183</f>
        <v>50</v>
      </c>
      <c r="B1386" s="90" t="str">
        <f t="shared" si="783"/>
        <v>Design,Manufacturing, supply erriction and commissioning of 60 MT surface mounted (pit type/ platform type) weighbridge at major stores 'c' pophali</v>
      </c>
      <c r="C1386" s="87" t="str">
        <f t="shared" si="783"/>
        <v>N.A.</v>
      </c>
      <c r="D1386" s="141" t="str">
        <f t="shared" si="783"/>
        <v>-</v>
      </c>
      <c r="E1386" s="159">
        <f t="shared" si="783"/>
        <v>0</v>
      </c>
      <c r="F1386" s="156">
        <f t="shared" si="758"/>
        <v>0.21577479999999999</v>
      </c>
      <c r="G1386" s="156">
        <f t="shared" si="759"/>
        <v>0.21577479999999999</v>
      </c>
      <c r="H1386" s="156">
        <f t="shared" si="718"/>
        <v>0</v>
      </c>
      <c r="I1386" s="156">
        <f>'F4.2  KGSC'!AA168</f>
        <v>0</v>
      </c>
      <c r="J1386" s="156">
        <f>'F4.2  KGSC'!AZ168</f>
        <v>0</v>
      </c>
      <c r="K1386" s="156"/>
      <c r="L1386" s="156"/>
      <c r="M1386" s="156">
        <f t="shared" si="769"/>
        <v>0</v>
      </c>
      <c r="N1386" s="156">
        <f t="shared" si="720"/>
        <v>0</v>
      </c>
    </row>
    <row r="1387" spans="1:14" outlineLevel="1">
      <c r="A1387" s="87">
        <f t="shared" ref="A1387:E1387" si="784">A1184</f>
        <v>51</v>
      </c>
      <c r="B1387" s="90" t="str">
        <f t="shared" si="784"/>
        <v>Supply of Hydraulically operated manual stacker for Material Handling at Major Store "C", KGSC, Pophali</v>
      </c>
      <c r="C1387" s="87" t="str">
        <f t="shared" si="784"/>
        <v>N.A.</v>
      </c>
      <c r="D1387" s="141" t="str">
        <f t="shared" si="784"/>
        <v>-</v>
      </c>
      <c r="E1387" s="159">
        <f t="shared" si="784"/>
        <v>0</v>
      </c>
      <c r="F1387" s="156">
        <f t="shared" si="758"/>
        <v>5.2399999999999999E-3</v>
      </c>
      <c r="G1387" s="156">
        <f t="shared" si="759"/>
        <v>5.2399999999999999E-3</v>
      </c>
      <c r="H1387" s="156">
        <f t="shared" si="718"/>
        <v>0</v>
      </c>
      <c r="I1387" s="156">
        <f>'F4.2  KGSC'!AA169</f>
        <v>0</v>
      </c>
      <c r="J1387" s="156">
        <f>'F4.2  KGSC'!AZ169</f>
        <v>0</v>
      </c>
      <c r="K1387" s="156"/>
      <c r="L1387" s="156"/>
      <c r="M1387" s="156">
        <f t="shared" si="769"/>
        <v>0</v>
      </c>
      <c r="N1387" s="156">
        <f t="shared" si="720"/>
        <v>0</v>
      </c>
    </row>
    <row r="1388" spans="1:14" outlineLevel="1">
      <c r="A1388" s="87">
        <f t="shared" ref="A1388:E1388" si="785">A1185</f>
        <v>52</v>
      </c>
      <c r="B1388" s="90" t="str">
        <f t="shared" si="785"/>
        <v>Supply of Indef makes Chain Pulley Blocks</v>
      </c>
      <c r="C1388" s="87" t="str">
        <f t="shared" si="785"/>
        <v>N.A.</v>
      </c>
      <c r="D1388" s="141" t="str">
        <f t="shared" si="785"/>
        <v>-</v>
      </c>
      <c r="E1388" s="159">
        <f t="shared" si="785"/>
        <v>0</v>
      </c>
      <c r="F1388" s="156">
        <f t="shared" si="758"/>
        <v>1.1505E-2</v>
      </c>
      <c r="G1388" s="156">
        <f t="shared" si="759"/>
        <v>1.1505E-2</v>
      </c>
      <c r="H1388" s="156">
        <f t="shared" si="718"/>
        <v>0</v>
      </c>
      <c r="I1388" s="156">
        <f>'F4.2  KGSC'!AA170</f>
        <v>0</v>
      </c>
      <c r="J1388" s="156">
        <f>'F4.2  KGSC'!AZ170</f>
        <v>0</v>
      </c>
      <c r="K1388" s="156"/>
      <c r="L1388" s="156"/>
      <c r="M1388" s="156">
        <f t="shared" si="769"/>
        <v>0</v>
      </c>
      <c r="N1388" s="156">
        <f t="shared" si="720"/>
        <v>0</v>
      </c>
    </row>
    <row r="1389" spans="1:14" outlineLevel="1">
      <c r="A1389" s="87">
        <f t="shared" ref="A1389:E1389" si="786">A1186</f>
        <v>53</v>
      </c>
      <c r="B1389" s="90" t="str">
        <f t="shared" si="786"/>
        <v>Supply of  Motwane Make ‘Digital Multimeter and AC Multimeter</v>
      </c>
      <c r="C1389" s="87" t="str">
        <f t="shared" si="786"/>
        <v>N.A.</v>
      </c>
      <c r="D1389" s="141" t="str">
        <f t="shared" si="786"/>
        <v>-</v>
      </c>
      <c r="E1389" s="159">
        <f t="shared" si="786"/>
        <v>0</v>
      </c>
      <c r="F1389" s="156">
        <f t="shared" si="758"/>
        <v>1.8457500000000002E-2</v>
      </c>
      <c r="G1389" s="156">
        <f t="shared" si="759"/>
        <v>1.8457500000000002E-2</v>
      </c>
      <c r="H1389" s="156">
        <f t="shared" si="718"/>
        <v>0</v>
      </c>
      <c r="I1389" s="156">
        <f>'F4.2  KGSC'!AA171</f>
        <v>0</v>
      </c>
      <c r="J1389" s="156">
        <f>'F4.2  KGSC'!AZ171</f>
        <v>0</v>
      </c>
      <c r="K1389" s="156"/>
      <c r="L1389" s="156"/>
      <c r="M1389" s="156">
        <f t="shared" si="769"/>
        <v>0</v>
      </c>
      <c r="N1389" s="156">
        <f t="shared" si="720"/>
        <v>0</v>
      </c>
    </row>
    <row r="1390" spans="1:14" outlineLevel="1">
      <c r="A1390" s="87">
        <f t="shared" ref="A1390:E1390" si="787">A1187</f>
        <v>54</v>
      </c>
      <c r="B1390" s="90" t="str">
        <f t="shared" si="787"/>
        <v>Supply 1 Ton split AC Daiken make for control room cabin Operation Stage III</v>
      </c>
      <c r="C1390" s="87" t="str">
        <f t="shared" si="787"/>
        <v>N.A.</v>
      </c>
      <c r="D1390" s="141" t="str">
        <f t="shared" si="787"/>
        <v>-</v>
      </c>
      <c r="E1390" s="159">
        <f t="shared" si="787"/>
        <v>0</v>
      </c>
      <c r="F1390" s="156">
        <f t="shared" si="758"/>
        <v>3.96E-3</v>
      </c>
      <c r="G1390" s="156">
        <f t="shared" si="759"/>
        <v>3.96E-3</v>
      </c>
      <c r="H1390" s="156">
        <f t="shared" ref="H1390:H1425" si="788">F1390-G1390</f>
        <v>0</v>
      </c>
      <c r="I1390" s="156">
        <f>'F4.2  KGSC'!AA172</f>
        <v>0</v>
      </c>
      <c r="J1390" s="156">
        <f>'F4.2  KGSC'!AZ172</f>
        <v>0</v>
      </c>
      <c r="K1390" s="156"/>
      <c r="L1390" s="156"/>
      <c r="M1390" s="156">
        <f t="shared" si="769"/>
        <v>0</v>
      </c>
      <c r="N1390" s="156">
        <f t="shared" ref="N1390:N1425" si="789">H1390+I1390-M1390</f>
        <v>0</v>
      </c>
    </row>
    <row r="1391" spans="1:14" outlineLevel="1">
      <c r="A1391" s="87">
        <f t="shared" ref="A1391:E1391" si="790">A1188</f>
        <v>55</v>
      </c>
      <c r="B1391" s="90" t="str">
        <f t="shared" si="790"/>
        <v>Emer Rescue cum Multipurpose Fire Tender</v>
      </c>
      <c r="C1391" s="87" t="str">
        <f t="shared" si="790"/>
        <v>N.A.</v>
      </c>
      <c r="D1391" s="141" t="str">
        <f t="shared" si="790"/>
        <v>-</v>
      </c>
      <c r="E1391" s="159">
        <f t="shared" si="790"/>
        <v>0</v>
      </c>
      <c r="F1391" s="156">
        <f t="shared" si="758"/>
        <v>2.0038809999999998</v>
      </c>
      <c r="G1391" s="156">
        <f t="shared" si="759"/>
        <v>2.0038809999999998</v>
      </c>
      <c r="H1391" s="156">
        <f t="shared" si="788"/>
        <v>0</v>
      </c>
      <c r="I1391" s="156">
        <f>'F4.2  KGSC'!AA173</f>
        <v>0</v>
      </c>
      <c r="J1391" s="156">
        <f>'F4.2  KGSC'!AZ173</f>
        <v>0</v>
      </c>
      <c r="K1391" s="156"/>
      <c r="L1391" s="156"/>
      <c r="M1391" s="156">
        <f t="shared" si="769"/>
        <v>0</v>
      </c>
      <c r="N1391" s="156">
        <f t="shared" si="789"/>
        <v>0</v>
      </c>
    </row>
    <row r="1392" spans="1:14" outlineLevel="1">
      <c r="A1392" s="87">
        <f t="shared" ref="A1392:E1392" si="791">A1189</f>
        <v>56</v>
      </c>
      <c r="B1392" s="90" t="str">
        <f t="shared" si="791"/>
        <v>Procurement of portable chairs for training sub centre</v>
      </c>
      <c r="C1392" s="87" t="str">
        <f t="shared" si="791"/>
        <v>N.A.</v>
      </c>
      <c r="D1392" s="141" t="str">
        <f t="shared" si="791"/>
        <v>-</v>
      </c>
      <c r="E1392" s="159">
        <f t="shared" si="791"/>
        <v>0</v>
      </c>
      <c r="F1392" s="156">
        <f t="shared" si="758"/>
        <v>1.308E-2</v>
      </c>
      <c r="G1392" s="156">
        <f t="shared" si="759"/>
        <v>1.308E-2</v>
      </c>
      <c r="H1392" s="156">
        <f t="shared" si="788"/>
        <v>0</v>
      </c>
      <c r="I1392" s="156">
        <f>'F4.2  KGSC'!AA174</f>
        <v>0</v>
      </c>
      <c r="J1392" s="156">
        <f>'F4.2  KGSC'!AZ174</f>
        <v>0</v>
      </c>
      <c r="K1392" s="156"/>
      <c r="L1392" s="156"/>
      <c r="M1392" s="156">
        <f t="shared" si="769"/>
        <v>0</v>
      </c>
      <c r="N1392" s="156">
        <f t="shared" si="789"/>
        <v>0</v>
      </c>
    </row>
    <row r="1393" spans="1:14" outlineLevel="1">
      <c r="A1393" s="87">
        <f t="shared" ref="A1393:E1393" si="792">A1190</f>
        <v>57</v>
      </c>
      <c r="B1393" s="90" t="str">
        <f t="shared" si="792"/>
        <v>Procurement of portable computer tables</v>
      </c>
      <c r="C1393" s="87" t="str">
        <f t="shared" si="792"/>
        <v>N.A.</v>
      </c>
      <c r="D1393" s="141" t="str">
        <f t="shared" si="792"/>
        <v>-</v>
      </c>
      <c r="E1393" s="159">
        <f t="shared" si="792"/>
        <v>0</v>
      </c>
      <c r="F1393" s="156">
        <f t="shared" si="758"/>
        <v>3.3449E-3</v>
      </c>
      <c r="G1393" s="156">
        <f t="shared" si="759"/>
        <v>3.3449E-3</v>
      </c>
      <c r="H1393" s="156">
        <f t="shared" si="788"/>
        <v>0</v>
      </c>
      <c r="I1393" s="156">
        <f>'F4.2  KGSC'!AA175</f>
        <v>0</v>
      </c>
      <c r="J1393" s="156">
        <f>'F4.2  KGSC'!AZ175</f>
        <v>0</v>
      </c>
      <c r="K1393" s="156"/>
      <c r="L1393" s="156"/>
      <c r="M1393" s="156">
        <f t="shared" si="769"/>
        <v>0</v>
      </c>
      <c r="N1393" s="156">
        <f t="shared" si="789"/>
        <v>0</v>
      </c>
    </row>
    <row r="1394" spans="1:14" outlineLevel="1">
      <c r="A1394" s="87">
        <f t="shared" ref="A1394:E1394" si="793">A1191</f>
        <v>58</v>
      </c>
      <c r="B1394" s="90" t="str">
        <f t="shared" si="793"/>
        <v>Purchase of High back chair (3 Nos.) in conferenc hall</v>
      </c>
      <c r="C1394" s="87" t="str">
        <f t="shared" si="793"/>
        <v>N.A.</v>
      </c>
      <c r="D1394" s="141" t="str">
        <f t="shared" si="793"/>
        <v>-</v>
      </c>
      <c r="E1394" s="159">
        <f t="shared" si="793"/>
        <v>0</v>
      </c>
      <c r="F1394" s="156">
        <f t="shared" si="758"/>
        <v>4.4013999999999998E-3</v>
      </c>
      <c r="G1394" s="156">
        <f t="shared" si="759"/>
        <v>4.4013999999999998E-3</v>
      </c>
      <c r="H1394" s="156">
        <f t="shared" si="788"/>
        <v>0</v>
      </c>
      <c r="I1394" s="156">
        <f>'F4.2  KGSC'!AA176</f>
        <v>0</v>
      </c>
      <c r="J1394" s="156">
        <f>'F4.2  KGSC'!AZ176</f>
        <v>0</v>
      </c>
      <c r="K1394" s="156"/>
      <c r="L1394" s="156"/>
      <c r="M1394" s="156">
        <f t="shared" si="769"/>
        <v>0</v>
      </c>
      <c r="N1394" s="156">
        <f t="shared" si="789"/>
        <v>0</v>
      </c>
    </row>
    <row r="1395" spans="1:14" outlineLevel="1">
      <c r="A1395" s="87">
        <f t="shared" ref="A1395:E1395" si="794">A1192</f>
        <v>59</v>
      </c>
      <c r="B1395" s="90" t="str">
        <f t="shared" si="794"/>
        <v>Supply of Water Purifier at MSPGCL KGSC Pophali.</v>
      </c>
      <c r="C1395" s="87" t="str">
        <f t="shared" si="794"/>
        <v>N.A.</v>
      </c>
      <c r="D1395" s="141" t="str">
        <f t="shared" si="794"/>
        <v>-</v>
      </c>
      <c r="E1395" s="159">
        <f t="shared" si="794"/>
        <v>0</v>
      </c>
      <c r="F1395" s="156">
        <f t="shared" si="758"/>
        <v>5.0000000000000001E-3</v>
      </c>
      <c r="G1395" s="156">
        <f t="shared" si="759"/>
        <v>5.0000000000000001E-3</v>
      </c>
      <c r="H1395" s="156">
        <f t="shared" si="788"/>
        <v>0</v>
      </c>
      <c r="I1395" s="156">
        <f>'F4.2  KGSC'!AA177</f>
        <v>0</v>
      </c>
      <c r="J1395" s="156">
        <f>'F4.2  KGSC'!AZ177</f>
        <v>0</v>
      </c>
      <c r="K1395" s="156"/>
      <c r="L1395" s="156"/>
      <c r="M1395" s="156">
        <f t="shared" si="769"/>
        <v>0</v>
      </c>
      <c r="N1395" s="156">
        <f t="shared" si="789"/>
        <v>0</v>
      </c>
    </row>
    <row r="1396" spans="1:14" outlineLevel="1">
      <c r="A1396" s="87">
        <f t="shared" ref="A1396:E1396" si="795">A1193</f>
        <v>60</v>
      </c>
      <c r="B1396" s="90" t="str">
        <f t="shared" si="795"/>
        <v>Interactive Digital LV SCREEN  6.56 FT X 3.28 FT</v>
      </c>
      <c r="C1396" s="87" t="str">
        <f t="shared" si="795"/>
        <v>N.A.</v>
      </c>
      <c r="D1396" s="141" t="str">
        <f t="shared" si="795"/>
        <v>-</v>
      </c>
      <c r="E1396" s="159">
        <f t="shared" si="795"/>
        <v>0</v>
      </c>
      <c r="F1396" s="156">
        <f t="shared" si="758"/>
        <v>1.295E-2</v>
      </c>
      <c r="G1396" s="156">
        <f t="shared" si="759"/>
        <v>1.295E-2</v>
      </c>
      <c r="H1396" s="156">
        <f t="shared" si="788"/>
        <v>0</v>
      </c>
      <c r="I1396" s="156">
        <f>'F4.2  KGSC'!AA178</f>
        <v>0</v>
      </c>
      <c r="J1396" s="156">
        <f>'F4.2  KGSC'!AZ178</f>
        <v>0</v>
      </c>
      <c r="K1396" s="156"/>
      <c r="L1396" s="156"/>
      <c r="M1396" s="156">
        <f t="shared" si="769"/>
        <v>0</v>
      </c>
      <c r="N1396" s="156">
        <f t="shared" si="789"/>
        <v>0</v>
      </c>
    </row>
    <row r="1397" spans="1:14" outlineLevel="1">
      <c r="A1397" s="87">
        <f t="shared" ref="A1397:E1397" si="796">A1194</f>
        <v>61</v>
      </c>
      <c r="B1397" s="90" t="str">
        <f t="shared" si="796"/>
        <v>Network Attached Storage Server at KGSC, Pophali.</v>
      </c>
      <c r="C1397" s="87" t="str">
        <f t="shared" si="796"/>
        <v>N.A.</v>
      </c>
      <c r="D1397" s="141" t="str">
        <f t="shared" si="796"/>
        <v>-</v>
      </c>
      <c r="E1397" s="159">
        <f t="shared" si="796"/>
        <v>0</v>
      </c>
      <c r="F1397" s="156">
        <f t="shared" si="758"/>
        <v>2.3333199999999998E-2</v>
      </c>
      <c r="G1397" s="156">
        <f t="shared" si="759"/>
        <v>2.3333199999999998E-2</v>
      </c>
      <c r="H1397" s="156">
        <f t="shared" si="788"/>
        <v>0</v>
      </c>
      <c r="I1397" s="156">
        <f>'F4.2  KGSC'!AA179</f>
        <v>0</v>
      </c>
      <c r="J1397" s="156">
        <f>'F4.2  KGSC'!AZ179</f>
        <v>0</v>
      </c>
      <c r="K1397" s="156"/>
      <c r="L1397" s="156"/>
      <c r="M1397" s="156">
        <f t="shared" si="769"/>
        <v>0</v>
      </c>
      <c r="N1397" s="156">
        <f t="shared" si="789"/>
        <v>0</v>
      </c>
    </row>
    <row r="1398" spans="1:14" outlineLevel="1">
      <c r="A1398" s="87">
        <f t="shared" ref="A1398:E1398" si="797">A1195</f>
        <v>62</v>
      </c>
      <c r="B1398" s="90" t="str">
        <f t="shared" si="797"/>
        <v>Supply of A4 Printer at KGSC, Pophali.</v>
      </c>
      <c r="C1398" s="87" t="str">
        <f t="shared" si="797"/>
        <v>N.A.</v>
      </c>
      <c r="D1398" s="141" t="str">
        <f t="shared" si="797"/>
        <v>-</v>
      </c>
      <c r="E1398" s="159">
        <f t="shared" si="797"/>
        <v>0</v>
      </c>
      <c r="F1398" s="156">
        <f t="shared" si="758"/>
        <v>9.9994999999999997E-3</v>
      </c>
      <c r="G1398" s="156">
        <f t="shared" si="759"/>
        <v>9.9994999999999997E-3</v>
      </c>
      <c r="H1398" s="156">
        <f t="shared" si="788"/>
        <v>0</v>
      </c>
      <c r="I1398" s="156">
        <f>'F4.2  KGSC'!AA180</f>
        <v>0</v>
      </c>
      <c r="J1398" s="156">
        <f>'F4.2  KGSC'!AZ180</f>
        <v>0</v>
      </c>
      <c r="K1398" s="156"/>
      <c r="L1398" s="156"/>
      <c r="M1398" s="156">
        <f t="shared" si="769"/>
        <v>0</v>
      </c>
      <c r="N1398" s="156">
        <f t="shared" si="789"/>
        <v>0</v>
      </c>
    </row>
    <row r="1399" spans="1:14" outlineLevel="1">
      <c r="A1399" s="87">
        <f t="shared" ref="A1399:E1399" si="798">A1196</f>
        <v>63</v>
      </c>
      <c r="B1399" s="90" t="str">
        <f t="shared" si="798"/>
        <v>Supply of A4 Scanner, A3 &amp; MF Printer at KGSC, Pop</v>
      </c>
      <c r="C1399" s="87" t="str">
        <f t="shared" si="798"/>
        <v>N.A.</v>
      </c>
      <c r="D1399" s="141" t="str">
        <f t="shared" si="798"/>
        <v>-</v>
      </c>
      <c r="E1399" s="159">
        <f t="shared" si="798"/>
        <v>0</v>
      </c>
      <c r="F1399" s="156">
        <f t="shared" si="758"/>
        <v>5.8599999999999999E-2</v>
      </c>
      <c r="G1399" s="156">
        <f t="shared" si="759"/>
        <v>5.8599999999999999E-2</v>
      </c>
      <c r="H1399" s="156">
        <f t="shared" si="788"/>
        <v>0</v>
      </c>
      <c r="I1399" s="156">
        <f>'F4.2  KGSC'!AA181</f>
        <v>0</v>
      </c>
      <c r="J1399" s="156">
        <f>'F4.2  KGSC'!AZ181</f>
        <v>0</v>
      </c>
      <c r="K1399" s="156"/>
      <c r="L1399" s="156"/>
      <c r="M1399" s="156">
        <f t="shared" si="769"/>
        <v>0</v>
      </c>
      <c r="N1399" s="156">
        <f t="shared" si="789"/>
        <v>0</v>
      </c>
    </row>
    <row r="1400" spans="1:14" outlineLevel="1">
      <c r="A1400" s="87">
        <f t="shared" ref="A1400:E1400" si="799">A1197</f>
        <v>64</v>
      </c>
      <c r="B1400" s="90" t="str">
        <f t="shared" si="799"/>
        <v>Supply of Various Hard Disks for Network Attached</v>
      </c>
      <c r="C1400" s="87" t="str">
        <f t="shared" si="799"/>
        <v>N.A.</v>
      </c>
      <c r="D1400" s="141" t="str">
        <f t="shared" si="799"/>
        <v>-</v>
      </c>
      <c r="E1400" s="159">
        <f t="shared" si="799"/>
        <v>0</v>
      </c>
      <c r="F1400" s="156">
        <f t="shared" si="758"/>
        <v>2.18064E-2</v>
      </c>
      <c r="G1400" s="156">
        <f t="shared" si="759"/>
        <v>2.18064E-2</v>
      </c>
      <c r="H1400" s="156">
        <f t="shared" si="788"/>
        <v>0</v>
      </c>
      <c r="I1400" s="156">
        <f>'F4.2  KGSC'!AA182</f>
        <v>0</v>
      </c>
      <c r="J1400" s="156">
        <f>'F4.2  KGSC'!AZ182</f>
        <v>0</v>
      </c>
      <c r="K1400" s="156"/>
      <c r="L1400" s="156"/>
      <c r="M1400" s="156">
        <f t="shared" si="769"/>
        <v>0</v>
      </c>
      <c r="N1400" s="156">
        <f t="shared" si="789"/>
        <v>0</v>
      </c>
    </row>
    <row r="1401" spans="1:14" outlineLevel="1">
      <c r="A1401" s="87">
        <f t="shared" ref="A1401:E1401" si="800">A1198</f>
        <v>65</v>
      </c>
      <c r="B1401" s="90" t="str">
        <f t="shared" si="800"/>
        <v>Supply of Video conference Microphone at KGSC,</v>
      </c>
      <c r="C1401" s="87" t="str">
        <f t="shared" si="800"/>
        <v>N.A.</v>
      </c>
      <c r="D1401" s="141" t="str">
        <f t="shared" si="800"/>
        <v>-</v>
      </c>
      <c r="E1401" s="159">
        <f t="shared" si="800"/>
        <v>0</v>
      </c>
      <c r="F1401" s="156">
        <f t="shared" si="758"/>
        <v>2.1511999999999998E-3</v>
      </c>
      <c r="G1401" s="156">
        <f t="shared" si="759"/>
        <v>2.1511999999999998E-3</v>
      </c>
      <c r="H1401" s="156">
        <f t="shared" si="788"/>
        <v>0</v>
      </c>
      <c r="I1401" s="156">
        <f>'F4.2  KGSC'!AA183</f>
        <v>0</v>
      </c>
      <c r="J1401" s="156">
        <f>'F4.2  KGSC'!AZ183</f>
        <v>0</v>
      </c>
      <c r="K1401" s="156"/>
      <c r="L1401" s="156"/>
      <c r="M1401" s="156">
        <f t="shared" si="769"/>
        <v>0</v>
      </c>
      <c r="N1401" s="156">
        <f t="shared" si="789"/>
        <v>0</v>
      </c>
    </row>
    <row r="1402" spans="1:14" outlineLevel="1">
      <c r="A1402" s="87">
        <f t="shared" ref="A1402:E1402" si="801">A1199</f>
        <v>66</v>
      </c>
      <c r="B1402" s="90" t="str">
        <f t="shared" si="801"/>
        <v>Supply of Video Conference Screen at KGSC Pophali</v>
      </c>
      <c r="C1402" s="87" t="str">
        <f t="shared" si="801"/>
        <v>N.A.</v>
      </c>
      <c r="D1402" s="141" t="str">
        <f t="shared" si="801"/>
        <v>-</v>
      </c>
      <c r="E1402" s="159">
        <f t="shared" si="801"/>
        <v>0</v>
      </c>
      <c r="F1402" s="156">
        <f t="shared" si="758"/>
        <v>0.02</v>
      </c>
      <c r="G1402" s="156">
        <f t="shared" si="759"/>
        <v>0.02</v>
      </c>
      <c r="H1402" s="156">
        <f t="shared" si="788"/>
        <v>0</v>
      </c>
      <c r="I1402" s="156">
        <f>'F4.2  KGSC'!AA184</f>
        <v>0</v>
      </c>
      <c r="J1402" s="156">
        <f>'F4.2  KGSC'!AZ184</f>
        <v>0</v>
      </c>
      <c r="K1402" s="156"/>
      <c r="L1402" s="156"/>
      <c r="M1402" s="156">
        <f t="shared" si="769"/>
        <v>0</v>
      </c>
      <c r="N1402" s="156">
        <f t="shared" si="789"/>
        <v>0</v>
      </c>
    </row>
    <row r="1403" spans="1:14" outlineLevel="1">
      <c r="A1403" s="87">
        <f t="shared" ref="A1403:E1403" si="802">A1200</f>
        <v>67</v>
      </c>
      <c r="B1403" s="90" t="str">
        <f t="shared" si="802"/>
        <v>Supply of Video conference Screen at KGSC, Pophali</v>
      </c>
      <c r="C1403" s="87" t="str">
        <f t="shared" si="802"/>
        <v>N.A.</v>
      </c>
      <c r="D1403" s="141" t="str">
        <f t="shared" si="802"/>
        <v>-</v>
      </c>
      <c r="E1403" s="159">
        <f t="shared" si="802"/>
        <v>0</v>
      </c>
      <c r="F1403" s="156">
        <f t="shared" si="758"/>
        <v>1.09E-2</v>
      </c>
      <c r="G1403" s="156">
        <f t="shared" si="759"/>
        <v>1.09E-2</v>
      </c>
      <c r="H1403" s="156">
        <f t="shared" si="788"/>
        <v>0</v>
      </c>
      <c r="I1403" s="156">
        <f>'F4.2  KGSC'!AA185</f>
        <v>0</v>
      </c>
      <c r="J1403" s="156">
        <f>'F4.2  KGSC'!AZ185</f>
        <v>0</v>
      </c>
      <c r="K1403" s="156"/>
      <c r="L1403" s="156"/>
      <c r="M1403" s="156">
        <f t="shared" si="769"/>
        <v>0</v>
      </c>
      <c r="N1403" s="156">
        <f t="shared" si="789"/>
        <v>0</v>
      </c>
    </row>
    <row r="1404" spans="1:14" outlineLevel="1">
      <c r="A1404" s="87">
        <f t="shared" ref="A1404:E1404" si="803">A1201</f>
        <v>68</v>
      </c>
      <c r="B1404" s="90" t="str">
        <f t="shared" si="803"/>
        <v>Supply of Kelvinator / Godrej / Croma Make Refrigerator</v>
      </c>
      <c r="C1404" s="87" t="str">
        <f t="shared" si="803"/>
        <v>N.A.</v>
      </c>
      <c r="D1404" s="141" t="str">
        <f t="shared" si="803"/>
        <v>-</v>
      </c>
      <c r="E1404" s="159">
        <f t="shared" si="803"/>
        <v>0</v>
      </c>
      <c r="F1404" s="156">
        <f t="shared" si="758"/>
        <v>1.09322E-2</v>
      </c>
      <c r="G1404" s="156">
        <f t="shared" si="759"/>
        <v>1.09322E-2</v>
      </c>
      <c r="H1404" s="156">
        <f t="shared" si="788"/>
        <v>0</v>
      </c>
      <c r="I1404" s="156">
        <f>'F4.2  KGSC'!AA186</f>
        <v>0</v>
      </c>
      <c r="J1404" s="156">
        <f>'F4.2  KGSC'!AZ186</f>
        <v>0</v>
      </c>
      <c r="K1404" s="156"/>
      <c r="L1404" s="156"/>
      <c r="M1404" s="156">
        <f t="shared" si="769"/>
        <v>0</v>
      </c>
      <c r="N1404" s="156">
        <f t="shared" si="789"/>
        <v>0</v>
      </c>
    </row>
    <row r="1405" spans="1:14" outlineLevel="1">
      <c r="A1405" s="87">
        <f t="shared" ref="A1405:E1405" si="804">A1202</f>
        <v>69</v>
      </c>
      <c r="B1405" s="90" t="str">
        <f t="shared" si="804"/>
        <v>supply of Bosch make High Pressure Washer at Mecha</v>
      </c>
      <c r="C1405" s="87" t="str">
        <f t="shared" si="804"/>
        <v>N.A.</v>
      </c>
      <c r="D1405" s="141" t="str">
        <f t="shared" si="804"/>
        <v>-</v>
      </c>
      <c r="E1405" s="159">
        <f t="shared" si="804"/>
        <v>0</v>
      </c>
      <c r="F1405" s="156">
        <f t="shared" si="758"/>
        <v>2.0649000000000002E-3</v>
      </c>
      <c r="G1405" s="156">
        <f t="shared" si="759"/>
        <v>2.0649000000000002E-3</v>
      </c>
      <c r="H1405" s="156">
        <f t="shared" si="788"/>
        <v>0</v>
      </c>
      <c r="I1405" s="156">
        <f>'F4.2  KGSC'!AA187</f>
        <v>0</v>
      </c>
      <c r="J1405" s="156">
        <f>'F4.2  KGSC'!AZ187</f>
        <v>0</v>
      </c>
      <c r="K1405" s="156"/>
      <c r="L1405" s="156"/>
      <c r="M1405" s="156">
        <f t="shared" si="769"/>
        <v>0</v>
      </c>
      <c r="N1405" s="156">
        <f t="shared" si="789"/>
        <v>0</v>
      </c>
    </row>
    <row r="1406" spans="1:14" outlineLevel="1">
      <c r="A1406" s="87">
        <f t="shared" ref="A1406:E1406" si="805">A1203</f>
        <v>70</v>
      </c>
      <c r="B1406" s="90" t="str">
        <f t="shared" si="805"/>
        <v>Supply of Pneumatic Tools for Mechanical Maintenan</v>
      </c>
      <c r="C1406" s="87" t="str">
        <f t="shared" si="805"/>
        <v>N.A.</v>
      </c>
      <c r="D1406" s="141" t="str">
        <f t="shared" si="805"/>
        <v>-</v>
      </c>
      <c r="E1406" s="159">
        <f t="shared" si="805"/>
        <v>0</v>
      </c>
      <c r="F1406" s="156">
        <f t="shared" si="758"/>
        <v>3.5258699999999997E-2</v>
      </c>
      <c r="G1406" s="156">
        <f t="shared" si="759"/>
        <v>3.5258699999999997E-2</v>
      </c>
      <c r="H1406" s="156">
        <f t="shared" si="788"/>
        <v>0</v>
      </c>
      <c r="I1406" s="156">
        <f>'F4.2  KGSC'!AA188</f>
        <v>0</v>
      </c>
      <c r="J1406" s="156">
        <f>'F4.2  KGSC'!AZ188</f>
        <v>0</v>
      </c>
      <c r="K1406" s="156"/>
      <c r="L1406" s="156"/>
      <c r="M1406" s="156">
        <f t="shared" si="769"/>
        <v>0</v>
      </c>
      <c r="N1406" s="156">
        <f t="shared" si="789"/>
        <v>0</v>
      </c>
    </row>
    <row r="1407" spans="1:14" outlineLevel="1">
      <c r="A1407" s="87">
        <f t="shared" ref="A1407:E1407" si="806">A1204</f>
        <v>72</v>
      </c>
      <c r="B1407" s="90" t="str">
        <f t="shared" si="806"/>
        <v>Low BACK Revolving Chairs 45 No &amp; Desk Chair 2 No</v>
      </c>
      <c r="C1407" s="87" t="str">
        <f t="shared" si="806"/>
        <v>N.A.</v>
      </c>
      <c r="D1407" s="141" t="str">
        <f t="shared" si="806"/>
        <v>-</v>
      </c>
      <c r="E1407" s="159">
        <f t="shared" si="806"/>
        <v>0</v>
      </c>
      <c r="F1407" s="156">
        <f t="shared" si="758"/>
        <v>2.09453E-2</v>
      </c>
      <c r="G1407" s="156">
        <f t="shared" si="759"/>
        <v>2.09453E-2</v>
      </c>
      <c r="H1407" s="156">
        <f t="shared" si="788"/>
        <v>0</v>
      </c>
      <c r="I1407" s="156">
        <f>'F4.2  KGSC'!AA189</f>
        <v>0</v>
      </c>
      <c r="J1407" s="156">
        <f>'F4.2  KGSC'!AZ189</f>
        <v>0</v>
      </c>
      <c r="K1407" s="156"/>
      <c r="L1407" s="156"/>
      <c r="M1407" s="156">
        <f t="shared" si="769"/>
        <v>0</v>
      </c>
      <c r="N1407" s="156">
        <f t="shared" si="789"/>
        <v>0</v>
      </c>
    </row>
    <row r="1408" spans="1:14" outlineLevel="1">
      <c r="A1408" s="87">
        <f t="shared" ref="A1408:E1408" si="807">A1205</f>
        <v>73</v>
      </c>
      <c r="B1408" s="90" t="str">
        <f t="shared" si="807"/>
        <v>Supply of Tables at KGSC</v>
      </c>
      <c r="C1408" s="87" t="str">
        <f t="shared" si="807"/>
        <v>N.A.</v>
      </c>
      <c r="D1408" s="141" t="str">
        <f t="shared" si="807"/>
        <v>-</v>
      </c>
      <c r="E1408" s="159">
        <f t="shared" si="807"/>
        <v>0</v>
      </c>
      <c r="F1408" s="156">
        <f t="shared" si="758"/>
        <v>3.7339400000000002E-2</v>
      </c>
      <c r="G1408" s="156">
        <f t="shared" si="759"/>
        <v>3.7339400000000002E-2</v>
      </c>
      <c r="H1408" s="156">
        <f t="shared" si="788"/>
        <v>0</v>
      </c>
      <c r="I1408" s="156">
        <f>'F4.2  KGSC'!AA190</f>
        <v>0</v>
      </c>
      <c r="J1408" s="156">
        <f>'F4.2  KGSC'!AZ190</f>
        <v>0</v>
      </c>
      <c r="K1408" s="156"/>
      <c r="L1408" s="156"/>
      <c r="M1408" s="156">
        <f t="shared" si="769"/>
        <v>0</v>
      </c>
      <c r="N1408" s="156">
        <f t="shared" si="789"/>
        <v>0</v>
      </c>
    </row>
    <row r="1409" spans="1:14" outlineLevel="1">
      <c r="A1409" s="87">
        <f t="shared" ref="A1409:E1409" si="808">A1206</f>
        <v>74</v>
      </c>
      <c r="B1409" s="90" t="str">
        <f t="shared" si="808"/>
        <v>Supply of Visitor Chairs &amp; Office chairs at KGSC,</v>
      </c>
      <c r="C1409" s="87" t="str">
        <f t="shared" si="808"/>
        <v>N.A.</v>
      </c>
      <c r="D1409" s="141" t="str">
        <f t="shared" si="808"/>
        <v>-</v>
      </c>
      <c r="E1409" s="159">
        <f t="shared" si="808"/>
        <v>0</v>
      </c>
      <c r="F1409" s="156">
        <f t="shared" si="758"/>
        <v>3.3201000000000001E-2</v>
      </c>
      <c r="G1409" s="156">
        <f t="shared" si="759"/>
        <v>3.3201000000000001E-2</v>
      </c>
      <c r="H1409" s="156">
        <f t="shared" si="788"/>
        <v>0</v>
      </c>
      <c r="I1409" s="156">
        <f>'F4.2  KGSC'!AA191</f>
        <v>0</v>
      </c>
      <c r="J1409" s="156">
        <f>'F4.2  KGSC'!AZ191</f>
        <v>0</v>
      </c>
      <c r="K1409" s="156"/>
      <c r="L1409" s="156"/>
      <c r="M1409" s="156">
        <f t="shared" si="769"/>
        <v>0</v>
      </c>
      <c r="N1409" s="156">
        <f t="shared" si="789"/>
        <v>0</v>
      </c>
    </row>
    <row r="1410" spans="1:14" outlineLevel="1">
      <c r="A1410" s="87">
        <f t="shared" ref="A1410:E1410" si="809">A1207</f>
        <v>75</v>
      </c>
      <c r="B1410" s="90" t="str">
        <f t="shared" si="809"/>
        <v>water purifier for colony electrical maintenance</v>
      </c>
      <c r="C1410" s="87" t="str">
        <f t="shared" si="809"/>
        <v>N.A.</v>
      </c>
      <c r="D1410" s="141" t="str">
        <f t="shared" si="809"/>
        <v>-</v>
      </c>
      <c r="E1410" s="159">
        <f t="shared" si="809"/>
        <v>0</v>
      </c>
      <c r="F1410" s="156">
        <f t="shared" si="758"/>
        <v>1.74E-3</v>
      </c>
      <c r="G1410" s="156">
        <f t="shared" si="759"/>
        <v>1.74E-3</v>
      </c>
      <c r="H1410" s="156">
        <f t="shared" si="788"/>
        <v>0</v>
      </c>
      <c r="I1410" s="156">
        <f>'F4.2  KGSC'!AA192</f>
        <v>0</v>
      </c>
      <c r="J1410" s="156">
        <f>'F4.2  KGSC'!AZ192</f>
        <v>0</v>
      </c>
      <c r="K1410" s="156"/>
      <c r="L1410" s="156"/>
      <c r="M1410" s="156">
        <f t="shared" si="769"/>
        <v>0</v>
      </c>
      <c r="N1410" s="156">
        <f t="shared" si="789"/>
        <v>0</v>
      </c>
    </row>
    <row r="1411" spans="1:14" outlineLevel="1">
      <c r="A1411" s="87">
        <f t="shared" ref="A1411:E1411" si="810">A1208</f>
        <v>76</v>
      </c>
      <c r="B1411" s="90" t="str">
        <f t="shared" si="810"/>
        <v>Projectors and Motorized Projector Screens (2+2)</v>
      </c>
      <c r="C1411" s="87" t="str">
        <f t="shared" si="810"/>
        <v>N.A.</v>
      </c>
      <c r="D1411" s="141" t="str">
        <f t="shared" si="810"/>
        <v>-</v>
      </c>
      <c r="E1411" s="159">
        <f t="shared" si="810"/>
        <v>0</v>
      </c>
      <c r="F1411" s="156">
        <f t="shared" si="758"/>
        <v>3.4810000000000001E-2</v>
      </c>
      <c r="G1411" s="156">
        <f t="shared" si="759"/>
        <v>3.4810000000000001E-2</v>
      </c>
      <c r="H1411" s="156">
        <f t="shared" si="788"/>
        <v>0</v>
      </c>
      <c r="I1411" s="156">
        <f>'F4.2  KGSC'!AA193</f>
        <v>0</v>
      </c>
      <c r="J1411" s="156">
        <f>'F4.2  KGSC'!AZ193</f>
        <v>0</v>
      </c>
      <c r="K1411" s="156"/>
      <c r="L1411" s="156"/>
      <c r="M1411" s="156">
        <f t="shared" si="769"/>
        <v>0</v>
      </c>
      <c r="N1411" s="156">
        <f t="shared" si="789"/>
        <v>0</v>
      </c>
    </row>
    <row r="1412" spans="1:14" outlineLevel="1">
      <c r="A1412" s="87">
        <f t="shared" ref="A1412:E1412" si="811">A1209</f>
        <v>77</v>
      </c>
      <c r="B1412" s="90" t="str">
        <f t="shared" si="811"/>
        <v>Acer make Computers at KGSC Pophali.21 No.</v>
      </c>
      <c r="C1412" s="87" t="str">
        <f t="shared" si="811"/>
        <v>N.A.</v>
      </c>
      <c r="D1412" s="141" t="str">
        <f t="shared" si="811"/>
        <v>-</v>
      </c>
      <c r="E1412" s="159">
        <f t="shared" si="811"/>
        <v>0</v>
      </c>
      <c r="F1412" s="156">
        <f t="shared" si="758"/>
        <v>0.1189986</v>
      </c>
      <c r="G1412" s="156">
        <f t="shared" si="759"/>
        <v>0.1189986</v>
      </c>
      <c r="H1412" s="156">
        <f t="shared" si="788"/>
        <v>0</v>
      </c>
      <c r="I1412" s="156">
        <f>'F4.2  KGSC'!AA194</f>
        <v>0</v>
      </c>
      <c r="J1412" s="156">
        <f>'F4.2  KGSC'!AZ194</f>
        <v>0</v>
      </c>
      <c r="K1412" s="156"/>
      <c r="L1412" s="156"/>
      <c r="M1412" s="156">
        <f t="shared" si="769"/>
        <v>0</v>
      </c>
      <c r="N1412" s="156">
        <f t="shared" si="789"/>
        <v>0</v>
      </c>
    </row>
    <row r="1413" spans="1:14" outlineLevel="1">
      <c r="A1413" s="87">
        <f t="shared" ref="A1413:E1413" si="812">A1210</f>
        <v>78</v>
      </c>
      <c r="B1413" s="90" t="str">
        <f t="shared" si="812"/>
        <v>Acer make Laptops at KGSC Pophali.</v>
      </c>
      <c r="C1413" s="87" t="str">
        <f t="shared" si="812"/>
        <v>N.A.</v>
      </c>
      <c r="D1413" s="141" t="str">
        <f t="shared" si="812"/>
        <v>-</v>
      </c>
      <c r="E1413" s="159">
        <f t="shared" si="812"/>
        <v>0</v>
      </c>
      <c r="F1413" s="156">
        <f t="shared" si="758"/>
        <v>3.0088E-2</v>
      </c>
      <c r="G1413" s="156">
        <f t="shared" si="759"/>
        <v>3.0088E-2</v>
      </c>
      <c r="H1413" s="156">
        <f t="shared" si="788"/>
        <v>0</v>
      </c>
      <c r="I1413" s="156">
        <f>'F4.2  KGSC'!AA195</f>
        <v>0</v>
      </c>
      <c r="J1413" s="156">
        <f>'F4.2  KGSC'!AZ195</f>
        <v>0</v>
      </c>
      <c r="K1413" s="156"/>
      <c r="L1413" s="156"/>
      <c r="M1413" s="156">
        <f t="shared" si="769"/>
        <v>0</v>
      </c>
      <c r="N1413" s="156">
        <f t="shared" si="789"/>
        <v>0</v>
      </c>
    </row>
    <row r="1414" spans="1:14" outlineLevel="1">
      <c r="A1414" s="87">
        <f t="shared" ref="A1414:E1414" si="813">A1211</f>
        <v>79</v>
      </c>
      <c r="B1414" s="90" t="str">
        <f t="shared" si="813"/>
        <v>APS Smart UPS Xl 2200 VA RM 3U 230</v>
      </c>
      <c r="C1414" s="87" t="str">
        <f t="shared" si="813"/>
        <v>N.A.</v>
      </c>
      <c r="D1414" s="141" t="str">
        <f t="shared" si="813"/>
        <v>-</v>
      </c>
      <c r="E1414" s="159">
        <f t="shared" si="813"/>
        <v>0</v>
      </c>
      <c r="F1414" s="156">
        <f t="shared" si="758"/>
        <v>1.5983000000000001E-2</v>
      </c>
      <c r="G1414" s="156">
        <f t="shared" si="759"/>
        <v>1.5983000000000001E-2</v>
      </c>
      <c r="H1414" s="156">
        <f t="shared" si="788"/>
        <v>0</v>
      </c>
      <c r="I1414" s="156">
        <f>'F4.2  KGSC'!AA196</f>
        <v>0</v>
      </c>
      <c r="J1414" s="156">
        <f>'F4.2  KGSC'!AZ196</f>
        <v>0</v>
      </c>
      <c r="K1414" s="156"/>
      <c r="L1414" s="156"/>
      <c r="M1414" s="156">
        <f t="shared" si="769"/>
        <v>0</v>
      </c>
      <c r="N1414" s="156">
        <f t="shared" si="789"/>
        <v>0</v>
      </c>
    </row>
    <row r="1415" spans="1:14" outlineLevel="1">
      <c r="A1415" s="87">
        <f t="shared" ref="A1415:E1415" si="814">A1212</f>
        <v>80</v>
      </c>
      <c r="B1415" s="90" t="str">
        <f t="shared" si="814"/>
        <v>BATRY 12V 75 AH BATTREY 11 PLATE</v>
      </c>
      <c r="C1415" s="87" t="str">
        <f t="shared" si="814"/>
        <v>N.A.</v>
      </c>
      <c r="D1415" s="141" t="str">
        <f t="shared" si="814"/>
        <v>-</v>
      </c>
      <c r="E1415" s="159">
        <f t="shared" si="814"/>
        <v>0</v>
      </c>
      <c r="F1415" s="156">
        <f t="shared" si="758"/>
        <v>1.76288E-2</v>
      </c>
      <c r="G1415" s="156">
        <f t="shared" si="759"/>
        <v>1.76288E-2</v>
      </c>
      <c r="H1415" s="156">
        <f t="shared" si="788"/>
        <v>0</v>
      </c>
      <c r="I1415" s="156">
        <f>'F4.2  KGSC'!AA197</f>
        <v>0</v>
      </c>
      <c r="J1415" s="156">
        <f>'F4.2  KGSC'!AZ197</f>
        <v>0</v>
      </c>
      <c r="K1415" s="156"/>
      <c r="L1415" s="156"/>
      <c r="M1415" s="156">
        <f t="shared" si="769"/>
        <v>0</v>
      </c>
      <c r="N1415" s="156">
        <f t="shared" si="789"/>
        <v>0</v>
      </c>
    </row>
    <row r="1416" spans="1:14" outlineLevel="1">
      <c r="A1416" s="87">
        <f t="shared" ref="A1416:E1416" si="815">A1213</f>
        <v>81</v>
      </c>
      <c r="B1416" s="90" t="str">
        <f t="shared" si="815"/>
        <v>Supply &amp; installation of IP Camera System and network spare</v>
      </c>
      <c r="C1416" s="87" t="str">
        <f t="shared" si="815"/>
        <v>N.A.</v>
      </c>
      <c r="D1416" s="141" t="str">
        <f t="shared" si="815"/>
        <v>-</v>
      </c>
      <c r="E1416" s="159">
        <f t="shared" si="815"/>
        <v>0</v>
      </c>
      <c r="F1416" s="156">
        <f t="shared" si="758"/>
        <v>2.5806599999999999E-2</v>
      </c>
      <c r="G1416" s="156">
        <f t="shared" si="759"/>
        <v>2.5806599999999999E-2</v>
      </c>
      <c r="H1416" s="156">
        <f t="shared" si="788"/>
        <v>0</v>
      </c>
      <c r="I1416" s="156">
        <f>'F4.2  KGSC'!AA198</f>
        <v>0</v>
      </c>
      <c r="J1416" s="156">
        <f>'F4.2  KGSC'!AZ198</f>
        <v>0</v>
      </c>
      <c r="K1416" s="156"/>
      <c r="L1416" s="156"/>
      <c r="M1416" s="156">
        <f t="shared" si="769"/>
        <v>0</v>
      </c>
      <c r="N1416" s="156">
        <f t="shared" si="789"/>
        <v>0</v>
      </c>
    </row>
    <row r="1417" spans="1:14" outlineLevel="1">
      <c r="A1417" s="87">
        <f t="shared" ref="A1417:E1417" si="816">A1214</f>
        <v>82</v>
      </c>
      <c r="B1417" s="90" t="str">
        <f t="shared" si="816"/>
        <v>Gym Equipments at MSPGCL Recreation club , 33 Item</v>
      </c>
      <c r="C1417" s="87" t="str">
        <f t="shared" si="816"/>
        <v>N.A.</v>
      </c>
      <c r="D1417" s="141" t="str">
        <f t="shared" si="816"/>
        <v>-</v>
      </c>
      <c r="E1417" s="159">
        <f t="shared" si="816"/>
        <v>0</v>
      </c>
      <c r="F1417" s="156">
        <f t="shared" si="758"/>
        <v>4.7833599999999997E-2</v>
      </c>
      <c r="G1417" s="156">
        <f t="shared" si="759"/>
        <v>4.7833599999999997E-2</v>
      </c>
      <c r="H1417" s="156">
        <f t="shared" si="788"/>
        <v>0</v>
      </c>
      <c r="I1417" s="156">
        <f>'F4.2  KGSC'!AA199</f>
        <v>0</v>
      </c>
      <c r="J1417" s="156">
        <f>'F4.2  KGSC'!AZ199</f>
        <v>0</v>
      </c>
      <c r="K1417" s="156"/>
      <c r="L1417" s="156"/>
      <c r="M1417" s="156">
        <f t="shared" si="769"/>
        <v>0</v>
      </c>
      <c r="N1417" s="156">
        <f t="shared" si="789"/>
        <v>0</v>
      </c>
    </row>
    <row r="1418" spans="1:14" outlineLevel="1">
      <c r="A1418" s="87">
        <f t="shared" ref="A1418:E1418" si="817">A1215</f>
        <v>0</v>
      </c>
      <c r="B1418" s="90" t="str">
        <f t="shared" si="817"/>
        <v>Non-DPR schemes (3 Nos) for FY 2024-25 at KGSC Pophali</v>
      </c>
      <c r="C1418" s="87" t="str">
        <f t="shared" si="817"/>
        <v>Board Resolution No-MSPGCL/BM-219/Item 219.7 dtd.24.07.2023</v>
      </c>
      <c r="D1418" s="141" t="str">
        <f t="shared" si="817"/>
        <v>-</v>
      </c>
      <c r="E1418" s="159">
        <f t="shared" si="817"/>
        <v>0</v>
      </c>
      <c r="F1418" s="156">
        <f t="shared" si="758"/>
        <v>0</v>
      </c>
      <c r="G1418" s="156">
        <f t="shared" si="759"/>
        <v>0</v>
      </c>
      <c r="H1418" s="156">
        <f t="shared" si="788"/>
        <v>0</v>
      </c>
      <c r="I1418" s="156">
        <f>'F4.2  KGSC'!AA200</f>
        <v>0</v>
      </c>
      <c r="J1418" s="156">
        <f>'F4.2  KGSC'!AZ200</f>
        <v>0</v>
      </c>
      <c r="K1418" s="156"/>
      <c r="L1418" s="156"/>
      <c r="M1418" s="156">
        <f t="shared" si="769"/>
        <v>0</v>
      </c>
      <c r="N1418" s="156">
        <f t="shared" si="789"/>
        <v>0</v>
      </c>
    </row>
    <row r="1419" spans="1:14" outlineLevel="1">
      <c r="A1419" s="87">
        <f t="shared" ref="A1419:E1419" si="818">A1216</f>
        <v>83</v>
      </c>
      <c r="B1419" s="90" t="str">
        <f t="shared" si="818"/>
        <v xml:space="preserve">Up-gradation of thyristor based 48V Battery Chargers (4 nos)  by SMPS Microprocessor based dual float cum boost Battery Chargers at Stage-III, Stage-I&amp;II and KDPH at KGSC, Pophali </v>
      </c>
      <c r="C1419" s="87">
        <f t="shared" si="818"/>
        <v>0</v>
      </c>
      <c r="D1419" s="141" t="str">
        <f t="shared" si="818"/>
        <v>-</v>
      </c>
      <c r="E1419" s="159">
        <f t="shared" si="818"/>
        <v>0</v>
      </c>
      <c r="F1419" s="156">
        <f t="shared" si="758"/>
        <v>1.57</v>
      </c>
      <c r="G1419" s="156">
        <f t="shared" si="759"/>
        <v>1.57</v>
      </c>
      <c r="H1419" s="156">
        <f t="shared" si="788"/>
        <v>0</v>
      </c>
      <c r="I1419" s="156">
        <f>'F4.2  KGSC'!AA201</f>
        <v>0</v>
      </c>
      <c r="J1419" s="156">
        <f>'F4.2  KGSC'!AZ201</f>
        <v>0</v>
      </c>
      <c r="K1419" s="156"/>
      <c r="L1419" s="156"/>
      <c r="M1419" s="156">
        <f t="shared" si="769"/>
        <v>0</v>
      </c>
      <c r="N1419" s="156">
        <f t="shared" si="789"/>
        <v>0</v>
      </c>
    </row>
    <row r="1420" spans="1:14" outlineLevel="1">
      <c r="A1420" s="87">
        <f t="shared" ref="A1420:E1420" si="819">A1217</f>
        <v>84</v>
      </c>
      <c r="B1420" s="90" t="str">
        <f t="shared" si="819"/>
        <v xml:space="preserve">Up-gradation of thyristor based 220V Battery Chargers (4 nos)  by SMPS Microprocessor based dual float cum boost Battery Chargers at Stage-III and Stage-I&amp;II at KGSC, Pophali </v>
      </c>
      <c r="C1420" s="87">
        <f t="shared" si="819"/>
        <v>0</v>
      </c>
      <c r="D1420" s="141" t="str">
        <f t="shared" si="819"/>
        <v>-</v>
      </c>
      <c r="E1420" s="159">
        <f t="shared" si="819"/>
        <v>0</v>
      </c>
      <c r="F1420" s="156">
        <f t="shared" si="758"/>
        <v>3.79</v>
      </c>
      <c r="G1420" s="156">
        <f t="shared" si="759"/>
        <v>3.79</v>
      </c>
      <c r="H1420" s="156">
        <f t="shared" si="788"/>
        <v>0</v>
      </c>
      <c r="I1420" s="156">
        <f>'F4.2  KGSC'!AA202</f>
        <v>0</v>
      </c>
      <c r="J1420" s="156">
        <f>'F4.2  KGSC'!AZ202</f>
        <v>0</v>
      </c>
      <c r="K1420" s="156"/>
      <c r="L1420" s="156"/>
      <c r="M1420" s="156">
        <f t="shared" si="769"/>
        <v>0</v>
      </c>
      <c r="N1420" s="156">
        <f t="shared" si="789"/>
        <v>0</v>
      </c>
    </row>
    <row r="1421" spans="1:14" outlineLevel="1">
      <c r="A1421" s="87">
        <f t="shared" ref="A1421:E1421" si="820">A1218</f>
        <v>85</v>
      </c>
      <c r="B1421" s="90" t="str">
        <f t="shared" si="820"/>
        <v>Retrofitting of Generator and Gen. Transformer protection relay by Numerical protection system at KGSC stage III, Alore</v>
      </c>
      <c r="C1421" s="87">
        <f t="shared" si="820"/>
        <v>0</v>
      </c>
      <c r="D1421" s="141" t="str">
        <f t="shared" si="820"/>
        <v>-</v>
      </c>
      <c r="E1421" s="159">
        <f t="shared" si="820"/>
        <v>0</v>
      </c>
      <c r="F1421" s="156">
        <f t="shared" si="758"/>
        <v>4.78</v>
      </c>
      <c r="G1421" s="156">
        <f t="shared" si="759"/>
        <v>4.78</v>
      </c>
      <c r="H1421" s="156">
        <f t="shared" si="788"/>
        <v>0</v>
      </c>
      <c r="I1421" s="156">
        <f>'F4.2  KGSC'!AA203</f>
        <v>0</v>
      </c>
      <c r="J1421" s="156">
        <f>'F4.2  KGSC'!AZ203</f>
        <v>0</v>
      </c>
      <c r="K1421" s="156"/>
      <c r="L1421" s="156"/>
      <c r="M1421" s="156">
        <f t="shared" si="769"/>
        <v>0</v>
      </c>
      <c r="N1421" s="156">
        <f t="shared" si="789"/>
        <v>0</v>
      </c>
    </row>
    <row r="1422" spans="1:14" outlineLevel="1">
      <c r="A1422" s="87">
        <f t="shared" ref="A1422:E1422" si="821">A1219</f>
        <v>0</v>
      </c>
      <c r="B1422" s="90" t="str">
        <f t="shared" si="821"/>
        <v>IDC</v>
      </c>
      <c r="C1422" s="87">
        <f t="shared" si="821"/>
        <v>0</v>
      </c>
      <c r="D1422" s="141" t="str">
        <f t="shared" si="821"/>
        <v>-</v>
      </c>
      <c r="E1422" s="159">
        <f t="shared" si="821"/>
        <v>0</v>
      </c>
      <c r="F1422" s="156">
        <f t="shared" si="758"/>
        <v>0</v>
      </c>
      <c r="G1422" s="156">
        <f t="shared" si="759"/>
        <v>0</v>
      </c>
      <c r="H1422" s="156">
        <f t="shared" si="788"/>
        <v>0</v>
      </c>
      <c r="I1422" s="156">
        <f>'F4.2  KGSC'!AA204</f>
        <v>0</v>
      </c>
      <c r="J1422" s="156">
        <f>'F4.2  KGSC'!AZ204</f>
        <v>0</v>
      </c>
      <c r="K1422" s="156"/>
      <c r="L1422" s="156"/>
      <c r="M1422" s="156">
        <f t="shared" si="769"/>
        <v>0</v>
      </c>
      <c r="N1422" s="156">
        <f t="shared" si="789"/>
        <v>0</v>
      </c>
    </row>
    <row r="1423" spans="1:14" outlineLevel="1">
      <c r="A1423" s="87">
        <f t="shared" ref="A1423:E1423" si="822">A1220</f>
        <v>0</v>
      </c>
      <c r="B1423" s="90" t="str">
        <f t="shared" si="822"/>
        <v>Non-DPR schemes (2 Nos) for FY 2025-26 at KGSC Pophali</v>
      </c>
      <c r="C1423" s="87" t="str">
        <f t="shared" si="822"/>
        <v>Yet Not Submitted</v>
      </c>
      <c r="D1423" s="141" t="str">
        <f t="shared" si="822"/>
        <v>-</v>
      </c>
      <c r="E1423" s="159">
        <f t="shared" si="822"/>
        <v>0</v>
      </c>
      <c r="F1423" s="156">
        <f t="shared" si="758"/>
        <v>0</v>
      </c>
      <c r="G1423" s="156">
        <f t="shared" si="759"/>
        <v>0</v>
      </c>
      <c r="H1423" s="156">
        <f t="shared" si="788"/>
        <v>0</v>
      </c>
      <c r="I1423" s="156">
        <f>'F4.2  KGSC'!AA205</f>
        <v>0</v>
      </c>
      <c r="J1423" s="156">
        <f>'F4.2  KGSC'!AZ205</f>
        <v>0</v>
      </c>
      <c r="K1423" s="156"/>
      <c r="L1423" s="156"/>
      <c r="M1423" s="156">
        <f t="shared" si="769"/>
        <v>0</v>
      </c>
      <c r="N1423" s="156">
        <f t="shared" si="789"/>
        <v>0</v>
      </c>
    </row>
    <row r="1424" spans="1:14" outlineLevel="1">
      <c r="A1424" s="87">
        <f t="shared" ref="A1424:E1424" si="823">A1221</f>
        <v>86</v>
      </c>
      <c r="B1424" s="90" t="str">
        <f t="shared" si="823"/>
        <v>Supply, Erection, Commissioning &amp; Retrofitting of 220 VDC Ni-cadmium type Battery set    (4 Nos) having different ampere hour capacity at Stage-I&amp;II and Stage-IV</v>
      </c>
      <c r="C1424" s="87">
        <f t="shared" si="823"/>
        <v>0</v>
      </c>
      <c r="D1424" s="141" t="str">
        <f t="shared" si="823"/>
        <v>-</v>
      </c>
      <c r="E1424" s="159">
        <f t="shared" si="823"/>
        <v>0</v>
      </c>
      <c r="F1424" s="156">
        <f t="shared" si="758"/>
        <v>9.23</v>
      </c>
      <c r="G1424" s="156">
        <f t="shared" si="759"/>
        <v>9.23</v>
      </c>
      <c r="H1424" s="156">
        <f t="shared" si="788"/>
        <v>0</v>
      </c>
      <c r="I1424" s="157">
        <f>'F4.2  KGSC'!AA206</f>
        <v>0</v>
      </c>
      <c r="J1424" s="157">
        <f>'F4.2  KGSC'!AZ206</f>
        <v>0</v>
      </c>
      <c r="K1424" s="156"/>
      <c r="L1424" s="156"/>
      <c r="M1424" s="156">
        <f t="shared" si="769"/>
        <v>0</v>
      </c>
      <c r="N1424" s="156">
        <f t="shared" si="789"/>
        <v>0</v>
      </c>
    </row>
    <row r="1425" spans="1:16" outlineLevel="1">
      <c r="A1425" s="87">
        <f t="shared" ref="A1425:E1425" si="824">A1222</f>
        <v>87</v>
      </c>
      <c r="B1425" s="90" t="str">
        <f t="shared" si="824"/>
        <v>Supply, Erection, Commissioning &amp; Retrofitting of 48VDC, 300AH Ni-cadmium type Battery set at Stage-I&amp;II switchyard</v>
      </c>
      <c r="C1425" s="87">
        <f t="shared" si="824"/>
        <v>0</v>
      </c>
      <c r="D1425" s="141" t="str">
        <f t="shared" si="824"/>
        <v>-</v>
      </c>
      <c r="E1425" s="159">
        <f t="shared" si="824"/>
        <v>0</v>
      </c>
      <c r="F1425" s="156">
        <f t="shared" si="758"/>
        <v>0.37</v>
      </c>
      <c r="G1425" s="156">
        <f t="shared" si="759"/>
        <v>0.37</v>
      </c>
      <c r="H1425" s="156">
        <f t="shared" si="788"/>
        <v>0</v>
      </c>
      <c r="I1425" s="157">
        <f>'F4.2  KGSC'!AA207</f>
        <v>0</v>
      </c>
      <c r="J1425" s="157">
        <f>'F4.2  KGSC'!AZ207</f>
        <v>0</v>
      </c>
      <c r="K1425" s="156"/>
      <c r="L1425" s="156"/>
      <c r="M1425" s="156">
        <f t="shared" si="769"/>
        <v>0</v>
      </c>
      <c r="N1425" s="156">
        <f t="shared" si="789"/>
        <v>0</v>
      </c>
    </row>
    <row r="1426" spans="1:16" ht="15.75" thickBot="1">
      <c r="A1426" s="171"/>
      <c r="B1426" s="172" t="str">
        <f>B1223</f>
        <v>Total</v>
      </c>
      <c r="C1426" s="173"/>
      <c r="D1426" s="174"/>
      <c r="E1426" s="175"/>
      <c r="F1426" s="176">
        <f>SUM(F1228:F1425)</f>
        <v>443.33494699999994</v>
      </c>
      <c r="G1426" s="176">
        <f t="shared" ref="G1426:N1426" si="825">SUM(G1228:G1425)</f>
        <v>436.12264720000002</v>
      </c>
      <c r="H1426" s="176">
        <f t="shared" si="825"/>
        <v>7.2122997999999967</v>
      </c>
      <c r="I1426" s="176">
        <f t="shared" si="825"/>
        <v>56</v>
      </c>
      <c r="J1426" s="176">
        <f t="shared" si="825"/>
        <v>56</v>
      </c>
      <c r="K1426" s="176">
        <f t="shared" si="825"/>
        <v>0</v>
      </c>
      <c r="L1426" s="176">
        <f t="shared" si="825"/>
        <v>0</v>
      </c>
      <c r="M1426" s="176">
        <f t="shared" si="825"/>
        <v>56</v>
      </c>
      <c r="N1426" s="176">
        <f t="shared" si="825"/>
        <v>7.2122997999999967</v>
      </c>
    </row>
    <row r="1428" spans="1:16">
      <c r="A1428" s="40"/>
      <c r="B1428" s="41" t="s">
        <v>662</v>
      </c>
      <c r="C1428" s="42"/>
      <c r="D1428" s="43"/>
      <c r="E1428" s="44"/>
      <c r="F1428" s="95"/>
      <c r="G1428" s="95"/>
      <c r="H1428" s="95"/>
      <c r="I1428" s="95"/>
      <c r="J1428" s="95"/>
      <c r="K1428" s="95"/>
      <c r="L1428" s="95"/>
      <c r="M1428" s="95"/>
      <c r="N1428" s="95"/>
    </row>
    <row r="1429" spans="1:16" outlineLevel="1">
      <c r="A1429" s="40"/>
      <c r="B1429" s="45" t="str">
        <f t="shared" ref="B1429:B1430" si="826">B1226</f>
        <v>a) DPR Schemes</v>
      </c>
      <c r="C1429" s="42"/>
      <c r="D1429" s="43"/>
      <c r="E1429" s="44"/>
      <c r="F1429" s="44"/>
      <c r="G1429" s="44"/>
      <c r="H1429" s="44"/>
      <c r="I1429" s="44"/>
      <c r="J1429" s="44"/>
      <c r="K1429" s="44"/>
      <c r="L1429" s="44"/>
      <c r="M1429" s="44"/>
      <c r="N1429" s="44"/>
    </row>
    <row r="1430" spans="1:16" outlineLevel="1">
      <c r="A1430" s="46"/>
      <c r="B1430" s="46" t="str">
        <f t="shared" si="826"/>
        <v>(i) Submitted to MERC</v>
      </c>
      <c r="C1430" s="47"/>
      <c r="D1430" s="48"/>
      <c r="E1430" s="44"/>
      <c r="F1430" s="44"/>
      <c r="G1430" s="44"/>
      <c r="H1430" s="44"/>
      <c r="I1430" s="44"/>
      <c r="J1430" s="44"/>
      <c r="K1430" s="44"/>
      <c r="L1430" s="44"/>
      <c r="M1430" s="44"/>
      <c r="N1430" s="44"/>
    </row>
    <row r="1431" spans="1:16" ht="30" outlineLevel="1">
      <c r="A1431" s="416">
        <f t="shared" ref="A1431:E1431" si="827">A1228</f>
        <v>1</v>
      </c>
      <c r="B1431" s="417" t="str">
        <f t="shared" si="827"/>
        <v>Various improvement schemes at Pophali Hydro Power Station</v>
      </c>
      <c r="C1431" s="416" t="str">
        <f t="shared" si="827"/>
        <v>MERC/TECH 1/CAPEX/20142015/00086</v>
      </c>
      <c r="D1431" s="811">
        <f t="shared" si="827"/>
        <v>41739</v>
      </c>
      <c r="E1431" s="57">
        <f t="shared" si="827"/>
        <v>11.900051899999999</v>
      </c>
      <c r="F1431" s="155">
        <f t="shared" ref="F1431:F1494" si="828">F1228+I1228</f>
        <v>0</v>
      </c>
      <c r="G1431" s="155">
        <f t="shared" ref="G1431:G1494" si="829">G1228+M1228</f>
        <v>0</v>
      </c>
      <c r="H1431" s="155">
        <f>F1431-G1431</f>
        <v>0</v>
      </c>
      <c r="I1431" s="155">
        <f>'F4.2  KGSC'!AB10</f>
        <v>0</v>
      </c>
      <c r="J1431" s="155">
        <f>'F4.2  KGSC'!BA10</f>
        <v>0</v>
      </c>
      <c r="K1431" s="155"/>
      <c r="L1431" s="155"/>
      <c r="M1431" s="155">
        <f>SUM(J1431:L1431)</f>
        <v>0</v>
      </c>
      <c r="N1431" s="155">
        <f>H1431+I1431-M1431</f>
        <v>0</v>
      </c>
      <c r="O1431" s="209">
        <f t="shared" ref="O1431:O1493" si="830">MAX(0,IF(M1431=0,0,IF(G1431+M1431&lt;E1431,M1431,E1431-G1431)))</f>
        <v>0</v>
      </c>
      <c r="P1431" s="210">
        <f t="shared" ref="P1431:P1493" si="831">M1431-O1431</f>
        <v>0</v>
      </c>
    </row>
    <row r="1432" spans="1:16" ht="30" outlineLevel="1">
      <c r="A1432" s="183">
        <f t="shared" ref="A1432:E1432" si="832">A1229</f>
        <v>1.1000000000000001</v>
      </c>
      <c r="B1432" s="184" t="str">
        <f t="shared" si="832"/>
        <v>ALSPA HMI Series 6  Centralog System</v>
      </c>
      <c r="C1432" s="183" t="str">
        <f t="shared" si="832"/>
        <v>MERC/TECH 1/CAPEX/20142015/00086</v>
      </c>
      <c r="D1432" s="814">
        <f t="shared" si="832"/>
        <v>41739</v>
      </c>
      <c r="E1432" s="815">
        <f t="shared" si="832"/>
        <v>6.8555000000000001</v>
      </c>
      <c r="F1432" s="155">
        <f t="shared" si="828"/>
        <v>7.8385819000000003</v>
      </c>
      <c r="G1432" s="155">
        <f t="shared" si="829"/>
        <v>7.8385819000000003</v>
      </c>
      <c r="H1432" s="816">
        <f t="shared" ref="H1432:H1495" si="833">F1432-G1432</f>
        <v>0</v>
      </c>
      <c r="I1432" s="155">
        <f>'F4.2  KGSC'!AB11</f>
        <v>0</v>
      </c>
      <c r="J1432" s="155">
        <f>'F4.2  KGSC'!BA11</f>
        <v>0</v>
      </c>
      <c r="K1432" s="816"/>
      <c r="L1432" s="816"/>
      <c r="M1432" s="816">
        <f t="shared" ref="M1432:M1471" si="834">SUM(J1432:L1432)</f>
        <v>0</v>
      </c>
      <c r="N1432" s="816">
        <f t="shared" ref="N1432:N1495" si="835">H1432+I1432-M1432</f>
        <v>0</v>
      </c>
      <c r="O1432" s="209">
        <f t="shared" si="830"/>
        <v>0</v>
      </c>
      <c r="P1432" s="210">
        <f t="shared" si="831"/>
        <v>0</v>
      </c>
    </row>
    <row r="1433" spans="1:16" ht="30" outlineLevel="1">
      <c r="A1433" s="183">
        <f t="shared" ref="A1433:E1433" si="836">A1230</f>
        <v>1.2</v>
      </c>
      <c r="B1433" s="184" t="str">
        <f t="shared" si="836"/>
        <v>1 X 525 Tr chiller unit</v>
      </c>
      <c r="C1433" s="183" t="str">
        <f t="shared" si="836"/>
        <v>MERC/TECH 1/CAPEX/20142015/00086</v>
      </c>
      <c r="D1433" s="814">
        <f t="shared" si="836"/>
        <v>41739</v>
      </c>
      <c r="E1433" s="815">
        <f t="shared" si="836"/>
        <v>1.23</v>
      </c>
      <c r="F1433" s="155">
        <f t="shared" si="828"/>
        <v>1.1499999999999999</v>
      </c>
      <c r="G1433" s="155">
        <f t="shared" si="829"/>
        <v>1.1499999999999999</v>
      </c>
      <c r="H1433" s="816">
        <f t="shared" si="833"/>
        <v>0</v>
      </c>
      <c r="I1433" s="155">
        <f>'F4.2  KGSC'!AB12</f>
        <v>0</v>
      </c>
      <c r="J1433" s="155">
        <f>'F4.2  KGSC'!BA12</f>
        <v>0</v>
      </c>
      <c r="K1433" s="816"/>
      <c r="L1433" s="816"/>
      <c r="M1433" s="816">
        <f t="shared" si="834"/>
        <v>0</v>
      </c>
      <c r="N1433" s="816">
        <f t="shared" si="835"/>
        <v>0</v>
      </c>
      <c r="O1433" s="209">
        <f t="shared" si="830"/>
        <v>0</v>
      </c>
      <c r="P1433" s="210">
        <f t="shared" si="831"/>
        <v>0</v>
      </c>
    </row>
    <row r="1434" spans="1:16" ht="30" outlineLevel="1">
      <c r="A1434" s="183">
        <f t="shared" ref="A1434:E1434" si="837">A1231</f>
        <v>1.3</v>
      </c>
      <c r="B1434" s="184" t="str">
        <f t="shared" si="837"/>
        <v>Micom P343 Numerical generator protection relay with 24 DI &amp; 24 DO with CLIO input. (5 Nos)</v>
      </c>
      <c r="C1434" s="183" t="str">
        <f t="shared" si="837"/>
        <v>MERC/TECH 1/CAPEX/20142015/00086</v>
      </c>
      <c r="D1434" s="814">
        <f t="shared" si="837"/>
        <v>41739</v>
      </c>
      <c r="E1434" s="815">
        <f t="shared" si="837"/>
        <v>1.4675</v>
      </c>
      <c r="F1434" s="155">
        <f t="shared" si="828"/>
        <v>1.474</v>
      </c>
      <c r="G1434" s="155">
        <f t="shared" si="829"/>
        <v>1.474</v>
      </c>
      <c r="H1434" s="816">
        <f t="shared" si="833"/>
        <v>0</v>
      </c>
      <c r="I1434" s="155">
        <f>'F4.2  KGSC'!AB13</f>
        <v>0</v>
      </c>
      <c r="J1434" s="155">
        <f>'F4.2  KGSC'!BA13</f>
        <v>0</v>
      </c>
      <c r="K1434" s="816"/>
      <c r="L1434" s="816"/>
      <c r="M1434" s="816">
        <f t="shared" si="834"/>
        <v>0</v>
      </c>
      <c r="N1434" s="816">
        <f t="shared" si="835"/>
        <v>0</v>
      </c>
      <c r="O1434" s="209">
        <f t="shared" si="830"/>
        <v>0</v>
      </c>
      <c r="P1434" s="210">
        <f t="shared" si="831"/>
        <v>0</v>
      </c>
    </row>
    <row r="1435" spans="1:16" ht="30" outlineLevel="1">
      <c r="A1435" s="183">
        <f t="shared" ref="A1435:E1435" si="838">A1232</f>
        <v>1.4</v>
      </c>
      <c r="B1435" s="184" t="str">
        <f t="shared" si="838"/>
        <v>Security Building at Stage-IV</v>
      </c>
      <c r="C1435" s="183" t="str">
        <f t="shared" si="838"/>
        <v>MERC/TECH 1/CAPEX/20142015/00086</v>
      </c>
      <c r="D1435" s="814">
        <f t="shared" si="838"/>
        <v>41739</v>
      </c>
      <c r="E1435" s="815">
        <f t="shared" si="838"/>
        <v>0.1644613</v>
      </c>
      <c r="F1435" s="155">
        <f t="shared" si="828"/>
        <v>0.1837684</v>
      </c>
      <c r="G1435" s="155">
        <f t="shared" si="829"/>
        <v>0.1837684</v>
      </c>
      <c r="H1435" s="816">
        <f t="shared" si="833"/>
        <v>0</v>
      </c>
      <c r="I1435" s="155">
        <f>'F4.2  KGSC'!AB14</f>
        <v>0</v>
      </c>
      <c r="J1435" s="155">
        <f>'F4.2  KGSC'!BA14</f>
        <v>0</v>
      </c>
      <c r="K1435" s="816"/>
      <c r="L1435" s="816"/>
      <c r="M1435" s="816">
        <f t="shared" si="834"/>
        <v>0</v>
      </c>
      <c r="N1435" s="816">
        <f t="shared" si="835"/>
        <v>0</v>
      </c>
      <c r="O1435" s="209">
        <f t="shared" si="830"/>
        <v>0</v>
      </c>
      <c r="P1435" s="210">
        <f t="shared" si="831"/>
        <v>0</v>
      </c>
    </row>
    <row r="1436" spans="1:16" ht="30" outlineLevel="1">
      <c r="A1436" s="183">
        <f t="shared" ref="A1436:E1436" si="839">A1233</f>
        <v>1.5</v>
      </c>
      <c r="B1436" s="184" t="str">
        <f t="shared" si="839"/>
        <v>Construction of recreation club building</v>
      </c>
      <c r="C1436" s="183" t="str">
        <f t="shared" si="839"/>
        <v>MERC/TECH 1/CAPEX/20142015/00086</v>
      </c>
      <c r="D1436" s="814">
        <f t="shared" si="839"/>
        <v>41739</v>
      </c>
      <c r="E1436" s="815">
        <f t="shared" si="839"/>
        <v>1.8204346</v>
      </c>
      <c r="F1436" s="155">
        <f t="shared" si="828"/>
        <v>2.1946485999999998</v>
      </c>
      <c r="G1436" s="155">
        <f t="shared" si="829"/>
        <v>2.1946485999999998</v>
      </c>
      <c r="H1436" s="816">
        <f t="shared" si="833"/>
        <v>0</v>
      </c>
      <c r="I1436" s="155">
        <f>'F4.2  KGSC'!AB15</f>
        <v>0</v>
      </c>
      <c r="J1436" s="155">
        <f>'F4.2  KGSC'!BA15</f>
        <v>0</v>
      </c>
      <c r="K1436" s="816"/>
      <c r="L1436" s="816"/>
      <c r="M1436" s="816">
        <f t="shared" si="834"/>
        <v>0</v>
      </c>
      <c r="N1436" s="816">
        <f t="shared" si="835"/>
        <v>0</v>
      </c>
      <c r="O1436" s="209">
        <f t="shared" si="830"/>
        <v>0</v>
      </c>
      <c r="P1436" s="210">
        <f t="shared" si="831"/>
        <v>0</v>
      </c>
    </row>
    <row r="1437" spans="1:16" ht="30" outlineLevel="1">
      <c r="A1437" s="183">
        <f t="shared" ref="A1437:E1437" si="840">A1234</f>
        <v>1.6</v>
      </c>
      <c r="B1437" s="184" t="str">
        <f t="shared" si="840"/>
        <v>Security Building for Stage-IV at EVT</v>
      </c>
      <c r="C1437" s="183" t="str">
        <f t="shared" si="840"/>
        <v>MERC/TECH 1/CAPEX/20142015/00086</v>
      </c>
      <c r="D1437" s="814">
        <f t="shared" si="840"/>
        <v>41739</v>
      </c>
      <c r="E1437" s="815">
        <f t="shared" si="840"/>
        <v>0.22775599999999999</v>
      </c>
      <c r="F1437" s="155">
        <f t="shared" si="828"/>
        <v>0.2596135</v>
      </c>
      <c r="G1437" s="155">
        <f t="shared" si="829"/>
        <v>0.2596135</v>
      </c>
      <c r="H1437" s="816">
        <f t="shared" si="833"/>
        <v>0</v>
      </c>
      <c r="I1437" s="155">
        <f>'F4.2  KGSC'!AB16</f>
        <v>0</v>
      </c>
      <c r="J1437" s="155">
        <f>'F4.2  KGSC'!BA16</f>
        <v>0</v>
      </c>
      <c r="K1437" s="816"/>
      <c r="L1437" s="816"/>
      <c r="M1437" s="816">
        <f t="shared" si="834"/>
        <v>0</v>
      </c>
      <c r="N1437" s="816">
        <f t="shared" si="835"/>
        <v>0</v>
      </c>
      <c r="O1437" s="209">
        <f t="shared" si="830"/>
        <v>0</v>
      </c>
      <c r="P1437" s="210">
        <f t="shared" si="831"/>
        <v>0</v>
      </c>
    </row>
    <row r="1438" spans="1:16" ht="30" outlineLevel="1">
      <c r="A1438" s="183">
        <f t="shared" ref="A1438:E1438" si="841">A1235</f>
        <v>0</v>
      </c>
      <c r="B1438" s="184" t="str">
        <f t="shared" si="841"/>
        <v>IDC</v>
      </c>
      <c r="C1438" s="183" t="str">
        <f t="shared" si="841"/>
        <v>MERC/TECH 1/CAPEX/20142015/00086</v>
      </c>
      <c r="D1438" s="814">
        <f t="shared" si="841"/>
        <v>41739</v>
      </c>
      <c r="E1438" s="815">
        <f t="shared" si="841"/>
        <v>0.13439999999999999</v>
      </c>
      <c r="F1438" s="155">
        <f t="shared" si="828"/>
        <v>0</v>
      </c>
      <c r="G1438" s="155">
        <f t="shared" si="829"/>
        <v>0</v>
      </c>
      <c r="H1438" s="816">
        <f t="shared" si="833"/>
        <v>0</v>
      </c>
      <c r="I1438" s="155">
        <f>'F4.2  KGSC'!AB17</f>
        <v>0</v>
      </c>
      <c r="J1438" s="155">
        <f>'F4.2  KGSC'!BA17</f>
        <v>0</v>
      </c>
      <c r="K1438" s="816"/>
      <c r="L1438" s="816"/>
      <c r="M1438" s="816">
        <f t="shared" si="834"/>
        <v>0</v>
      </c>
      <c r="N1438" s="816">
        <f t="shared" si="835"/>
        <v>0</v>
      </c>
      <c r="O1438" s="209">
        <f t="shared" si="830"/>
        <v>0</v>
      </c>
      <c r="P1438" s="210">
        <f t="shared" si="831"/>
        <v>0</v>
      </c>
    </row>
    <row r="1439" spans="1:16" outlineLevel="1">
      <c r="A1439" s="161">
        <f t="shared" ref="A1439:E1439" si="842">A1236</f>
        <v>3</v>
      </c>
      <c r="B1439" s="54" t="str">
        <f t="shared" si="842"/>
        <v>Various DPR Schemes for Civil Section, KGSC Pophali</v>
      </c>
      <c r="C1439" s="53" t="str">
        <f t="shared" si="842"/>
        <v>MERC/CAPEX/20152016/00907</v>
      </c>
      <c r="D1439" s="55">
        <f t="shared" si="842"/>
        <v>42313</v>
      </c>
      <c r="E1439" s="56">
        <f t="shared" si="842"/>
        <v>21.201000000000001</v>
      </c>
      <c r="F1439" s="155">
        <f t="shared" si="828"/>
        <v>0</v>
      </c>
      <c r="G1439" s="155">
        <f t="shared" si="829"/>
        <v>0</v>
      </c>
      <c r="H1439" s="156">
        <f t="shared" si="833"/>
        <v>0</v>
      </c>
      <c r="I1439" s="157">
        <f>'F4.2  KGSC'!AB18</f>
        <v>0</v>
      </c>
      <c r="J1439" s="157">
        <f>'F4.2  KGSC'!BA18</f>
        <v>0</v>
      </c>
      <c r="K1439" s="156"/>
      <c r="L1439" s="156"/>
      <c r="M1439" s="156">
        <f t="shared" si="834"/>
        <v>0</v>
      </c>
      <c r="N1439" s="156">
        <f t="shared" si="835"/>
        <v>0</v>
      </c>
      <c r="O1439" s="209">
        <f t="shared" si="830"/>
        <v>0</v>
      </c>
      <c r="P1439" s="210">
        <f t="shared" si="831"/>
        <v>0</v>
      </c>
    </row>
    <row r="1440" spans="1:16" outlineLevel="1">
      <c r="A1440" s="195">
        <f t="shared" ref="A1440:E1440" si="843">A1237</f>
        <v>3.1</v>
      </c>
      <c r="B1440" s="747" t="str">
        <f t="shared" si="843"/>
        <v>Providing Road Network at KGSC, Pophali</v>
      </c>
      <c r="C1440" s="58" t="str">
        <f t="shared" si="843"/>
        <v>MERC/CAPEX/20152016/00907</v>
      </c>
      <c r="D1440" s="141">
        <f t="shared" si="843"/>
        <v>42313</v>
      </c>
      <c r="E1440" s="59">
        <f t="shared" si="843"/>
        <v>7.7759999999999998</v>
      </c>
      <c r="F1440" s="155">
        <f t="shared" si="828"/>
        <v>7.0181969999999998</v>
      </c>
      <c r="G1440" s="155">
        <f t="shared" si="829"/>
        <v>7.0181969999999998</v>
      </c>
      <c r="H1440" s="156">
        <f t="shared" si="833"/>
        <v>0</v>
      </c>
      <c r="I1440" s="157">
        <f>'F4.2  KGSC'!AB19</f>
        <v>0</v>
      </c>
      <c r="J1440" s="157">
        <f>'F4.2  KGSC'!BA19</f>
        <v>0</v>
      </c>
      <c r="K1440" s="156"/>
      <c r="L1440" s="156"/>
      <c r="M1440" s="156">
        <f t="shared" si="834"/>
        <v>0</v>
      </c>
      <c r="N1440" s="156">
        <f t="shared" si="835"/>
        <v>0</v>
      </c>
      <c r="O1440" s="209">
        <f t="shared" si="830"/>
        <v>0</v>
      </c>
      <c r="P1440" s="210">
        <f t="shared" si="831"/>
        <v>0</v>
      </c>
    </row>
    <row r="1441" spans="1:16" outlineLevel="1">
      <c r="A1441" s="195">
        <f t="shared" ref="A1441:E1441" si="844">A1238</f>
        <v>3.2</v>
      </c>
      <c r="B1441" s="747" t="str">
        <f t="shared" si="844"/>
        <v>Modernisation &amp; Refurbishing of Residential Complex</v>
      </c>
      <c r="C1441" s="58" t="str">
        <f t="shared" si="844"/>
        <v>MERC/CAPEX/20152016/00907</v>
      </c>
      <c r="D1441" s="141">
        <f t="shared" si="844"/>
        <v>42313</v>
      </c>
      <c r="E1441" s="59">
        <f t="shared" si="844"/>
        <v>8.9849999999999994</v>
      </c>
      <c r="F1441" s="155">
        <f t="shared" si="828"/>
        <v>8.9364673999999997</v>
      </c>
      <c r="G1441" s="155">
        <f t="shared" si="829"/>
        <v>8.9364673999999997</v>
      </c>
      <c r="H1441" s="156">
        <f t="shared" si="833"/>
        <v>0</v>
      </c>
      <c r="I1441" s="157">
        <f>'F4.2  KGSC'!AB20</f>
        <v>0</v>
      </c>
      <c r="J1441" s="157">
        <f>'F4.2  KGSC'!BA20</f>
        <v>0</v>
      </c>
      <c r="K1441" s="156"/>
      <c r="L1441" s="156"/>
      <c r="M1441" s="156">
        <f t="shared" si="834"/>
        <v>0</v>
      </c>
      <c r="N1441" s="156">
        <f t="shared" si="835"/>
        <v>0</v>
      </c>
      <c r="O1441" s="209">
        <f t="shared" si="830"/>
        <v>0</v>
      </c>
      <c r="P1441" s="210">
        <f t="shared" si="831"/>
        <v>0</v>
      </c>
    </row>
    <row r="1442" spans="1:16" outlineLevel="1">
      <c r="A1442" s="749">
        <f t="shared" ref="A1442:E1442" si="845">A1239</f>
        <v>3.3</v>
      </c>
      <c r="B1442" s="750" t="str">
        <f t="shared" si="845"/>
        <v>Water Supply &amp; Sanitory Works</v>
      </c>
      <c r="C1442" s="58" t="str">
        <f t="shared" si="845"/>
        <v>MERC/CAPEX/20152016/00907</v>
      </c>
      <c r="D1442" s="141">
        <f t="shared" si="845"/>
        <v>42313</v>
      </c>
      <c r="E1442" s="59">
        <f t="shared" si="845"/>
        <v>4.4400000000000004</v>
      </c>
      <c r="F1442" s="155">
        <f t="shared" si="828"/>
        <v>5.9018379999999997</v>
      </c>
      <c r="G1442" s="155">
        <f t="shared" si="829"/>
        <v>4.1021511999999998</v>
      </c>
      <c r="H1442" s="156">
        <f t="shared" si="833"/>
        <v>1.7996867999999999</v>
      </c>
      <c r="I1442" s="157">
        <f>'F4.2  KGSC'!AB21</f>
        <v>0</v>
      </c>
      <c r="J1442" s="157">
        <f>'F4.2  KGSC'!BA21</f>
        <v>0</v>
      </c>
      <c r="K1442" s="156"/>
      <c r="L1442" s="156"/>
      <c r="M1442" s="156">
        <f t="shared" si="834"/>
        <v>0</v>
      </c>
      <c r="N1442" s="156">
        <f t="shared" si="835"/>
        <v>1.7996867999999999</v>
      </c>
      <c r="O1442" s="209">
        <f t="shared" si="830"/>
        <v>0</v>
      </c>
      <c r="P1442" s="210">
        <f t="shared" si="831"/>
        <v>0</v>
      </c>
    </row>
    <row r="1443" spans="1:16" ht="30" outlineLevel="1">
      <c r="A1443" s="416">
        <f t="shared" ref="A1443:E1443" si="846">A1240</f>
        <v>4</v>
      </c>
      <c r="B1443" s="417" t="str">
        <f t="shared" si="846"/>
        <v>Various Performance Improvement related schemes at KGSC, Pophali</v>
      </c>
      <c r="C1443" s="416" t="str">
        <f t="shared" si="846"/>
        <v>MERC/CAPEX/20162017/01018</v>
      </c>
      <c r="D1443" s="811">
        <f t="shared" si="846"/>
        <v>42691</v>
      </c>
      <c r="E1443" s="57">
        <f t="shared" si="846"/>
        <v>12.976504</v>
      </c>
      <c r="F1443" s="155">
        <f t="shared" si="828"/>
        <v>0</v>
      </c>
      <c r="G1443" s="155">
        <f t="shared" si="829"/>
        <v>0</v>
      </c>
      <c r="H1443" s="816">
        <f t="shared" si="833"/>
        <v>0</v>
      </c>
      <c r="I1443" s="155">
        <f>'F4.2  KGSC'!AB22</f>
        <v>0</v>
      </c>
      <c r="J1443" s="155">
        <f>'F4.2  KGSC'!BA22</f>
        <v>0</v>
      </c>
      <c r="K1443" s="816"/>
      <c r="L1443" s="816"/>
      <c r="M1443" s="816">
        <f t="shared" si="834"/>
        <v>0</v>
      </c>
      <c r="N1443" s="816">
        <f t="shared" si="835"/>
        <v>0</v>
      </c>
      <c r="O1443" s="209">
        <f t="shared" si="830"/>
        <v>0</v>
      </c>
      <c r="P1443" s="210">
        <f t="shared" si="831"/>
        <v>0</v>
      </c>
    </row>
    <row r="1444" spans="1:16" outlineLevel="1">
      <c r="A1444" s="183">
        <f t="shared" ref="A1444:E1444" si="847">A1241</f>
        <v>4.0999999999999996</v>
      </c>
      <c r="B1444" s="184" t="str">
        <f t="shared" si="847"/>
        <v>Up gradation of 245 kV CTs at Stage-I&amp;II SY</v>
      </c>
      <c r="C1444" s="183" t="str">
        <f t="shared" si="847"/>
        <v>MERC/CAPEX/20162017/01018</v>
      </c>
      <c r="D1444" s="814">
        <f t="shared" si="847"/>
        <v>42691</v>
      </c>
      <c r="E1444" s="815">
        <f t="shared" si="847"/>
        <v>1.962432</v>
      </c>
      <c r="F1444" s="155">
        <f t="shared" si="828"/>
        <v>2.0900159999999999</v>
      </c>
      <c r="G1444" s="155">
        <f t="shared" si="829"/>
        <v>2.0900159999999999</v>
      </c>
      <c r="H1444" s="816">
        <f t="shared" si="833"/>
        <v>0</v>
      </c>
      <c r="I1444" s="155">
        <f>'F4.2  KGSC'!AB23</f>
        <v>0</v>
      </c>
      <c r="J1444" s="155">
        <f>'F4.2  KGSC'!BA23</f>
        <v>0</v>
      </c>
      <c r="K1444" s="816"/>
      <c r="L1444" s="816"/>
      <c r="M1444" s="816">
        <f t="shared" si="834"/>
        <v>0</v>
      </c>
      <c r="N1444" s="816">
        <f t="shared" si="835"/>
        <v>0</v>
      </c>
      <c r="O1444" s="209">
        <f t="shared" si="830"/>
        <v>0</v>
      </c>
      <c r="P1444" s="210">
        <f t="shared" si="831"/>
        <v>0</v>
      </c>
    </row>
    <row r="1445" spans="1:16" outlineLevel="1">
      <c r="A1445" s="183">
        <f t="shared" ref="A1445:E1445" si="848">A1242</f>
        <v>4.2</v>
      </c>
      <c r="B1445" s="184" t="str">
        <f t="shared" si="848"/>
        <v>Up gradation of 245 kV PTs at Stage-I&amp;II SY</v>
      </c>
      <c r="C1445" s="183" t="str">
        <f t="shared" si="848"/>
        <v>MERC/CAPEX/20162017/01018</v>
      </c>
      <c r="D1445" s="814">
        <f t="shared" si="848"/>
        <v>42691</v>
      </c>
      <c r="E1445" s="815">
        <f t="shared" si="848"/>
        <v>0.40508549999999999</v>
      </c>
      <c r="F1445" s="155">
        <f t="shared" si="828"/>
        <v>0.3417</v>
      </c>
      <c r="G1445" s="155">
        <f t="shared" si="829"/>
        <v>0.3417</v>
      </c>
      <c r="H1445" s="816">
        <f t="shared" si="833"/>
        <v>0</v>
      </c>
      <c r="I1445" s="155">
        <f>'F4.2  KGSC'!AB24</f>
        <v>0</v>
      </c>
      <c r="J1445" s="155">
        <f>'F4.2  KGSC'!BA24</f>
        <v>0</v>
      </c>
      <c r="K1445" s="816"/>
      <c r="L1445" s="816"/>
      <c r="M1445" s="816">
        <f t="shared" si="834"/>
        <v>0</v>
      </c>
      <c r="N1445" s="816">
        <f t="shared" si="835"/>
        <v>0</v>
      </c>
      <c r="O1445" s="209">
        <f t="shared" si="830"/>
        <v>0</v>
      </c>
      <c r="P1445" s="210">
        <f t="shared" si="831"/>
        <v>0</v>
      </c>
    </row>
    <row r="1446" spans="1:16" outlineLevel="1">
      <c r="A1446" s="183">
        <f t="shared" ref="A1446:E1446" si="849">A1243</f>
        <v>4.3</v>
      </c>
      <c r="B1446" s="184" t="str">
        <f t="shared" si="849"/>
        <v>Up gradation of CW system of Stage-I&amp;II Units</v>
      </c>
      <c r="C1446" s="183" t="str">
        <f t="shared" si="849"/>
        <v>MERC/CAPEX/20162017/01018</v>
      </c>
      <c r="D1446" s="814">
        <f t="shared" si="849"/>
        <v>42691</v>
      </c>
      <c r="E1446" s="815">
        <f t="shared" si="849"/>
        <v>1.7099491</v>
      </c>
      <c r="F1446" s="155">
        <f t="shared" si="828"/>
        <v>1.4730966999999999</v>
      </c>
      <c r="G1446" s="155">
        <f t="shared" si="829"/>
        <v>1.4730966999999999</v>
      </c>
      <c r="H1446" s="816">
        <f t="shared" si="833"/>
        <v>0</v>
      </c>
      <c r="I1446" s="155">
        <f>'F4.2  KGSC'!AB25</f>
        <v>0</v>
      </c>
      <c r="J1446" s="155">
        <f>'F4.2  KGSC'!BA25</f>
        <v>0</v>
      </c>
      <c r="K1446" s="816"/>
      <c r="L1446" s="816"/>
      <c r="M1446" s="816">
        <f t="shared" si="834"/>
        <v>0</v>
      </c>
      <c r="N1446" s="816">
        <f t="shared" si="835"/>
        <v>0</v>
      </c>
      <c r="O1446" s="209">
        <f t="shared" si="830"/>
        <v>0</v>
      </c>
      <c r="P1446" s="210">
        <f t="shared" si="831"/>
        <v>0</v>
      </c>
    </row>
    <row r="1447" spans="1:16" ht="30" outlineLevel="1">
      <c r="A1447" s="183">
        <f t="shared" ref="A1447:E1447" si="850">A1244</f>
        <v>4.4000000000000004</v>
      </c>
      <c r="B1447" s="184" t="str">
        <f t="shared" si="850"/>
        <v>Up gradation of Intercom Exchange System between Stage-I&amp;II PH &amp; Admin. Bldg &amp; Staff Colony.</v>
      </c>
      <c r="C1447" s="183" t="str">
        <f t="shared" si="850"/>
        <v>MERC/CAPEX/20162017/01018</v>
      </c>
      <c r="D1447" s="814">
        <f t="shared" si="850"/>
        <v>42691</v>
      </c>
      <c r="E1447" s="815">
        <f t="shared" si="850"/>
        <v>0.43826300000000001</v>
      </c>
      <c r="F1447" s="155">
        <f t="shared" si="828"/>
        <v>0.35899999999999999</v>
      </c>
      <c r="G1447" s="155">
        <f t="shared" si="829"/>
        <v>0.35899999999999999</v>
      </c>
      <c r="H1447" s="816">
        <f t="shared" si="833"/>
        <v>0</v>
      </c>
      <c r="I1447" s="155">
        <f>'F4.2  KGSC'!AB26</f>
        <v>0</v>
      </c>
      <c r="J1447" s="155">
        <f>'F4.2  KGSC'!BA26</f>
        <v>0</v>
      </c>
      <c r="K1447" s="816"/>
      <c r="L1447" s="816"/>
      <c r="M1447" s="816">
        <f t="shared" si="834"/>
        <v>0</v>
      </c>
      <c r="N1447" s="816">
        <f t="shared" si="835"/>
        <v>0</v>
      </c>
      <c r="O1447" s="209">
        <f t="shared" si="830"/>
        <v>0</v>
      </c>
      <c r="P1447" s="210">
        <f t="shared" si="831"/>
        <v>0</v>
      </c>
    </row>
    <row r="1448" spans="1:16" outlineLevel="1">
      <c r="A1448" s="183">
        <f t="shared" ref="A1448:E1448" si="851">A1245</f>
        <v>4.5</v>
      </c>
      <c r="B1448" s="184" t="str">
        <f t="shared" si="851"/>
        <v>Up gradation of 220 kV Breakers at KDPH SY</v>
      </c>
      <c r="C1448" s="183" t="str">
        <f t="shared" si="851"/>
        <v>MERC/CAPEX/20162017/01018</v>
      </c>
      <c r="D1448" s="814">
        <f t="shared" si="851"/>
        <v>42691</v>
      </c>
      <c r="E1448" s="815">
        <f t="shared" si="851"/>
        <v>1.2890455999999999</v>
      </c>
      <c r="F1448" s="155">
        <f t="shared" si="828"/>
        <v>0.97899999999999998</v>
      </c>
      <c r="G1448" s="155">
        <f t="shared" si="829"/>
        <v>0.97899999999999998</v>
      </c>
      <c r="H1448" s="816">
        <f t="shared" si="833"/>
        <v>0</v>
      </c>
      <c r="I1448" s="155">
        <f>'F4.2  KGSC'!AB27</f>
        <v>0</v>
      </c>
      <c r="J1448" s="155">
        <f>'F4.2  KGSC'!BA27</f>
        <v>0</v>
      </c>
      <c r="K1448" s="816"/>
      <c r="L1448" s="816"/>
      <c r="M1448" s="816">
        <f t="shared" si="834"/>
        <v>0</v>
      </c>
      <c r="N1448" s="816">
        <f t="shared" si="835"/>
        <v>0</v>
      </c>
      <c r="O1448" s="209">
        <f t="shared" si="830"/>
        <v>0</v>
      </c>
      <c r="P1448" s="210">
        <f t="shared" si="831"/>
        <v>0</v>
      </c>
    </row>
    <row r="1449" spans="1:16" outlineLevel="1">
      <c r="A1449" s="183">
        <f t="shared" ref="A1449:E1449" si="852">A1246</f>
        <v>4.5999999999999996</v>
      </c>
      <c r="B1449" s="184" t="str">
        <f t="shared" si="852"/>
        <v>Procurement of Governing Oil Pumps for Stage-III Units.</v>
      </c>
      <c r="C1449" s="183" t="str">
        <f t="shared" si="852"/>
        <v>MERC/CAPEX/20162017/01018</v>
      </c>
      <c r="D1449" s="814">
        <f t="shared" si="852"/>
        <v>42691</v>
      </c>
      <c r="E1449" s="815">
        <f t="shared" si="852"/>
        <v>1.2316254</v>
      </c>
      <c r="F1449" s="155">
        <f t="shared" si="828"/>
        <v>0.70174179999999997</v>
      </c>
      <c r="G1449" s="155">
        <f t="shared" si="829"/>
        <v>0.70174179999999997</v>
      </c>
      <c r="H1449" s="816">
        <f t="shared" si="833"/>
        <v>0</v>
      </c>
      <c r="I1449" s="155">
        <f>'F4.2  KGSC'!AB28</f>
        <v>0</v>
      </c>
      <c r="J1449" s="155">
        <f>'F4.2  KGSC'!BA28</f>
        <v>0</v>
      </c>
      <c r="K1449" s="816"/>
      <c r="L1449" s="816"/>
      <c r="M1449" s="816">
        <f t="shared" si="834"/>
        <v>0</v>
      </c>
      <c r="N1449" s="816">
        <f t="shared" si="835"/>
        <v>0</v>
      </c>
      <c r="O1449" s="209">
        <f t="shared" si="830"/>
        <v>0</v>
      </c>
      <c r="P1449" s="210">
        <f t="shared" si="831"/>
        <v>0</v>
      </c>
    </row>
    <row r="1450" spans="1:16" outlineLevel="1">
      <c r="A1450" s="768">
        <f t="shared" ref="A1450:E1450" si="853">A1247</f>
        <v>4.7</v>
      </c>
      <c r="B1450" s="769" t="str">
        <f t="shared" si="853"/>
        <v>Up gradation of TG Governing system of Stage-IV Units.</v>
      </c>
      <c r="C1450" s="58" t="str">
        <f t="shared" si="853"/>
        <v>MERC/CAPEX/20162017/01018</v>
      </c>
      <c r="D1450" s="141">
        <f t="shared" si="853"/>
        <v>42691</v>
      </c>
      <c r="E1450" s="59">
        <f t="shared" si="853"/>
        <v>2.2151633999999998</v>
      </c>
      <c r="F1450" s="155">
        <f t="shared" si="828"/>
        <v>2.7472045999999999</v>
      </c>
      <c r="G1450" s="155">
        <f t="shared" si="829"/>
        <v>2.7472045999999999</v>
      </c>
      <c r="H1450" s="156">
        <f t="shared" si="833"/>
        <v>0</v>
      </c>
      <c r="I1450" s="157">
        <f>'F4.2  KGSC'!AB29</f>
        <v>0</v>
      </c>
      <c r="J1450" s="157">
        <f>'F4.2  KGSC'!BA29</f>
        <v>0</v>
      </c>
      <c r="K1450" s="156"/>
      <c r="L1450" s="156"/>
      <c r="M1450" s="156">
        <f t="shared" si="834"/>
        <v>0</v>
      </c>
      <c r="N1450" s="156">
        <f t="shared" si="835"/>
        <v>0</v>
      </c>
      <c r="O1450" s="209">
        <f t="shared" si="830"/>
        <v>0</v>
      </c>
      <c r="P1450" s="210">
        <f t="shared" si="831"/>
        <v>0</v>
      </c>
    </row>
    <row r="1451" spans="1:16" outlineLevel="1">
      <c r="A1451" s="183">
        <f t="shared" ref="A1451:E1451" si="854">A1248</f>
        <v>4.8</v>
      </c>
      <c r="B1451" s="184" t="str">
        <f t="shared" si="854"/>
        <v>Up gradation of Numerical Protection system of Stage-IV Units.</v>
      </c>
      <c r="C1451" s="183" t="str">
        <f t="shared" si="854"/>
        <v>MERC/CAPEX/20162017/01018</v>
      </c>
      <c r="D1451" s="814">
        <f t="shared" si="854"/>
        <v>42691</v>
      </c>
      <c r="E1451" s="815">
        <f t="shared" si="854"/>
        <v>2.8249399999999998</v>
      </c>
      <c r="F1451" s="155">
        <f t="shared" si="828"/>
        <v>2.8673999999999999</v>
      </c>
      <c r="G1451" s="155">
        <f t="shared" si="829"/>
        <v>2.8673999999999999</v>
      </c>
      <c r="H1451" s="816">
        <f t="shared" si="833"/>
        <v>0</v>
      </c>
      <c r="I1451" s="155">
        <f>'F4.2  KGSC'!AB30</f>
        <v>0</v>
      </c>
      <c r="J1451" s="155">
        <f>'F4.2  KGSC'!BA30</f>
        <v>0</v>
      </c>
      <c r="K1451" s="816"/>
      <c r="L1451" s="816"/>
      <c r="M1451" s="816">
        <f t="shared" si="834"/>
        <v>0</v>
      </c>
      <c r="N1451" s="816">
        <f t="shared" si="835"/>
        <v>0</v>
      </c>
      <c r="O1451" s="209">
        <f t="shared" si="830"/>
        <v>0</v>
      </c>
      <c r="P1451" s="210">
        <f t="shared" si="831"/>
        <v>0</v>
      </c>
    </row>
    <row r="1452" spans="1:16" outlineLevel="1">
      <c r="A1452" s="183">
        <f t="shared" ref="A1452:E1452" si="855">A1249</f>
        <v>0</v>
      </c>
      <c r="B1452" s="184" t="str">
        <f t="shared" si="855"/>
        <v>IDC</v>
      </c>
      <c r="C1452" s="183" t="str">
        <f t="shared" si="855"/>
        <v>MERC/CAPEX/20162017/01018</v>
      </c>
      <c r="D1452" s="814">
        <f t="shared" si="855"/>
        <v>42691</v>
      </c>
      <c r="E1452" s="815">
        <f t="shared" si="855"/>
        <v>0.9</v>
      </c>
      <c r="F1452" s="155">
        <f t="shared" si="828"/>
        <v>0</v>
      </c>
      <c r="G1452" s="155">
        <f t="shared" si="829"/>
        <v>0</v>
      </c>
      <c r="H1452" s="816">
        <f t="shared" si="833"/>
        <v>0</v>
      </c>
      <c r="I1452" s="155">
        <f>'F4.2  KGSC'!AB31</f>
        <v>0</v>
      </c>
      <c r="J1452" s="155">
        <f>'F4.2  KGSC'!BA31</f>
        <v>0</v>
      </c>
      <c r="K1452" s="816"/>
      <c r="L1452" s="816"/>
      <c r="M1452" s="816">
        <f t="shared" si="834"/>
        <v>0</v>
      </c>
      <c r="N1452" s="816">
        <f t="shared" si="835"/>
        <v>0</v>
      </c>
      <c r="O1452" s="209">
        <f t="shared" si="830"/>
        <v>0</v>
      </c>
      <c r="P1452" s="210">
        <f t="shared" si="831"/>
        <v>0</v>
      </c>
    </row>
    <row r="1453" spans="1:16" ht="30" outlineLevel="1">
      <c r="A1453" s="416">
        <f t="shared" ref="A1453:E1453" si="856">A1250</f>
        <v>7</v>
      </c>
      <c r="B1453" s="417" t="str">
        <f t="shared" si="856"/>
        <v>Replacement of Generator Stator of unit No. 11 (80 MW), Stage III, KGSC Pophali</v>
      </c>
      <c r="C1453" s="416" t="str">
        <f t="shared" si="856"/>
        <v>MERC/CAPEX/20172018/04592</v>
      </c>
      <c r="D1453" s="811">
        <f t="shared" si="856"/>
        <v>43046</v>
      </c>
      <c r="E1453" s="57">
        <f t="shared" si="856"/>
        <v>22.54</v>
      </c>
      <c r="F1453" s="155">
        <f t="shared" si="828"/>
        <v>0</v>
      </c>
      <c r="G1453" s="155">
        <f t="shared" si="829"/>
        <v>0</v>
      </c>
      <c r="H1453" s="816">
        <f t="shared" si="833"/>
        <v>0</v>
      </c>
      <c r="I1453" s="155">
        <f>'F4.2  KGSC'!AB32</f>
        <v>0</v>
      </c>
      <c r="J1453" s="155">
        <f>'F4.2  KGSC'!BA32</f>
        <v>0</v>
      </c>
      <c r="K1453" s="816"/>
      <c r="L1453" s="816"/>
      <c r="M1453" s="816">
        <f t="shared" si="834"/>
        <v>0</v>
      </c>
      <c r="N1453" s="816">
        <f t="shared" si="835"/>
        <v>0</v>
      </c>
      <c r="O1453" s="209">
        <f t="shared" si="830"/>
        <v>0</v>
      </c>
      <c r="P1453" s="210">
        <f t="shared" si="831"/>
        <v>0</v>
      </c>
    </row>
    <row r="1454" spans="1:16" ht="30" outlineLevel="1">
      <c r="A1454" s="58">
        <f t="shared" ref="A1454:E1454" si="857">A1251</f>
        <v>7.1</v>
      </c>
      <c r="B1454" s="104" t="str">
        <f t="shared" si="857"/>
        <v>Replacement of Generator Stator of unit No. 11 (80 MW), Stage III, KGSC Pophali</v>
      </c>
      <c r="C1454" s="58" t="str">
        <f t="shared" si="857"/>
        <v>MERC/CAPEX/20172018/04592</v>
      </c>
      <c r="D1454" s="141">
        <f t="shared" si="857"/>
        <v>43046</v>
      </c>
      <c r="E1454" s="59">
        <f t="shared" si="857"/>
        <v>22.54</v>
      </c>
      <c r="F1454" s="155">
        <f t="shared" si="828"/>
        <v>19.408999999999999</v>
      </c>
      <c r="G1454" s="155">
        <f t="shared" si="829"/>
        <v>19.41</v>
      </c>
      <c r="H1454" s="156">
        <f t="shared" si="833"/>
        <v>-1.0000000000012221E-3</v>
      </c>
      <c r="I1454" s="157">
        <f>'F4.2  KGSC'!AB33</f>
        <v>0</v>
      </c>
      <c r="J1454" s="157">
        <f>'F4.2  KGSC'!BA33</f>
        <v>0</v>
      </c>
      <c r="K1454" s="156"/>
      <c r="L1454" s="156"/>
      <c r="M1454" s="156">
        <f t="shared" si="834"/>
        <v>0</v>
      </c>
      <c r="N1454" s="156">
        <f t="shared" si="835"/>
        <v>-1.0000000000012221E-3</v>
      </c>
      <c r="O1454" s="209">
        <f t="shared" si="830"/>
        <v>0</v>
      </c>
      <c r="P1454" s="210">
        <f t="shared" si="831"/>
        <v>0</v>
      </c>
    </row>
    <row r="1455" spans="1:16" ht="30" outlineLevel="1">
      <c r="A1455" s="416">
        <f t="shared" ref="A1455:E1455" si="858">A1252</f>
        <v>8</v>
      </c>
      <c r="B1455" s="417" t="str">
        <f t="shared" si="858"/>
        <v>Procurement of new pelton wheel runners (2 Nos.) for Stage II at KGSC, Pophali</v>
      </c>
      <c r="C1455" s="416" t="str">
        <f t="shared" si="858"/>
        <v>MERC/CAPEX/20172018/04421</v>
      </c>
      <c r="D1455" s="811">
        <f t="shared" si="858"/>
        <v>43032</v>
      </c>
      <c r="E1455" s="57">
        <f t="shared" si="858"/>
        <v>13.07</v>
      </c>
      <c r="F1455" s="155">
        <f t="shared" si="828"/>
        <v>0</v>
      </c>
      <c r="G1455" s="155">
        <f t="shared" si="829"/>
        <v>0</v>
      </c>
      <c r="H1455" s="816">
        <f t="shared" si="833"/>
        <v>0</v>
      </c>
      <c r="I1455" s="155">
        <f>'F4.2  KGSC'!AB34</f>
        <v>0</v>
      </c>
      <c r="J1455" s="155">
        <f>'F4.2  KGSC'!BA34</f>
        <v>0</v>
      </c>
      <c r="K1455" s="816"/>
      <c r="L1455" s="816"/>
      <c r="M1455" s="816">
        <f t="shared" si="834"/>
        <v>0</v>
      </c>
      <c r="N1455" s="816">
        <f t="shared" si="835"/>
        <v>0</v>
      </c>
      <c r="O1455" s="209">
        <f t="shared" si="830"/>
        <v>0</v>
      </c>
      <c r="P1455" s="210">
        <f t="shared" si="831"/>
        <v>0</v>
      </c>
    </row>
    <row r="1456" spans="1:16" ht="30" outlineLevel="1">
      <c r="A1456" s="58">
        <f t="shared" ref="A1456:E1456" si="859">A1253</f>
        <v>8.1</v>
      </c>
      <c r="B1456" s="104" t="str">
        <f t="shared" si="859"/>
        <v>Procurement of new pelton wheel runners (2 Nos.) for Stage II at KGSC, Pophali</v>
      </c>
      <c r="C1456" s="58" t="str">
        <f t="shared" si="859"/>
        <v>MERC/CAPEX/20172018/04421</v>
      </c>
      <c r="D1456" s="141">
        <f t="shared" si="859"/>
        <v>43032</v>
      </c>
      <c r="E1456" s="59">
        <f t="shared" si="859"/>
        <v>13.07</v>
      </c>
      <c r="F1456" s="155">
        <f t="shared" si="828"/>
        <v>10.38</v>
      </c>
      <c r="G1456" s="155">
        <f t="shared" si="829"/>
        <v>10.38</v>
      </c>
      <c r="H1456" s="156">
        <f t="shared" si="833"/>
        <v>0</v>
      </c>
      <c r="I1456" s="157">
        <f>'F4.2  KGSC'!AB35</f>
        <v>0</v>
      </c>
      <c r="J1456" s="157">
        <f>'F4.2  KGSC'!BA35</f>
        <v>0</v>
      </c>
      <c r="K1456" s="156"/>
      <c r="L1456" s="156"/>
      <c r="M1456" s="156">
        <f t="shared" si="834"/>
        <v>0</v>
      </c>
      <c r="N1456" s="156">
        <f t="shared" si="835"/>
        <v>0</v>
      </c>
      <c r="O1456" s="209">
        <f t="shared" si="830"/>
        <v>0</v>
      </c>
      <c r="P1456" s="210">
        <f t="shared" si="831"/>
        <v>0</v>
      </c>
    </row>
    <row r="1457" spans="1:16" outlineLevel="1">
      <c r="A1457" s="160">
        <f t="shared" ref="A1457:E1457" si="860">A1254</f>
        <v>11</v>
      </c>
      <c r="B1457" s="54" t="str">
        <f t="shared" si="860"/>
        <v>Implementation of 12 Nos. of various schemes at KGSC, Pophali.</v>
      </c>
      <c r="C1457" s="53" t="str">
        <f t="shared" si="860"/>
        <v>MERC/CAPEX/2019-2020/01</v>
      </c>
      <c r="D1457" s="55">
        <f t="shared" si="860"/>
        <v>43609</v>
      </c>
      <c r="E1457" s="56">
        <f t="shared" si="860"/>
        <v>26.891000000000002</v>
      </c>
      <c r="F1457" s="155">
        <f t="shared" si="828"/>
        <v>0</v>
      </c>
      <c r="G1457" s="155">
        <f t="shared" si="829"/>
        <v>0</v>
      </c>
      <c r="H1457" s="156">
        <f t="shared" si="833"/>
        <v>0</v>
      </c>
      <c r="I1457" s="157">
        <f>'F4.2  KGSC'!AB36</f>
        <v>0</v>
      </c>
      <c r="J1457" s="157">
        <f>'F4.2  KGSC'!BA36</f>
        <v>0</v>
      </c>
      <c r="K1457" s="156"/>
      <c r="L1457" s="156"/>
      <c r="M1457" s="156">
        <f t="shared" si="834"/>
        <v>0</v>
      </c>
      <c r="N1457" s="156">
        <f t="shared" si="835"/>
        <v>0</v>
      </c>
      <c r="O1457" s="209">
        <f t="shared" si="830"/>
        <v>0</v>
      </c>
      <c r="P1457" s="210">
        <f t="shared" si="831"/>
        <v>0</v>
      </c>
    </row>
    <row r="1458" spans="1:16" ht="30" outlineLevel="1">
      <c r="A1458" s="58">
        <f t="shared" ref="A1458:E1458" si="861">A1255</f>
        <v>11.1</v>
      </c>
      <c r="B1458" s="164" t="str">
        <f t="shared" si="861"/>
        <v>Replacement of  UGB (8 Nos), LGB (8 Nos) &amp; Generator air coolers (8 Nos) for Stage-I</v>
      </c>
      <c r="C1458" s="58" t="str">
        <f t="shared" si="861"/>
        <v>MERC/CAPEX/2019-2020/01</v>
      </c>
      <c r="D1458" s="141">
        <f t="shared" si="861"/>
        <v>43609</v>
      </c>
      <c r="E1458" s="59">
        <f t="shared" si="861"/>
        <v>1.3440000000000001</v>
      </c>
      <c r="F1458" s="155">
        <f t="shared" si="828"/>
        <v>0.85</v>
      </c>
      <c r="G1458" s="155">
        <f t="shared" si="829"/>
        <v>0.85</v>
      </c>
      <c r="H1458" s="156">
        <f t="shared" si="833"/>
        <v>0</v>
      </c>
      <c r="I1458" s="157">
        <f>'F4.2  KGSC'!AB37</f>
        <v>0</v>
      </c>
      <c r="J1458" s="157">
        <f>'F4.2  KGSC'!BA37</f>
        <v>0</v>
      </c>
      <c r="K1458" s="156"/>
      <c r="L1458" s="156"/>
      <c r="M1458" s="156">
        <f t="shared" si="834"/>
        <v>0</v>
      </c>
      <c r="N1458" s="156">
        <f t="shared" si="835"/>
        <v>0</v>
      </c>
      <c r="O1458" s="209">
        <f t="shared" si="830"/>
        <v>0</v>
      </c>
      <c r="P1458" s="210">
        <f t="shared" si="831"/>
        <v>0</v>
      </c>
    </row>
    <row r="1459" spans="1:16" ht="45" outlineLevel="1">
      <c r="A1459" s="58">
        <f t="shared" ref="A1459:E1459" si="862">A1256</f>
        <v>11.2</v>
      </c>
      <c r="B1459" s="164" t="str">
        <f t="shared" si="862"/>
        <v>Retrofitting of Generator &amp; Gen-Transformer relays by new numerical protection system at Koyna Dam Power House (KDPH) Koynanagar</v>
      </c>
      <c r="C1459" s="58" t="str">
        <f t="shared" si="862"/>
        <v>MERC/CAPEX/2019-2020/01</v>
      </c>
      <c r="D1459" s="141">
        <f t="shared" si="862"/>
        <v>43609</v>
      </c>
      <c r="E1459" s="59">
        <f t="shared" si="862"/>
        <v>1.097</v>
      </c>
      <c r="F1459" s="155">
        <f t="shared" si="828"/>
        <v>1.08</v>
      </c>
      <c r="G1459" s="155">
        <f t="shared" si="829"/>
        <v>1.08</v>
      </c>
      <c r="H1459" s="156">
        <f t="shared" si="833"/>
        <v>0</v>
      </c>
      <c r="I1459" s="157">
        <f>'F4.2  KGSC'!AB38</f>
        <v>0</v>
      </c>
      <c r="J1459" s="157">
        <f>'F4.2  KGSC'!BA38</f>
        <v>0</v>
      </c>
      <c r="K1459" s="156"/>
      <c r="L1459" s="156"/>
      <c r="M1459" s="156">
        <f t="shared" si="834"/>
        <v>0</v>
      </c>
      <c r="N1459" s="156">
        <f t="shared" si="835"/>
        <v>0</v>
      </c>
      <c r="O1459" s="209">
        <f t="shared" si="830"/>
        <v>0</v>
      </c>
      <c r="P1459" s="210">
        <f t="shared" si="831"/>
        <v>0</v>
      </c>
    </row>
    <row r="1460" spans="1:16" ht="45" outlineLevel="1">
      <c r="A1460" s="183">
        <f t="shared" ref="A1460:E1460" si="863">A1257</f>
        <v>11.3</v>
      </c>
      <c r="B1460" s="184" t="str">
        <f t="shared" si="863"/>
        <v>Replacement of two 220V Battery chargers with 220V dual float cum boost (60A) battery Charger including DCDB at KDPH, Koynanagar</v>
      </c>
      <c r="C1460" s="183" t="str">
        <f t="shared" si="863"/>
        <v>MERC/CAPEX/2019-2020/01</v>
      </c>
      <c r="D1460" s="814">
        <f t="shared" si="863"/>
        <v>43609</v>
      </c>
      <c r="E1460" s="815">
        <f t="shared" si="863"/>
        <v>0.20200000000000001</v>
      </c>
      <c r="F1460" s="155">
        <f t="shared" si="828"/>
        <v>0.137824</v>
      </c>
      <c r="G1460" s="155">
        <f t="shared" si="829"/>
        <v>0.137824</v>
      </c>
      <c r="H1460" s="816">
        <f t="shared" si="833"/>
        <v>0</v>
      </c>
      <c r="I1460" s="155">
        <f>'F4.2  KGSC'!AB39</f>
        <v>0</v>
      </c>
      <c r="J1460" s="155">
        <f>'F4.2  KGSC'!BA39</f>
        <v>0</v>
      </c>
      <c r="K1460" s="816"/>
      <c r="L1460" s="816"/>
      <c r="M1460" s="816">
        <f t="shared" si="834"/>
        <v>0</v>
      </c>
      <c r="N1460" s="816">
        <f t="shared" si="835"/>
        <v>0</v>
      </c>
      <c r="O1460" s="209">
        <f t="shared" si="830"/>
        <v>0</v>
      </c>
      <c r="P1460" s="210">
        <f t="shared" si="831"/>
        <v>0</v>
      </c>
    </row>
    <row r="1461" spans="1:16" ht="45" outlineLevel="1">
      <c r="A1461" s="58">
        <f t="shared" ref="A1461:E1461" si="864">A1258</f>
        <v>11.4</v>
      </c>
      <c r="B1461" s="104" t="str">
        <f t="shared" si="864"/>
        <v>Replacement of 220KV current transformer (54 Nos), Potential transformer (13 Nos),110KV Current Transformer (14 Nos)&amp; Potential Transformer (4 Nos),Stage-III.</v>
      </c>
      <c r="C1461" s="58" t="str">
        <f t="shared" si="864"/>
        <v>MERC/CAPEX/2019-2020/01</v>
      </c>
      <c r="D1461" s="141">
        <f t="shared" si="864"/>
        <v>43609</v>
      </c>
      <c r="E1461" s="59">
        <f t="shared" si="864"/>
        <v>5.2809999999999997</v>
      </c>
      <c r="F1461" s="155">
        <f t="shared" si="828"/>
        <v>5.28</v>
      </c>
      <c r="G1461" s="155">
        <f t="shared" si="829"/>
        <v>5.28</v>
      </c>
      <c r="H1461" s="156">
        <f t="shared" si="833"/>
        <v>0</v>
      </c>
      <c r="I1461" s="157">
        <f>'F4.2  KGSC'!AB40</f>
        <v>0</v>
      </c>
      <c r="J1461" s="157">
        <f>'F4.2  KGSC'!BA40</f>
        <v>0</v>
      </c>
      <c r="K1461" s="156"/>
      <c r="L1461" s="156"/>
      <c r="M1461" s="156">
        <f t="shared" si="834"/>
        <v>0</v>
      </c>
      <c r="N1461" s="156">
        <f t="shared" si="835"/>
        <v>0</v>
      </c>
      <c r="O1461" s="209">
        <f t="shared" si="830"/>
        <v>0</v>
      </c>
      <c r="P1461" s="210">
        <f t="shared" si="831"/>
        <v>0</v>
      </c>
    </row>
    <row r="1462" spans="1:16" outlineLevel="1">
      <c r="A1462" s="58">
        <f t="shared" ref="A1462:E1462" si="865">A1259</f>
        <v>11.5</v>
      </c>
      <c r="B1462" s="104" t="str">
        <f t="shared" si="865"/>
        <v>Replacement of Generator Air Cooler (32 Nos), St-III</v>
      </c>
      <c r="C1462" s="58" t="str">
        <f t="shared" si="865"/>
        <v>MERC/CAPEX/2019-2020/01</v>
      </c>
      <c r="D1462" s="141">
        <f t="shared" si="865"/>
        <v>43609</v>
      </c>
      <c r="E1462" s="59">
        <f t="shared" si="865"/>
        <v>2.4129999999999998</v>
      </c>
      <c r="F1462" s="155">
        <f t="shared" si="828"/>
        <v>2.0541399999999999</v>
      </c>
      <c r="G1462" s="155">
        <f t="shared" si="829"/>
        <v>2.054144</v>
      </c>
      <c r="H1462" s="156">
        <f t="shared" si="833"/>
        <v>-4.0000000001150227E-6</v>
      </c>
      <c r="I1462" s="157">
        <f>'F4.2  KGSC'!AB41</f>
        <v>0</v>
      </c>
      <c r="J1462" s="157">
        <f>'F4.2  KGSC'!BA41</f>
        <v>0</v>
      </c>
      <c r="K1462" s="156"/>
      <c r="L1462" s="156"/>
      <c r="M1462" s="156">
        <f t="shared" si="834"/>
        <v>0</v>
      </c>
      <c r="N1462" s="156">
        <f t="shared" si="835"/>
        <v>-4.0000000001150227E-6</v>
      </c>
      <c r="O1462" s="209">
        <f t="shared" si="830"/>
        <v>0</v>
      </c>
      <c r="P1462" s="210">
        <f t="shared" si="831"/>
        <v>0</v>
      </c>
    </row>
    <row r="1463" spans="1:16" ht="30" outlineLevel="1">
      <c r="A1463" s="183">
        <f t="shared" ref="A1463:E1463" si="866">A1260</f>
        <v>11.6</v>
      </c>
      <c r="B1463" s="184" t="str">
        <f t="shared" si="866"/>
        <v>Replacement of 48 Volt, 1000 AH tubular battery set with 48 Volt, 750AH Plante type battery set at KGSC, Stage-III</v>
      </c>
      <c r="C1463" s="183" t="str">
        <f t="shared" si="866"/>
        <v>MERC/CAPEX/2019-2020/01</v>
      </c>
      <c r="D1463" s="814">
        <f t="shared" si="866"/>
        <v>43609</v>
      </c>
      <c r="E1463" s="815">
        <f t="shared" si="866"/>
        <v>0.318</v>
      </c>
      <c r="F1463" s="155">
        <f t="shared" si="828"/>
        <v>0.30941800000000003</v>
      </c>
      <c r="G1463" s="155">
        <f t="shared" si="829"/>
        <v>0.30941800000000003</v>
      </c>
      <c r="H1463" s="816">
        <f t="shared" si="833"/>
        <v>0</v>
      </c>
      <c r="I1463" s="155">
        <f>'F4.2  KGSC'!AB42</f>
        <v>0</v>
      </c>
      <c r="J1463" s="155">
        <f>'F4.2  KGSC'!BA42</f>
        <v>0</v>
      </c>
      <c r="K1463" s="816"/>
      <c r="L1463" s="816"/>
      <c r="M1463" s="816">
        <f t="shared" si="834"/>
        <v>0</v>
      </c>
      <c r="N1463" s="816">
        <f t="shared" si="835"/>
        <v>0</v>
      </c>
      <c r="O1463" s="209">
        <f t="shared" si="830"/>
        <v>0</v>
      </c>
      <c r="P1463" s="210">
        <f t="shared" si="831"/>
        <v>0</v>
      </c>
    </row>
    <row r="1464" spans="1:16" ht="30" outlineLevel="1">
      <c r="A1464" s="183">
        <f t="shared" ref="A1464:E1464" si="867">A1261</f>
        <v>11.7</v>
      </c>
      <c r="B1464" s="184" t="str">
        <f t="shared" si="867"/>
        <v>Replacement of 220V-150AH Battery set with Ni-Cad type, along with standard accessories for UPS scheme at Stage-IV</v>
      </c>
      <c r="C1464" s="183" t="str">
        <f t="shared" si="867"/>
        <v>MERC/CAPEX/2019-2020/01</v>
      </c>
      <c r="D1464" s="814">
        <f t="shared" si="867"/>
        <v>43609</v>
      </c>
      <c r="E1464" s="815">
        <f t="shared" si="867"/>
        <v>0.27200000000000002</v>
      </c>
      <c r="F1464" s="155">
        <f t="shared" si="828"/>
        <v>0.25759480000000001</v>
      </c>
      <c r="G1464" s="155">
        <f t="shared" si="829"/>
        <v>0.25759480000000001</v>
      </c>
      <c r="H1464" s="816">
        <f t="shared" si="833"/>
        <v>0</v>
      </c>
      <c r="I1464" s="155">
        <f>'F4.2  KGSC'!AB43</f>
        <v>0</v>
      </c>
      <c r="J1464" s="155">
        <f>'F4.2  KGSC'!BA43</f>
        <v>0</v>
      </c>
      <c r="K1464" s="816"/>
      <c r="L1464" s="816"/>
      <c r="M1464" s="816">
        <f t="shared" si="834"/>
        <v>0</v>
      </c>
      <c r="N1464" s="816">
        <f t="shared" si="835"/>
        <v>0</v>
      </c>
      <c r="O1464" s="209">
        <f t="shared" si="830"/>
        <v>0</v>
      </c>
      <c r="P1464" s="210">
        <f t="shared" si="831"/>
        <v>0</v>
      </c>
    </row>
    <row r="1465" spans="1:16" outlineLevel="1">
      <c r="A1465" s="183">
        <f t="shared" ref="A1465:E1465" si="868">A1262</f>
        <v>11.8</v>
      </c>
      <c r="B1465" s="184" t="str">
        <f t="shared" si="868"/>
        <v>Reliability enhancement of Gas Insulated Switchyard Stage-IV.</v>
      </c>
      <c r="C1465" s="183" t="str">
        <f t="shared" si="868"/>
        <v>MERC/CAPEX/2019-2020/01</v>
      </c>
      <c r="D1465" s="814">
        <f t="shared" si="868"/>
        <v>43609</v>
      </c>
      <c r="E1465" s="815">
        <f t="shared" si="868"/>
        <v>10.472</v>
      </c>
      <c r="F1465" s="155">
        <f t="shared" si="828"/>
        <v>0</v>
      </c>
      <c r="G1465" s="155">
        <f t="shared" si="829"/>
        <v>0</v>
      </c>
      <c r="H1465" s="816">
        <f t="shared" si="833"/>
        <v>0</v>
      </c>
      <c r="I1465" s="155">
        <f>'F4.2  KGSC'!AB44</f>
        <v>0</v>
      </c>
      <c r="J1465" s="155">
        <f>'F4.2  KGSC'!BA44</f>
        <v>0</v>
      </c>
      <c r="K1465" s="816"/>
      <c r="L1465" s="816"/>
      <c r="M1465" s="816">
        <f t="shared" si="834"/>
        <v>0</v>
      </c>
      <c r="N1465" s="816">
        <f t="shared" si="835"/>
        <v>0</v>
      </c>
      <c r="O1465" s="209">
        <f t="shared" si="830"/>
        <v>0</v>
      </c>
      <c r="P1465" s="210">
        <f t="shared" si="831"/>
        <v>0</v>
      </c>
    </row>
    <row r="1466" spans="1:16" ht="30" outlineLevel="1">
      <c r="A1466" s="58">
        <f t="shared" ref="A1466:E1466" si="869">A1263</f>
        <v>11.9</v>
      </c>
      <c r="B1466" s="164" t="str">
        <f t="shared" si="869"/>
        <v>Up-gradation of Vibration system at all units of Stage-IV:Stage-IV, KGSC, Pophali</v>
      </c>
      <c r="C1466" s="58" t="str">
        <f t="shared" si="869"/>
        <v>MERC/CAPEX/2019-2020/01</v>
      </c>
      <c r="D1466" s="141">
        <f t="shared" si="869"/>
        <v>43609</v>
      </c>
      <c r="E1466" s="59">
        <f t="shared" si="869"/>
        <v>1.4430000000000001</v>
      </c>
      <c r="F1466" s="155">
        <f t="shared" si="828"/>
        <v>1.5040594999999999</v>
      </c>
      <c r="G1466" s="155">
        <f t="shared" si="829"/>
        <v>1.5040595000000001</v>
      </c>
      <c r="H1466" s="156">
        <f t="shared" si="833"/>
        <v>0</v>
      </c>
      <c r="I1466" s="157">
        <f>'F4.2  KGSC'!AB45</f>
        <v>0</v>
      </c>
      <c r="J1466" s="157">
        <f>'F4.2  KGSC'!BA45</f>
        <v>0</v>
      </c>
      <c r="K1466" s="156"/>
      <c r="L1466" s="156"/>
      <c r="M1466" s="156">
        <f t="shared" si="834"/>
        <v>0</v>
      </c>
      <c r="N1466" s="156">
        <f t="shared" si="835"/>
        <v>0</v>
      </c>
      <c r="O1466" s="209">
        <f t="shared" si="830"/>
        <v>0</v>
      </c>
      <c r="P1466" s="210">
        <f t="shared" si="831"/>
        <v>0</v>
      </c>
    </row>
    <row r="1467" spans="1:16" ht="30" outlineLevel="1">
      <c r="A1467" s="792" t="str">
        <f t="shared" ref="A1467:E1467" si="870">A1264</f>
        <v>11.10</v>
      </c>
      <c r="B1467" s="184" t="str">
        <f t="shared" si="870"/>
        <v>Replacement of station battery set of 220V, 2000Ah capacity at Stage-IV.</v>
      </c>
      <c r="C1467" s="183" t="str">
        <f t="shared" si="870"/>
        <v>MERC/CAPEX/2019-2020/01</v>
      </c>
      <c r="D1467" s="814">
        <f t="shared" si="870"/>
        <v>43609</v>
      </c>
      <c r="E1467" s="815">
        <f t="shared" si="870"/>
        <v>2.3849999999999998</v>
      </c>
      <c r="F1467" s="155">
        <f t="shared" si="828"/>
        <v>2.3648853999999999</v>
      </c>
      <c r="G1467" s="155">
        <f t="shared" si="829"/>
        <v>2.3648853999999999</v>
      </c>
      <c r="H1467" s="816">
        <f t="shared" si="833"/>
        <v>0</v>
      </c>
      <c r="I1467" s="155">
        <f>'F4.2  KGSC'!AB46</f>
        <v>0</v>
      </c>
      <c r="J1467" s="155">
        <f>'F4.2  KGSC'!BA46</f>
        <v>0</v>
      </c>
      <c r="K1467" s="816"/>
      <c r="L1467" s="816"/>
      <c r="M1467" s="816">
        <f t="shared" si="834"/>
        <v>0</v>
      </c>
      <c r="N1467" s="816">
        <f t="shared" si="835"/>
        <v>0</v>
      </c>
      <c r="O1467" s="209">
        <f t="shared" si="830"/>
        <v>0</v>
      </c>
      <c r="P1467" s="210">
        <f t="shared" si="831"/>
        <v>0</v>
      </c>
    </row>
    <row r="1468" spans="1:16" ht="30" outlineLevel="1">
      <c r="A1468" s="58">
        <f t="shared" ref="A1468:E1468" si="871">A1265</f>
        <v>11.11</v>
      </c>
      <c r="B1468" s="164" t="str">
        <f t="shared" si="871"/>
        <v>Renovations and modernization of 1500kg capacity passenger cum goods lifts (2 Nos) for KGSC, Stage-IV</v>
      </c>
      <c r="C1468" s="58" t="str">
        <f t="shared" si="871"/>
        <v>MERC/CAPEX/2019-2020/01</v>
      </c>
      <c r="D1468" s="141">
        <f t="shared" si="871"/>
        <v>43609</v>
      </c>
      <c r="E1468" s="59">
        <f t="shared" si="871"/>
        <v>0.96799999999999997</v>
      </c>
      <c r="F1468" s="155">
        <f t="shared" si="828"/>
        <v>0.852078</v>
      </c>
      <c r="G1468" s="155">
        <f t="shared" si="829"/>
        <v>0.852078</v>
      </c>
      <c r="H1468" s="156">
        <f t="shared" si="833"/>
        <v>0</v>
      </c>
      <c r="I1468" s="157">
        <f>'F4.2  KGSC'!AB47</f>
        <v>0</v>
      </c>
      <c r="J1468" s="157">
        <f>'F4.2  KGSC'!BA47</f>
        <v>0</v>
      </c>
      <c r="K1468" s="156"/>
      <c r="L1468" s="156"/>
      <c r="M1468" s="156">
        <f t="shared" si="834"/>
        <v>0</v>
      </c>
      <c r="N1468" s="156">
        <f t="shared" si="835"/>
        <v>0</v>
      </c>
      <c r="O1468" s="209">
        <f t="shared" si="830"/>
        <v>0</v>
      </c>
      <c r="P1468" s="210">
        <f t="shared" si="831"/>
        <v>0</v>
      </c>
    </row>
    <row r="1469" spans="1:16" ht="45" outlineLevel="1">
      <c r="A1469" s="183">
        <f t="shared" ref="A1469:E1469" si="872">A1266</f>
        <v>11.12</v>
      </c>
      <c r="B1469" s="184" t="str">
        <f t="shared" si="872"/>
        <v>Replacement of existing 3x7.5 TR Air conditioning package units at Stage-I&amp;II control room by new 3x11 TR Air conditioning package units</v>
      </c>
      <c r="C1469" s="183" t="str">
        <f t="shared" si="872"/>
        <v>MERC/CAPEX/2019-2020/01</v>
      </c>
      <c r="D1469" s="814">
        <f t="shared" si="872"/>
        <v>43609</v>
      </c>
      <c r="E1469" s="815">
        <f t="shared" si="872"/>
        <v>0.34499999999999997</v>
      </c>
      <c r="F1469" s="155">
        <f t="shared" si="828"/>
        <v>0.16909379999999999</v>
      </c>
      <c r="G1469" s="155">
        <f t="shared" si="829"/>
        <v>0.16909379999999999</v>
      </c>
      <c r="H1469" s="816">
        <f t="shared" si="833"/>
        <v>0</v>
      </c>
      <c r="I1469" s="155">
        <f>'F4.2  KGSC'!AB48</f>
        <v>0</v>
      </c>
      <c r="J1469" s="155">
        <f>'F4.2  KGSC'!BA48</f>
        <v>0</v>
      </c>
      <c r="K1469" s="816"/>
      <c r="L1469" s="816"/>
      <c r="M1469" s="816">
        <f t="shared" si="834"/>
        <v>0</v>
      </c>
      <c r="N1469" s="816">
        <f t="shared" si="835"/>
        <v>0</v>
      </c>
      <c r="O1469" s="209">
        <f t="shared" si="830"/>
        <v>0</v>
      </c>
      <c r="P1469" s="210">
        <f t="shared" si="831"/>
        <v>0</v>
      </c>
    </row>
    <row r="1470" spans="1:16" outlineLevel="1">
      <c r="A1470" s="183">
        <f t="shared" ref="A1470:E1470" si="873">A1267</f>
        <v>0</v>
      </c>
      <c r="B1470" s="184" t="str">
        <f t="shared" si="873"/>
        <v>IDC</v>
      </c>
      <c r="C1470" s="183" t="str">
        <f t="shared" si="873"/>
        <v>MERC/CAPEX/2019-2020/01</v>
      </c>
      <c r="D1470" s="814">
        <f t="shared" si="873"/>
        <v>43609</v>
      </c>
      <c r="E1470" s="815">
        <f t="shared" si="873"/>
        <v>0.35099999999999998</v>
      </c>
      <c r="F1470" s="155">
        <f t="shared" si="828"/>
        <v>0</v>
      </c>
      <c r="G1470" s="155">
        <f t="shared" si="829"/>
        <v>0</v>
      </c>
      <c r="H1470" s="816">
        <f t="shared" si="833"/>
        <v>0</v>
      </c>
      <c r="I1470" s="155">
        <f>'F4.2  KGSC'!AB49</f>
        <v>0</v>
      </c>
      <c r="J1470" s="155">
        <f>'F4.2  KGSC'!BA49</f>
        <v>0</v>
      </c>
      <c r="K1470" s="816"/>
      <c r="L1470" s="816"/>
      <c r="M1470" s="816">
        <f t="shared" si="834"/>
        <v>0</v>
      </c>
      <c r="N1470" s="816">
        <f t="shared" si="835"/>
        <v>0</v>
      </c>
      <c r="O1470" s="209">
        <f t="shared" si="830"/>
        <v>0</v>
      </c>
      <c r="P1470" s="210">
        <f t="shared" si="831"/>
        <v>0</v>
      </c>
    </row>
    <row r="1471" spans="1:16" ht="30" outlineLevel="1">
      <c r="A1471" s="416">
        <f t="shared" ref="A1471:E1471" si="874">A1268</f>
        <v>12</v>
      </c>
      <c r="B1471" s="417" t="str">
        <f t="shared" si="874"/>
        <v>Upgradation of Governing System at Stage-I, KDPH&amp; Stage-III at KGSC, Pophali</v>
      </c>
      <c r="C1471" s="416" t="str">
        <f t="shared" si="874"/>
        <v>MERC/CAPEX/2019-2020/0134</v>
      </c>
      <c r="D1471" s="811">
        <f t="shared" si="874"/>
        <v>43595</v>
      </c>
      <c r="E1471" s="57">
        <f t="shared" si="874"/>
        <v>19.165120000000002</v>
      </c>
      <c r="F1471" s="155">
        <f t="shared" si="828"/>
        <v>0</v>
      </c>
      <c r="G1471" s="155">
        <f t="shared" si="829"/>
        <v>0</v>
      </c>
      <c r="H1471" s="816">
        <f t="shared" si="833"/>
        <v>0</v>
      </c>
      <c r="I1471" s="155">
        <f>'F4.2  KGSC'!AB50</f>
        <v>0</v>
      </c>
      <c r="J1471" s="155">
        <f>'F4.2  KGSC'!BA50</f>
        <v>0</v>
      </c>
      <c r="K1471" s="816"/>
      <c r="L1471" s="816"/>
      <c r="M1471" s="816">
        <f t="shared" si="834"/>
        <v>0</v>
      </c>
      <c r="N1471" s="816">
        <f t="shared" si="835"/>
        <v>0</v>
      </c>
      <c r="O1471" s="209">
        <f t="shared" si="830"/>
        <v>0</v>
      </c>
      <c r="P1471" s="210">
        <f t="shared" si="831"/>
        <v>0</v>
      </c>
    </row>
    <row r="1472" spans="1:16" ht="30" outlineLevel="1">
      <c r="A1472" s="58">
        <f t="shared" ref="A1472:E1472" si="875">A1269</f>
        <v>12.1</v>
      </c>
      <c r="B1472" s="164" t="str">
        <f t="shared" si="875"/>
        <v>Up gradation of DIGIPID1500 governing system with new governor (TSLG) for all units of stage-I</v>
      </c>
      <c r="C1472" s="58" t="str">
        <f t="shared" si="875"/>
        <v>MERC/CAPEX/2019-2020/0134</v>
      </c>
      <c r="D1472" s="141">
        <f t="shared" si="875"/>
        <v>43595</v>
      </c>
      <c r="E1472" s="59">
        <f t="shared" si="875"/>
        <v>6.0888</v>
      </c>
      <c r="F1472" s="155">
        <f t="shared" si="828"/>
        <v>3.89</v>
      </c>
      <c r="G1472" s="155">
        <f t="shared" si="829"/>
        <v>3.89</v>
      </c>
      <c r="H1472" s="156">
        <f t="shared" si="833"/>
        <v>0</v>
      </c>
      <c r="I1472" s="157">
        <f>'F4.2  KGSC'!AB51</f>
        <v>0</v>
      </c>
      <c r="J1472" s="157">
        <f>'F4.2  KGSC'!BA51</f>
        <v>0</v>
      </c>
      <c r="K1472" s="156"/>
      <c r="L1472" s="156"/>
      <c r="M1472" s="156">
        <f t="shared" ref="M1472:M1495" si="876">SUM(J1472:L1472)</f>
        <v>0</v>
      </c>
      <c r="N1472" s="156">
        <f t="shared" si="835"/>
        <v>0</v>
      </c>
      <c r="O1472" s="209">
        <f t="shared" si="830"/>
        <v>0</v>
      </c>
      <c r="P1472" s="210">
        <f t="shared" si="831"/>
        <v>0</v>
      </c>
    </row>
    <row r="1473" spans="1:16" ht="30" outlineLevel="1">
      <c r="A1473" s="58">
        <f t="shared" ref="A1473:E1473" si="877">A1270</f>
        <v>12.2</v>
      </c>
      <c r="B1473" s="104" t="str">
        <f t="shared" si="877"/>
        <v>Up-gradation of governing system at Koyna Dam Power House (KDPH) Koynanagar</v>
      </c>
      <c r="C1473" s="58" t="str">
        <f t="shared" si="877"/>
        <v>MERC/CAPEX/2019-2020/0134</v>
      </c>
      <c r="D1473" s="141">
        <f t="shared" si="877"/>
        <v>43595</v>
      </c>
      <c r="E1473" s="59">
        <f t="shared" si="877"/>
        <v>2.9240400000000002</v>
      </c>
      <c r="F1473" s="155">
        <f t="shared" si="828"/>
        <v>1.41</v>
      </c>
      <c r="G1473" s="155">
        <f t="shared" si="829"/>
        <v>1.41</v>
      </c>
      <c r="H1473" s="156">
        <f t="shared" si="833"/>
        <v>0</v>
      </c>
      <c r="I1473" s="157">
        <f>'F4.2  KGSC'!AB52</f>
        <v>0</v>
      </c>
      <c r="J1473" s="157">
        <f>'F4.2  KGSC'!BA52</f>
        <v>0</v>
      </c>
      <c r="K1473" s="156"/>
      <c r="L1473" s="156"/>
      <c r="M1473" s="156">
        <f t="shared" si="876"/>
        <v>0</v>
      </c>
      <c r="N1473" s="156">
        <f t="shared" si="835"/>
        <v>0</v>
      </c>
      <c r="O1473" s="209">
        <f t="shared" si="830"/>
        <v>0</v>
      </c>
      <c r="P1473" s="210">
        <f t="shared" si="831"/>
        <v>0</v>
      </c>
    </row>
    <row r="1474" spans="1:16" ht="30" outlineLevel="1">
      <c r="A1474" s="58">
        <f t="shared" ref="A1474:E1474" si="878">A1271</f>
        <v>12.3</v>
      </c>
      <c r="B1474" s="104" t="str">
        <f t="shared" si="878"/>
        <v>Up-gradation of the Governing system at Stage-III
&amp; Other Charges (P&amp;F, Insurance etc)</v>
      </c>
      <c r="C1474" s="58" t="str">
        <f t="shared" si="878"/>
        <v>MERC/CAPEX/2019-2020/0134</v>
      </c>
      <c r="D1474" s="141">
        <f t="shared" si="878"/>
        <v>43595</v>
      </c>
      <c r="E1474" s="59">
        <f t="shared" si="878"/>
        <v>9.5522800000000014</v>
      </c>
      <c r="F1474" s="155">
        <f t="shared" si="828"/>
        <v>4.5999999999999996</v>
      </c>
      <c r="G1474" s="155">
        <f t="shared" si="829"/>
        <v>4.5999999999999996</v>
      </c>
      <c r="H1474" s="156">
        <f t="shared" si="833"/>
        <v>0</v>
      </c>
      <c r="I1474" s="157">
        <f>'F4.2  KGSC'!AB53</f>
        <v>0</v>
      </c>
      <c r="J1474" s="157">
        <f>'F4.2  KGSC'!BA53</f>
        <v>0</v>
      </c>
      <c r="K1474" s="156"/>
      <c r="L1474" s="156"/>
      <c r="M1474" s="156">
        <f t="shared" si="876"/>
        <v>0</v>
      </c>
      <c r="N1474" s="156">
        <f t="shared" si="835"/>
        <v>0</v>
      </c>
      <c r="O1474" s="209">
        <f t="shared" si="830"/>
        <v>0</v>
      </c>
      <c r="P1474" s="210">
        <f t="shared" si="831"/>
        <v>0</v>
      </c>
    </row>
    <row r="1475" spans="1:16" outlineLevel="1">
      <c r="A1475" s="183">
        <f t="shared" ref="A1475:E1475" si="879">A1272</f>
        <v>0</v>
      </c>
      <c r="B1475" s="184" t="str">
        <f t="shared" si="879"/>
        <v>IDC</v>
      </c>
      <c r="C1475" s="183" t="str">
        <f t="shared" si="879"/>
        <v>MERC/CAPEX/2019-2020/0134</v>
      </c>
      <c r="D1475" s="814">
        <f t="shared" si="879"/>
        <v>43595</v>
      </c>
      <c r="E1475" s="815">
        <f t="shared" si="879"/>
        <v>0.6</v>
      </c>
      <c r="F1475" s="155">
        <f t="shared" si="828"/>
        <v>0</v>
      </c>
      <c r="G1475" s="155">
        <f t="shared" si="829"/>
        <v>0</v>
      </c>
      <c r="H1475" s="816">
        <f t="shared" si="833"/>
        <v>0</v>
      </c>
      <c r="I1475" s="155">
        <f>'F4.2  KGSC'!AB54</f>
        <v>0</v>
      </c>
      <c r="J1475" s="155">
        <f>'F4.2  KGSC'!BA54</f>
        <v>0</v>
      </c>
      <c r="K1475" s="816"/>
      <c r="L1475" s="816"/>
      <c r="M1475" s="816">
        <f t="shared" si="876"/>
        <v>0</v>
      </c>
      <c r="N1475" s="816">
        <f t="shared" si="835"/>
        <v>0</v>
      </c>
      <c r="O1475" s="209">
        <f t="shared" si="830"/>
        <v>0</v>
      </c>
      <c r="P1475" s="210">
        <f t="shared" si="831"/>
        <v>0</v>
      </c>
    </row>
    <row r="1476" spans="1:16" ht="30" outlineLevel="1">
      <c r="A1476" s="416">
        <f t="shared" ref="A1476:E1476" si="880">A1273</f>
        <v>13</v>
      </c>
      <c r="B1476" s="417" t="str">
        <f t="shared" si="880"/>
        <v>Refurbishment of 24 KV Generator Circuit Breakers (ABB Make) for four units at stage-IV, KGSC, Pophali</v>
      </c>
      <c r="C1476" s="416" t="str">
        <f t="shared" si="880"/>
        <v>MERC/CAPEX/2019-2020/388</v>
      </c>
      <c r="D1476" s="811">
        <f t="shared" si="880"/>
        <v>43664</v>
      </c>
      <c r="E1476" s="57">
        <f t="shared" si="880"/>
        <v>10.572639999999998</v>
      </c>
      <c r="F1476" s="155">
        <f t="shared" si="828"/>
        <v>0</v>
      </c>
      <c r="G1476" s="155">
        <f t="shared" si="829"/>
        <v>0</v>
      </c>
      <c r="H1476" s="816">
        <f t="shared" si="833"/>
        <v>0</v>
      </c>
      <c r="I1476" s="155">
        <f>'F4.2  KGSC'!AB55</f>
        <v>0</v>
      </c>
      <c r="J1476" s="155">
        <f>'F4.2  KGSC'!BA55</f>
        <v>0</v>
      </c>
      <c r="K1476" s="816"/>
      <c r="L1476" s="816"/>
      <c r="M1476" s="816">
        <f t="shared" si="876"/>
        <v>0</v>
      </c>
      <c r="N1476" s="816">
        <f t="shared" si="835"/>
        <v>0</v>
      </c>
      <c r="O1476" s="209">
        <f t="shared" si="830"/>
        <v>0</v>
      </c>
      <c r="P1476" s="210">
        <f t="shared" si="831"/>
        <v>0</v>
      </c>
    </row>
    <row r="1477" spans="1:16" ht="30" outlineLevel="1">
      <c r="A1477" s="180">
        <f t="shared" ref="A1477:E1477" si="881">A1274</f>
        <v>13.1</v>
      </c>
      <c r="B1477" s="165" t="str">
        <f t="shared" si="881"/>
        <v>Supply  spares for 24KV Generator Circuit Breaker System refurbishment (For 4 Units)</v>
      </c>
      <c r="C1477" s="58" t="str">
        <f t="shared" si="881"/>
        <v>MERC/CAPEX/2019-2020/388</v>
      </c>
      <c r="D1477" s="141">
        <f t="shared" si="881"/>
        <v>43664</v>
      </c>
      <c r="E1477" s="59">
        <f t="shared" si="881"/>
        <v>6.5702399999999992</v>
      </c>
      <c r="F1477" s="155">
        <f t="shared" si="828"/>
        <v>6.5421399999999998</v>
      </c>
      <c r="G1477" s="155">
        <f t="shared" si="829"/>
        <v>6.5421399999999998</v>
      </c>
      <c r="H1477" s="156">
        <f t="shared" si="833"/>
        <v>0</v>
      </c>
      <c r="I1477" s="157">
        <f>'F4.2  KGSC'!AB56</f>
        <v>0</v>
      </c>
      <c r="J1477" s="157">
        <f>'F4.2  KGSC'!BA56</f>
        <v>0</v>
      </c>
      <c r="K1477" s="156"/>
      <c r="L1477" s="156"/>
      <c r="M1477" s="156">
        <f t="shared" si="876"/>
        <v>0</v>
      </c>
      <c r="N1477" s="156">
        <f t="shared" si="835"/>
        <v>0</v>
      </c>
      <c r="O1477" s="209">
        <f t="shared" si="830"/>
        <v>0</v>
      </c>
      <c r="P1477" s="210">
        <f t="shared" si="831"/>
        <v>0</v>
      </c>
    </row>
    <row r="1478" spans="1:16" ht="75" outlineLevel="1">
      <c r="A1478" s="180">
        <f t="shared" ref="A1478:E1478" si="882">A1275</f>
        <v>13.2</v>
      </c>
      <c r="B1478" s="165" t="str">
        <f t="shared" si="882"/>
        <v>Supervision charges for 24 KV Generator Circuit Breaker System Unit. Preparation charges, Travel &amp; transportation charges, local conveyance.
 Lumpsum rental charges of necessary tools &amp; tackles required during O/H work charges</v>
      </c>
      <c r="C1478" s="58" t="str">
        <f t="shared" si="882"/>
        <v>MERC/CAPEX/2019-2020/388</v>
      </c>
      <c r="D1478" s="141">
        <f t="shared" si="882"/>
        <v>43664</v>
      </c>
      <c r="E1478" s="59">
        <f t="shared" si="882"/>
        <v>3.8703999999999996</v>
      </c>
      <c r="F1478" s="155">
        <f t="shared" si="828"/>
        <v>3.8216000000000001</v>
      </c>
      <c r="G1478" s="155">
        <f t="shared" si="829"/>
        <v>3.8216000000000001</v>
      </c>
      <c r="H1478" s="156">
        <f t="shared" si="833"/>
        <v>0</v>
      </c>
      <c r="I1478" s="157">
        <f>'F4.2  KGSC'!AB57</f>
        <v>0</v>
      </c>
      <c r="J1478" s="157">
        <f>'F4.2  KGSC'!BA57</f>
        <v>0</v>
      </c>
      <c r="K1478" s="156"/>
      <c r="L1478" s="156"/>
      <c r="M1478" s="156">
        <f t="shared" si="876"/>
        <v>0</v>
      </c>
      <c r="N1478" s="156">
        <f t="shared" si="835"/>
        <v>0</v>
      </c>
      <c r="O1478" s="209">
        <f t="shared" si="830"/>
        <v>0</v>
      </c>
      <c r="P1478" s="210">
        <f t="shared" si="831"/>
        <v>0</v>
      </c>
    </row>
    <row r="1479" spans="1:16" outlineLevel="1">
      <c r="A1479" s="183">
        <f t="shared" ref="A1479:E1479" si="883">A1276</f>
        <v>0</v>
      </c>
      <c r="B1479" s="197" t="str">
        <f t="shared" si="883"/>
        <v>IDC</v>
      </c>
      <c r="C1479" s="183" t="str">
        <f t="shared" si="883"/>
        <v>MERC/CAPEX/2019-2020/388</v>
      </c>
      <c r="D1479" s="814">
        <f t="shared" si="883"/>
        <v>43664</v>
      </c>
      <c r="E1479" s="815">
        <f t="shared" si="883"/>
        <v>0.13200000000000001</v>
      </c>
      <c r="F1479" s="155">
        <f t="shared" si="828"/>
        <v>0</v>
      </c>
      <c r="G1479" s="155">
        <f t="shared" si="829"/>
        <v>0</v>
      </c>
      <c r="H1479" s="816">
        <f t="shared" si="833"/>
        <v>0</v>
      </c>
      <c r="I1479" s="155">
        <f>'F4.2  KGSC'!AB58</f>
        <v>0</v>
      </c>
      <c r="J1479" s="155">
        <f>'F4.2  KGSC'!BA58</f>
        <v>0</v>
      </c>
      <c r="K1479" s="816"/>
      <c r="L1479" s="816"/>
      <c r="M1479" s="816">
        <f t="shared" si="876"/>
        <v>0</v>
      </c>
      <c r="N1479" s="816">
        <f t="shared" si="835"/>
        <v>0</v>
      </c>
      <c r="O1479" s="209">
        <f t="shared" si="830"/>
        <v>0</v>
      </c>
      <c r="P1479" s="210">
        <f t="shared" si="831"/>
        <v>0</v>
      </c>
    </row>
    <row r="1480" spans="1:16" ht="30" outlineLevel="1">
      <c r="A1480" s="416">
        <f t="shared" ref="A1480:E1480" si="884">A1277</f>
        <v>15</v>
      </c>
      <c r="B1480" s="417" t="str">
        <f t="shared" si="884"/>
        <v>Up-gradation of Excitation system at Stage-I&amp;II, PLC &amp; SCADA system at Stage-II and DG Set at Stage-IV at KGSC, Pophali</v>
      </c>
      <c r="C1480" s="416" t="str">
        <f t="shared" si="884"/>
        <v>MERC/CAPEX/2019-2020/800</v>
      </c>
      <c r="D1480" s="811">
        <f t="shared" si="884"/>
        <v>43735</v>
      </c>
      <c r="E1480" s="57">
        <f t="shared" si="884"/>
        <v>9.8630000000000013</v>
      </c>
      <c r="F1480" s="155">
        <f t="shared" si="828"/>
        <v>0</v>
      </c>
      <c r="G1480" s="155">
        <f t="shared" si="829"/>
        <v>0</v>
      </c>
      <c r="H1480" s="816">
        <f t="shared" si="833"/>
        <v>0</v>
      </c>
      <c r="I1480" s="155">
        <f>'F4.2  KGSC'!AB59</f>
        <v>0</v>
      </c>
      <c r="J1480" s="155">
        <f>'F4.2  KGSC'!BA59</f>
        <v>0</v>
      </c>
      <c r="K1480" s="816"/>
      <c r="L1480" s="816"/>
      <c r="M1480" s="816">
        <f t="shared" si="876"/>
        <v>0</v>
      </c>
      <c r="N1480" s="816">
        <f t="shared" si="835"/>
        <v>0</v>
      </c>
      <c r="O1480" s="209">
        <f t="shared" si="830"/>
        <v>0</v>
      </c>
      <c r="P1480" s="210">
        <f t="shared" si="831"/>
        <v>0</v>
      </c>
    </row>
    <row r="1481" spans="1:16" ht="30" outlineLevel="1">
      <c r="A1481" s="180">
        <f t="shared" ref="A1481:E1481" si="885">A1278</f>
        <v>15.1</v>
      </c>
      <c r="B1481" s="164" t="str">
        <f t="shared" si="885"/>
        <v>Up gradation of Stage-I&amp;II(4x70MW+4x80 MW) Static Semipol Excitation System with Latest Advanced Excitation System</v>
      </c>
      <c r="C1481" s="58" t="str">
        <f t="shared" si="885"/>
        <v>MERC/CAPEX/2019-2020/800</v>
      </c>
      <c r="D1481" s="141">
        <f t="shared" si="885"/>
        <v>43735</v>
      </c>
      <c r="E1481" s="59">
        <f t="shared" si="885"/>
        <v>9.8630000000000013</v>
      </c>
      <c r="F1481" s="155">
        <f t="shared" si="828"/>
        <v>5.7629999999999999</v>
      </c>
      <c r="G1481" s="155">
        <f t="shared" si="829"/>
        <v>5.76</v>
      </c>
      <c r="H1481" s="156">
        <f t="shared" si="833"/>
        <v>3.0000000000001137E-3</v>
      </c>
      <c r="I1481" s="157">
        <f>'F4.2  KGSC'!AB60</f>
        <v>0</v>
      </c>
      <c r="J1481" s="157">
        <f>'F4.2  KGSC'!BA60</f>
        <v>0</v>
      </c>
      <c r="K1481" s="156"/>
      <c r="L1481" s="156"/>
      <c r="M1481" s="156">
        <f t="shared" si="876"/>
        <v>0</v>
      </c>
      <c r="N1481" s="156">
        <f t="shared" si="835"/>
        <v>3.0000000000001137E-3</v>
      </c>
      <c r="O1481" s="209">
        <f t="shared" si="830"/>
        <v>0</v>
      </c>
      <c r="P1481" s="210">
        <f t="shared" si="831"/>
        <v>0</v>
      </c>
    </row>
    <row r="1482" spans="1:16" ht="30" outlineLevel="1">
      <c r="A1482" s="180">
        <f t="shared" ref="A1482:E1482" si="886">A1279</f>
        <v>15.2</v>
      </c>
      <c r="B1482" s="164" t="str">
        <f t="shared" si="886"/>
        <v>Up gradation of existing unit PLC and SCADA automation of 4x80 MW Koyna stage-II units</v>
      </c>
      <c r="C1482" s="58" t="str">
        <f t="shared" si="886"/>
        <v>MERC/CAPEX/2019-2020/800</v>
      </c>
      <c r="D1482" s="141">
        <f t="shared" si="886"/>
        <v>43735</v>
      </c>
      <c r="E1482" s="59">
        <f t="shared" si="886"/>
        <v>4.2320000000000002</v>
      </c>
      <c r="F1482" s="155">
        <f t="shared" si="828"/>
        <v>4.3</v>
      </c>
      <c r="G1482" s="155">
        <f t="shared" si="829"/>
        <v>4.3</v>
      </c>
      <c r="H1482" s="156">
        <f t="shared" si="833"/>
        <v>0</v>
      </c>
      <c r="I1482" s="157">
        <f>'F4.2  KGSC'!AB61</f>
        <v>0</v>
      </c>
      <c r="J1482" s="157">
        <f>'F4.2  KGSC'!BA61</f>
        <v>0</v>
      </c>
      <c r="K1482" s="156"/>
      <c r="L1482" s="156"/>
      <c r="M1482" s="156">
        <f t="shared" si="876"/>
        <v>0</v>
      </c>
      <c r="N1482" s="156">
        <f t="shared" si="835"/>
        <v>0</v>
      </c>
      <c r="O1482" s="209">
        <f t="shared" si="830"/>
        <v>0</v>
      </c>
      <c r="P1482" s="210">
        <f t="shared" si="831"/>
        <v>0</v>
      </c>
    </row>
    <row r="1483" spans="1:16" outlineLevel="1">
      <c r="A1483" s="180">
        <f t="shared" ref="A1483:E1483" si="887">A1280</f>
        <v>15.3</v>
      </c>
      <c r="B1483" s="164" t="str">
        <f t="shared" si="887"/>
        <v>Up gradation of one 1500 KVA DG set, at KGSC, Stage-IV</v>
      </c>
      <c r="C1483" s="58" t="str">
        <f t="shared" si="887"/>
        <v>MERC/CAPEX/2019-2020/800</v>
      </c>
      <c r="D1483" s="141">
        <f t="shared" si="887"/>
        <v>43735</v>
      </c>
      <c r="E1483" s="59">
        <f t="shared" si="887"/>
        <v>1.6</v>
      </c>
      <c r="F1483" s="155">
        <f t="shared" si="828"/>
        <v>1.81</v>
      </c>
      <c r="G1483" s="155">
        <f t="shared" si="829"/>
        <v>1.81</v>
      </c>
      <c r="H1483" s="156">
        <f t="shared" si="833"/>
        <v>0</v>
      </c>
      <c r="I1483" s="157">
        <f>'F4.2  KGSC'!AB62</f>
        <v>0</v>
      </c>
      <c r="J1483" s="157">
        <f>'F4.2  KGSC'!BA62</f>
        <v>0</v>
      </c>
      <c r="K1483" s="156"/>
      <c r="L1483" s="156"/>
      <c r="M1483" s="156">
        <f t="shared" si="876"/>
        <v>0</v>
      </c>
      <c r="N1483" s="156">
        <f t="shared" si="835"/>
        <v>0</v>
      </c>
      <c r="O1483" s="209">
        <f t="shared" si="830"/>
        <v>0</v>
      </c>
      <c r="P1483" s="210">
        <f t="shared" si="831"/>
        <v>0</v>
      </c>
    </row>
    <row r="1484" spans="1:16" outlineLevel="1">
      <c r="A1484" s="183">
        <f t="shared" ref="A1484:E1484" si="888">A1281</f>
        <v>0</v>
      </c>
      <c r="B1484" s="184" t="str">
        <f t="shared" si="888"/>
        <v>IDC</v>
      </c>
      <c r="C1484" s="183" t="str">
        <f t="shared" si="888"/>
        <v>MERC/CAPEX/2019-2020/800</v>
      </c>
      <c r="D1484" s="814">
        <f t="shared" si="888"/>
        <v>43735</v>
      </c>
      <c r="E1484" s="815">
        <f t="shared" si="888"/>
        <v>1.103</v>
      </c>
      <c r="F1484" s="155">
        <f t="shared" si="828"/>
        <v>0</v>
      </c>
      <c r="G1484" s="155">
        <f t="shared" si="829"/>
        <v>0</v>
      </c>
      <c r="H1484" s="816">
        <f t="shared" si="833"/>
        <v>0</v>
      </c>
      <c r="I1484" s="155">
        <f>'F4.2  KGSC'!AB63</f>
        <v>0</v>
      </c>
      <c r="J1484" s="155">
        <f>'F4.2  KGSC'!BA63</f>
        <v>0</v>
      </c>
      <c r="K1484" s="816"/>
      <c r="L1484" s="816"/>
      <c r="M1484" s="816">
        <f t="shared" si="876"/>
        <v>0</v>
      </c>
      <c r="N1484" s="816">
        <f t="shared" si="835"/>
        <v>0</v>
      </c>
      <c r="O1484" s="209">
        <f t="shared" si="830"/>
        <v>0</v>
      </c>
      <c r="P1484" s="210">
        <f t="shared" si="831"/>
        <v>0</v>
      </c>
    </row>
    <row r="1485" spans="1:16" ht="30" outlineLevel="1">
      <c r="A1485" s="416">
        <f t="shared" ref="A1485:E1485" si="889">A1282</f>
        <v>17</v>
      </c>
      <c r="B1485" s="417" t="str">
        <f t="shared" si="889"/>
        <v>Repair works in Emergency Valve Tunnel (EVT) and surge well at Stage I/II, KGSC, Pophali</v>
      </c>
      <c r="C1485" s="416" t="str">
        <f t="shared" si="889"/>
        <v>MERC/CAPEX/2020-2021/WFH/18</v>
      </c>
      <c r="D1485" s="811">
        <f t="shared" si="889"/>
        <v>44001</v>
      </c>
      <c r="E1485" s="57">
        <f t="shared" si="889"/>
        <v>28.037129999999998</v>
      </c>
      <c r="F1485" s="155">
        <f t="shared" si="828"/>
        <v>0</v>
      </c>
      <c r="G1485" s="155">
        <f t="shared" si="829"/>
        <v>0</v>
      </c>
      <c r="H1485" s="816">
        <f t="shared" si="833"/>
        <v>0</v>
      </c>
      <c r="I1485" s="155">
        <f>'F4.2  KGSC'!AB64</f>
        <v>0</v>
      </c>
      <c r="J1485" s="155">
        <f>'F4.2  KGSC'!BA64</f>
        <v>0</v>
      </c>
      <c r="K1485" s="816"/>
      <c r="L1485" s="816"/>
      <c r="M1485" s="816">
        <f t="shared" si="876"/>
        <v>0</v>
      </c>
      <c r="N1485" s="816">
        <f t="shared" si="835"/>
        <v>0</v>
      </c>
      <c r="O1485" s="209">
        <f t="shared" si="830"/>
        <v>0</v>
      </c>
      <c r="P1485" s="210">
        <f t="shared" si="831"/>
        <v>0</v>
      </c>
    </row>
    <row r="1486" spans="1:16" ht="30" outlineLevel="1">
      <c r="A1486" s="58">
        <f t="shared" ref="A1486:E1486" si="890">A1283</f>
        <v>17.100000000000001</v>
      </c>
      <c r="B1486" s="104" t="str">
        <f t="shared" si="890"/>
        <v>Sealing and stabilization of EVT Tunnel left side wall and carven portion of EVT and Ventilation Tunnel.</v>
      </c>
      <c r="C1486" s="58" t="str">
        <f t="shared" si="890"/>
        <v>MERC/CAPEX/2020-2021/WFH/18</v>
      </c>
      <c r="D1486" s="141">
        <f t="shared" si="890"/>
        <v>44001</v>
      </c>
      <c r="E1486" s="59">
        <f t="shared" si="890"/>
        <v>8.3069639999999989</v>
      </c>
      <c r="F1486" s="155">
        <f t="shared" si="828"/>
        <v>19.573117</v>
      </c>
      <c r="G1486" s="155">
        <f t="shared" si="829"/>
        <v>18.03</v>
      </c>
      <c r="H1486" s="156">
        <f t="shared" si="833"/>
        <v>1.5431169999999987</v>
      </c>
      <c r="I1486" s="157">
        <f>'F4.2  KGSC'!AB65</f>
        <v>0</v>
      </c>
      <c r="J1486" s="157">
        <f>'F4.2  KGSC'!BA65</f>
        <v>0</v>
      </c>
      <c r="K1486" s="156"/>
      <c r="L1486" s="156"/>
      <c r="M1486" s="156">
        <f t="shared" si="876"/>
        <v>0</v>
      </c>
      <c r="N1486" s="156">
        <f t="shared" si="835"/>
        <v>1.5431169999999987</v>
      </c>
      <c r="O1486" s="209">
        <f t="shared" si="830"/>
        <v>0</v>
      </c>
      <c r="P1486" s="210">
        <f t="shared" si="831"/>
        <v>0</v>
      </c>
    </row>
    <row r="1487" spans="1:16" ht="30" outlineLevel="1">
      <c r="A1487" s="58">
        <f t="shared" ref="A1487:E1487" si="891">A1284</f>
        <v>17.2</v>
      </c>
      <c r="B1487" s="104" t="str">
        <f t="shared" si="891"/>
        <v>Structural Strengthening and Sealing Cracks and Cavities in Surge Shaft RCC Staining Wall from inside</v>
      </c>
      <c r="C1487" s="58" t="str">
        <f t="shared" si="891"/>
        <v>MERC/CAPEX/2020-2021/WFH/18</v>
      </c>
      <c r="D1487" s="141">
        <f t="shared" si="891"/>
        <v>44001</v>
      </c>
      <c r="E1487" s="59">
        <f t="shared" si="891"/>
        <v>18.660166</v>
      </c>
      <c r="F1487" s="155">
        <f t="shared" si="828"/>
        <v>0.38750000000000001</v>
      </c>
      <c r="G1487" s="155">
        <f t="shared" si="829"/>
        <v>0</v>
      </c>
      <c r="H1487" s="156">
        <f t="shared" si="833"/>
        <v>0.38750000000000001</v>
      </c>
      <c r="I1487" s="157">
        <f>'F4.2  KGSC'!AB66</f>
        <v>0</v>
      </c>
      <c r="J1487" s="157">
        <f>'F4.2  KGSC'!BA66</f>
        <v>0</v>
      </c>
      <c r="K1487" s="156"/>
      <c r="L1487" s="156"/>
      <c r="M1487" s="156">
        <f t="shared" si="876"/>
        <v>0</v>
      </c>
      <c r="N1487" s="156">
        <f t="shared" si="835"/>
        <v>0.38750000000000001</v>
      </c>
      <c r="O1487" s="209">
        <f t="shared" si="830"/>
        <v>0</v>
      </c>
      <c r="P1487" s="210">
        <f t="shared" si="831"/>
        <v>0</v>
      </c>
    </row>
    <row r="1488" spans="1:16" outlineLevel="1">
      <c r="A1488" s="183">
        <f t="shared" ref="A1488:E1488" si="892">A1285</f>
        <v>0</v>
      </c>
      <c r="B1488" s="184" t="str">
        <f t="shared" si="892"/>
        <v>IDC</v>
      </c>
      <c r="C1488" s="183" t="str">
        <f t="shared" si="892"/>
        <v>MERC/CAPEX/2020-2021/WFH/18</v>
      </c>
      <c r="D1488" s="814">
        <f t="shared" si="892"/>
        <v>44001</v>
      </c>
      <c r="E1488" s="815">
        <f t="shared" si="892"/>
        <v>1.07</v>
      </c>
      <c r="F1488" s="155">
        <f t="shared" si="828"/>
        <v>0</v>
      </c>
      <c r="G1488" s="155">
        <f t="shared" si="829"/>
        <v>0</v>
      </c>
      <c r="H1488" s="816">
        <f t="shared" si="833"/>
        <v>0</v>
      </c>
      <c r="I1488" s="155">
        <f>'F4.2  KGSC'!AB67</f>
        <v>0</v>
      </c>
      <c r="J1488" s="155">
        <f>'F4.2  KGSC'!BA67</f>
        <v>0</v>
      </c>
      <c r="K1488" s="816"/>
      <c r="L1488" s="816"/>
      <c r="M1488" s="816">
        <f t="shared" si="876"/>
        <v>0</v>
      </c>
      <c r="N1488" s="816">
        <f t="shared" si="835"/>
        <v>0</v>
      </c>
      <c r="O1488" s="209">
        <f t="shared" si="830"/>
        <v>0</v>
      </c>
      <c r="P1488" s="210">
        <f t="shared" si="831"/>
        <v>0</v>
      </c>
    </row>
    <row r="1489" spans="1:16" ht="30" outlineLevel="1">
      <c r="A1489" s="416" t="str">
        <f t="shared" ref="A1489:E1489" si="893">A1286</f>
        <v>HO
DPR-8</v>
      </c>
      <c r="B1489" s="417" t="str">
        <f t="shared" si="893"/>
        <v>Replacement of Fire Tenders at Various Power Stations of Mahagenco</v>
      </c>
      <c r="C1489" s="416" t="str">
        <f t="shared" si="893"/>
        <v>MERC/CAPEX/20172018/4653</v>
      </c>
      <c r="D1489" s="811">
        <f t="shared" si="893"/>
        <v>43052</v>
      </c>
      <c r="E1489" s="57">
        <f t="shared" si="893"/>
        <v>1.25</v>
      </c>
      <c r="F1489" s="155">
        <f t="shared" si="828"/>
        <v>0</v>
      </c>
      <c r="G1489" s="155">
        <f t="shared" si="829"/>
        <v>0</v>
      </c>
      <c r="H1489" s="816">
        <f t="shared" si="833"/>
        <v>0</v>
      </c>
      <c r="I1489" s="155">
        <f>'F4.2  KGSC'!AB68</f>
        <v>0</v>
      </c>
      <c r="J1489" s="155">
        <f>'F4.2  KGSC'!BA68</f>
        <v>0</v>
      </c>
      <c r="K1489" s="816"/>
      <c r="L1489" s="816"/>
      <c r="M1489" s="816">
        <f t="shared" si="876"/>
        <v>0</v>
      </c>
      <c r="N1489" s="816">
        <f t="shared" si="835"/>
        <v>0</v>
      </c>
      <c r="O1489" s="209">
        <f t="shared" si="830"/>
        <v>0</v>
      </c>
      <c r="P1489" s="210">
        <f t="shared" si="831"/>
        <v>0</v>
      </c>
    </row>
    <row r="1490" spans="1:16" ht="30" outlineLevel="1">
      <c r="A1490" s="183" t="str">
        <f t="shared" ref="A1490:E1490" si="894">A1287</f>
        <v>HO
DPR-8.1</v>
      </c>
      <c r="B1490" s="184" t="str">
        <f t="shared" si="894"/>
        <v>Advance Multipurpose Fire Tender</v>
      </c>
      <c r="C1490" s="183" t="str">
        <f t="shared" si="894"/>
        <v>MERC/CAPEX/20172018/4653</v>
      </c>
      <c r="D1490" s="814">
        <f t="shared" si="894"/>
        <v>43052</v>
      </c>
      <c r="E1490" s="815">
        <f t="shared" si="894"/>
        <v>0</v>
      </c>
      <c r="F1490" s="155">
        <f t="shared" si="828"/>
        <v>0</v>
      </c>
      <c r="G1490" s="155">
        <f t="shared" si="829"/>
        <v>0</v>
      </c>
      <c r="H1490" s="816">
        <f t="shared" si="833"/>
        <v>0</v>
      </c>
      <c r="I1490" s="155">
        <f>'F4.2  KGSC'!AB69</f>
        <v>0</v>
      </c>
      <c r="J1490" s="155">
        <f>'F4.2  KGSC'!BA69</f>
        <v>0</v>
      </c>
      <c r="K1490" s="816"/>
      <c r="L1490" s="816"/>
      <c r="M1490" s="816">
        <f t="shared" si="876"/>
        <v>0</v>
      </c>
      <c r="N1490" s="816">
        <f t="shared" si="835"/>
        <v>0</v>
      </c>
      <c r="O1490" s="209">
        <f t="shared" si="830"/>
        <v>0</v>
      </c>
      <c r="P1490" s="210">
        <f t="shared" si="831"/>
        <v>0</v>
      </c>
    </row>
    <row r="1491" spans="1:16" ht="30" outlineLevel="1">
      <c r="A1491" s="183" t="str">
        <f t="shared" ref="A1491:E1491" si="895">A1288</f>
        <v>HO
DPR-8.2</v>
      </c>
      <c r="B1491" s="184" t="str">
        <f t="shared" si="895"/>
        <v>Normal Multipurpose Fire Tender</v>
      </c>
      <c r="C1491" s="183" t="str">
        <f t="shared" si="895"/>
        <v>MERC/CAPEX/20172018/4653</v>
      </c>
      <c r="D1491" s="814">
        <f t="shared" si="895"/>
        <v>43052</v>
      </c>
      <c r="E1491" s="815">
        <f t="shared" si="895"/>
        <v>1.25</v>
      </c>
      <c r="F1491" s="155">
        <f t="shared" si="828"/>
        <v>0</v>
      </c>
      <c r="G1491" s="155">
        <f t="shared" si="829"/>
        <v>0</v>
      </c>
      <c r="H1491" s="816">
        <f t="shared" si="833"/>
        <v>0</v>
      </c>
      <c r="I1491" s="155">
        <f>'F4.2  KGSC'!AB70</f>
        <v>0</v>
      </c>
      <c r="J1491" s="155">
        <f>'F4.2  KGSC'!BA70</f>
        <v>0</v>
      </c>
      <c r="K1491" s="816"/>
      <c r="L1491" s="816"/>
      <c r="M1491" s="816">
        <f t="shared" si="876"/>
        <v>0</v>
      </c>
      <c r="N1491" s="816">
        <f t="shared" si="835"/>
        <v>0</v>
      </c>
      <c r="O1491" s="209">
        <f t="shared" si="830"/>
        <v>0</v>
      </c>
      <c r="P1491" s="210">
        <f t="shared" si="831"/>
        <v>0</v>
      </c>
    </row>
    <row r="1492" spans="1:16" outlineLevel="1">
      <c r="A1492" s="183">
        <f t="shared" ref="A1492:E1492" si="896">A1289</f>
        <v>0</v>
      </c>
      <c r="B1492" s="184" t="str">
        <f t="shared" si="896"/>
        <v>IDC</v>
      </c>
      <c r="C1492" s="183" t="str">
        <f t="shared" si="896"/>
        <v>MERC/CAPEX/20172018/4653</v>
      </c>
      <c r="D1492" s="814">
        <f t="shared" si="896"/>
        <v>43052</v>
      </c>
      <c r="E1492" s="815">
        <f t="shared" si="896"/>
        <v>0</v>
      </c>
      <c r="F1492" s="155">
        <f t="shared" si="828"/>
        <v>0</v>
      </c>
      <c r="G1492" s="155">
        <f t="shared" si="829"/>
        <v>0</v>
      </c>
      <c r="H1492" s="816">
        <f t="shared" si="833"/>
        <v>0</v>
      </c>
      <c r="I1492" s="155">
        <f>'F4.2  KGSC'!AB71</f>
        <v>0</v>
      </c>
      <c r="J1492" s="155">
        <f>'F4.2  KGSC'!BA71</f>
        <v>0</v>
      </c>
      <c r="K1492" s="816"/>
      <c r="L1492" s="816"/>
      <c r="M1492" s="816">
        <f t="shared" si="876"/>
        <v>0</v>
      </c>
      <c r="N1492" s="816">
        <f t="shared" si="835"/>
        <v>0</v>
      </c>
      <c r="O1492" s="209">
        <f t="shared" si="830"/>
        <v>0</v>
      </c>
      <c r="P1492" s="210">
        <f t="shared" si="831"/>
        <v>0</v>
      </c>
    </row>
    <row r="1493" spans="1:16" ht="45" outlineLevel="1">
      <c r="A1493" s="416">
        <f t="shared" ref="A1493:E1493" si="897">A1290</f>
        <v>18</v>
      </c>
      <c r="B1493" s="417" t="str">
        <f t="shared" si="897"/>
        <v>Refurbishment of cooling and drainage water system along with replacement of 5 no's of cooling water pumps by new stage -IV KGSC Pophali</v>
      </c>
      <c r="C1493" s="416" t="str">
        <f t="shared" si="897"/>
        <v>MERC/CAPEX/2023-2024/MSPGCL/0201</v>
      </c>
      <c r="D1493" s="811">
        <f t="shared" si="897"/>
        <v>45372</v>
      </c>
      <c r="E1493" s="57">
        <f t="shared" si="897"/>
        <v>0</v>
      </c>
      <c r="F1493" s="155">
        <f t="shared" si="828"/>
        <v>0</v>
      </c>
      <c r="G1493" s="155">
        <f t="shared" si="829"/>
        <v>0</v>
      </c>
      <c r="H1493" s="816">
        <f t="shared" si="833"/>
        <v>0</v>
      </c>
      <c r="I1493" s="155">
        <f>'F4.2  KGSC'!AB72</f>
        <v>0</v>
      </c>
      <c r="J1493" s="155">
        <f>'F4.2  KGSC'!BA72</f>
        <v>0</v>
      </c>
      <c r="K1493" s="816"/>
      <c r="L1493" s="816"/>
      <c r="M1493" s="816">
        <f t="shared" si="876"/>
        <v>0</v>
      </c>
      <c r="N1493" s="816">
        <f t="shared" si="835"/>
        <v>0</v>
      </c>
      <c r="O1493" s="209">
        <f t="shared" si="830"/>
        <v>0</v>
      </c>
      <c r="P1493" s="210">
        <f t="shared" si="831"/>
        <v>0</v>
      </c>
    </row>
    <row r="1494" spans="1:16" ht="45" outlineLevel="1">
      <c r="A1494" s="201">
        <f t="shared" ref="A1494:E1494" si="898">A1291</f>
        <v>0</v>
      </c>
      <c r="B1494" s="164" t="str">
        <f t="shared" si="898"/>
        <v>Refurbishment of cooling and drainage water system along with replacement of 5 no's of cooling water pumps by new stage -IV KGSC Pophali</v>
      </c>
      <c r="C1494" s="87" t="str">
        <f t="shared" si="898"/>
        <v>MERC/CAPEX/2023-2024/MSPGCL/0201</v>
      </c>
      <c r="D1494" s="141">
        <f t="shared" si="898"/>
        <v>45372</v>
      </c>
      <c r="E1494" s="159">
        <f t="shared" si="898"/>
        <v>0</v>
      </c>
      <c r="F1494" s="155">
        <f t="shared" si="828"/>
        <v>27.83</v>
      </c>
      <c r="G1494" s="155">
        <f t="shared" si="829"/>
        <v>27.83</v>
      </c>
      <c r="H1494" s="156">
        <f t="shared" si="833"/>
        <v>0</v>
      </c>
      <c r="I1494" s="157">
        <f>'F4.2  KGSC'!AB73</f>
        <v>0</v>
      </c>
      <c r="J1494" s="157">
        <f>'F4.2  KGSC'!BA73</f>
        <v>0</v>
      </c>
      <c r="K1494" s="156"/>
      <c r="L1494" s="156"/>
      <c r="M1494" s="156">
        <f t="shared" si="876"/>
        <v>0</v>
      </c>
      <c r="N1494" s="156">
        <f t="shared" si="835"/>
        <v>0</v>
      </c>
      <c r="O1494" s="209"/>
      <c r="P1494" s="210"/>
    </row>
    <row r="1495" spans="1:16" outlineLevel="1">
      <c r="A1495" s="201">
        <f t="shared" ref="A1495:E1495" si="899">A1292</f>
        <v>0</v>
      </c>
      <c r="B1495" s="164" t="str">
        <f t="shared" si="899"/>
        <v>IDC</v>
      </c>
      <c r="C1495" s="87" t="str">
        <f t="shared" si="899"/>
        <v>MERC/CAPEX/2023-2024/MSPGCL/0201</v>
      </c>
      <c r="D1495" s="141">
        <f t="shared" si="899"/>
        <v>45372</v>
      </c>
      <c r="E1495" s="159">
        <f t="shared" si="899"/>
        <v>0</v>
      </c>
      <c r="F1495" s="155">
        <f t="shared" ref="F1495" si="900">F1292+I1292</f>
        <v>0</v>
      </c>
      <c r="G1495" s="155">
        <f t="shared" ref="G1495" si="901">G1292+M1292</f>
        <v>0</v>
      </c>
      <c r="H1495" s="156">
        <f t="shared" si="833"/>
        <v>0</v>
      </c>
      <c r="I1495" s="157">
        <f>'F4.2  KGSC'!AB74</f>
        <v>0</v>
      </c>
      <c r="J1495" s="157">
        <f>'F4.2  KGSC'!BA74</f>
        <v>0</v>
      </c>
      <c r="K1495" s="156"/>
      <c r="L1495" s="156"/>
      <c r="M1495" s="156">
        <f t="shared" si="876"/>
        <v>0</v>
      </c>
      <c r="N1495" s="156">
        <f t="shared" si="835"/>
        <v>0</v>
      </c>
      <c r="O1495" s="209"/>
      <c r="P1495" s="210"/>
    </row>
    <row r="1496" spans="1:16" outlineLevel="1">
      <c r="A1496" s="87"/>
      <c r="B1496" s="90"/>
      <c r="C1496" s="87"/>
      <c r="D1496" s="141"/>
      <c r="E1496" s="159"/>
      <c r="F1496" s="156"/>
      <c r="G1496" s="156"/>
      <c r="H1496" s="156"/>
      <c r="I1496" s="157">
        <f>'F4.2  KGSC'!AB75</f>
        <v>0</v>
      </c>
      <c r="J1496" s="157">
        <f>'F4.2  KGSC'!BA75</f>
        <v>0</v>
      </c>
      <c r="K1496" s="156"/>
      <c r="L1496" s="156"/>
      <c r="M1496" s="156"/>
      <c r="N1496" s="156"/>
      <c r="O1496" s="209"/>
      <c r="P1496" s="210"/>
    </row>
    <row r="1497" spans="1:16" outlineLevel="1">
      <c r="A1497" s="87">
        <f t="shared" ref="A1497:E1497" si="902">A1294</f>
        <v>0</v>
      </c>
      <c r="B1497" s="46" t="str">
        <f t="shared" si="902"/>
        <v>(ii) Yet to be submitted to MERC</v>
      </c>
      <c r="C1497" s="87">
        <f t="shared" si="902"/>
        <v>0</v>
      </c>
      <c r="D1497" s="141" t="str">
        <f t="shared" si="902"/>
        <v>-</v>
      </c>
      <c r="E1497" s="159">
        <f t="shared" si="902"/>
        <v>0</v>
      </c>
      <c r="F1497" s="156">
        <f>F1294+I1294</f>
        <v>0</v>
      </c>
      <c r="G1497" s="156">
        <f>G1294+M1294</f>
        <v>0</v>
      </c>
      <c r="H1497" s="156">
        <f t="shared" ref="H1497:H1523" si="903">F1497-G1497</f>
        <v>0</v>
      </c>
      <c r="I1497" s="157">
        <f>'F4.2  KGSC'!AB76</f>
        <v>0</v>
      </c>
      <c r="J1497" s="157">
        <f>'F4.2  KGSC'!BA76</f>
        <v>0</v>
      </c>
      <c r="K1497" s="156"/>
      <c r="L1497" s="156"/>
      <c r="M1497" s="156">
        <f t="shared" ref="M1497:M1523" si="904">SUM(J1497:L1497)</f>
        <v>0</v>
      </c>
      <c r="N1497" s="156">
        <f t="shared" ref="N1497:N1523" si="905">H1497+I1497-M1497</f>
        <v>0</v>
      </c>
    </row>
    <row r="1498" spans="1:16" ht="30" outlineLevel="1">
      <c r="A1498" s="53">
        <f t="shared" ref="A1498:E1498" si="906">A1295</f>
        <v>19</v>
      </c>
      <c r="B1498" s="54" t="str">
        <f t="shared" si="906"/>
        <v>Refurbishment of GIS T155 as per M4 Schedule at KGSC Stage-IV, Pophali</v>
      </c>
      <c r="C1498" s="53" t="str">
        <f t="shared" si="906"/>
        <v>Yet to be approved</v>
      </c>
      <c r="D1498" s="55" t="str">
        <f t="shared" si="906"/>
        <v>-</v>
      </c>
      <c r="E1498" s="56">
        <f t="shared" si="906"/>
        <v>0</v>
      </c>
      <c r="F1498" s="156">
        <f>F1295+I1295</f>
        <v>0</v>
      </c>
      <c r="G1498" s="156">
        <f>G1295+M1295</f>
        <v>0</v>
      </c>
      <c r="H1498" s="156">
        <f t="shared" si="903"/>
        <v>0</v>
      </c>
      <c r="I1498" s="157">
        <f>'F4.2  KGSC'!AB77</f>
        <v>0</v>
      </c>
      <c r="J1498" s="157">
        <f>'F4.2  KGSC'!BA77</f>
        <v>0</v>
      </c>
      <c r="K1498" s="156"/>
      <c r="L1498" s="156"/>
      <c r="M1498" s="156">
        <f t="shared" si="904"/>
        <v>0</v>
      </c>
      <c r="N1498" s="156">
        <f t="shared" si="905"/>
        <v>0</v>
      </c>
    </row>
    <row r="1499" spans="1:16" outlineLevel="1">
      <c r="A1499" s="87">
        <f t="shared" ref="A1499:E1499" si="907">A1296</f>
        <v>19.100000000000001</v>
      </c>
      <c r="B1499" s="90" t="str">
        <f t="shared" si="907"/>
        <v>Refurbishment of GIS T155 as per M4 Schedule at KGSC Stage-IV, Pophali</v>
      </c>
      <c r="C1499" s="87">
        <f t="shared" si="907"/>
        <v>0</v>
      </c>
      <c r="D1499" s="141" t="str">
        <f t="shared" si="907"/>
        <v>-</v>
      </c>
      <c r="E1499" s="159">
        <f t="shared" si="907"/>
        <v>0</v>
      </c>
      <c r="F1499" s="156">
        <f>F1296+I1296</f>
        <v>49.08</v>
      </c>
      <c r="G1499" s="156">
        <f>G1296+M1296</f>
        <v>49.08</v>
      </c>
      <c r="H1499" s="156">
        <f t="shared" si="903"/>
        <v>0</v>
      </c>
      <c r="I1499" s="157">
        <f>'F4.2  KGSC'!AB78</f>
        <v>0</v>
      </c>
      <c r="J1499" s="157">
        <f>'F4.2  KGSC'!BA78</f>
        <v>0</v>
      </c>
      <c r="K1499" s="156"/>
      <c r="L1499" s="156"/>
      <c r="M1499" s="156">
        <f t="shared" si="904"/>
        <v>0</v>
      </c>
      <c r="N1499" s="156">
        <f t="shared" si="905"/>
        <v>0</v>
      </c>
    </row>
    <row r="1500" spans="1:16" outlineLevel="1">
      <c r="A1500" s="53">
        <f t="shared" ref="A1500:E1500" si="908">A1297</f>
        <v>20</v>
      </c>
      <c r="B1500" s="54" t="str">
        <f t="shared" si="908"/>
        <v>Various Civil work as per IB recommendation at KGSC, Pophali</v>
      </c>
      <c r="C1500" s="53" t="str">
        <f t="shared" si="908"/>
        <v>Yet to be approved</v>
      </c>
      <c r="D1500" s="55" t="str">
        <f t="shared" si="908"/>
        <v>-</v>
      </c>
      <c r="E1500" s="56">
        <f t="shared" si="908"/>
        <v>0</v>
      </c>
      <c r="F1500" s="156">
        <f>F1297+I1297</f>
        <v>0</v>
      </c>
      <c r="G1500" s="156">
        <f>G1297+M1297</f>
        <v>0</v>
      </c>
      <c r="H1500" s="156">
        <f t="shared" si="903"/>
        <v>0</v>
      </c>
      <c r="I1500" s="157">
        <f>'F4.2  KGSC'!AB79</f>
        <v>0</v>
      </c>
      <c r="J1500" s="157">
        <f>'F4.2  KGSC'!BA79</f>
        <v>0</v>
      </c>
      <c r="K1500" s="156"/>
      <c r="L1500" s="156"/>
      <c r="M1500" s="156">
        <f t="shared" si="904"/>
        <v>0</v>
      </c>
      <c r="N1500" s="156">
        <f t="shared" si="905"/>
        <v>0</v>
      </c>
    </row>
    <row r="1501" spans="1:16" outlineLevel="1">
      <c r="A1501" s="87">
        <f t="shared" ref="A1501:E1501" si="909">A1298</f>
        <v>20.100000000000001</v>
      </c>
      <c r="B1501" s="90" t="str">
        <f t="shared" si="909"/>
        <v>Various Civil work as per IB recommendation at KGSC, Pophali</v>
      </c>
      <c r="C1501" s="87">
        <f t="shared" si="909"/>
        <v>0</v>
      </c>
      <c r="D1501" s="141" t="str">
        <f t="shared" si="909"/>
        <v>-</v>
      </c>
      <c r="E1501" s="159">
        <f t="shared" si="909"/>
        <v>0</v>
      </c>
      <c r="F1501" s="156">
        <f>F1298+I1298</f>
        <v>8.4499999999999993</v>
      </c>
      <c r="G1501" s="156">
        <f>G1298+M1298</f>
        <v>10.5</v>
      </c>
      <c r="H1501" s="156">
        <f t="shared" si="903"/>
        <v>-2.0500000000000007</v>
      </c>
      <c r="I1501" s="157">
        <f>'F4.2  KGSC'!AB80</f>
        <v>0</v>
      </c>
      <c r="J1501" s="157">
        <f>'F4.2  KGSC'!BA80</f>
        <v>0</v>
      </c>
      <c r="K1501" s="156"/>
      <c r="L1501" s="156"/>
      <c r="M1501" s="156">
        <f t="shared" si="904"/>
        <v>0</v>
      </c>
      <c r="N1501" s="156">
        <f t="shared" si="905"/>
        <v>-2.0500000000000007</v>
      </c>
    </row>
    <row r="1502" spans="1:16" outlineLevel="1">
      <c r="A1502" s="87">
        <f t="shared" ref="A1502:E1502" si="910">A1299</f>
        <v>20.2</v>
      </c>
      <c r="B1502" s="90" t="str">
        <f t="shared" si="910"/>
        <v>construction of chainlink caging along entrance of St-I&amp;II, St-III &amp; St-IV</v>
      </c>
      <c r="C1502" s="87">
        <f t="shared" si="910"/>
        <v>0</v>
      </c>
      <c r="D1502" s="141" t="str">
        <f t="shared" si="910"/>
        <v>-</v>
      </c>
      <c r="E1502" s="159">
        <f t="shared" si="910"/>
        <v>0</v>
      </c>
      <c r="F1502" s="156">
        <f t="shared" ref="F1502:F1565" si="911">F1299+I1299</f>
        <v>6.5299999999999994</v>
      </c>
      <c r="G1502" s="156">
        <f t="shared" ref="G1502:G1565" si="912">G1299+M1299</f>
        <v>0</v>
      </c>
      <c r="H1502" s="156">
        <f t="shared" si="903"/>
        <v>6.5299999999999994</v>
      </c>
      <c r="I1502" s="157">
        <f>'F4.2  KGSC'!AB81</f>
        <v>0</v>
      </c>
      <c r="J1502" s="157">
        <f>'F4.2  KGSC'!BA81</f>
        <v>0</v>
      </c>
      <c r="K1502" s="156"/>
      <c r="L1502" s="156"/>
      <c r="M1502" s="156">
        <f t="shared" si="904"/>
        <v>0</v>
      </c>
      <c r="N1502" s="156">
        <f t="shared" si="905"/>
        <v>6.5299999999999994</v>
      </c>
    </row>
    <row r="1503" spans="1:16" outlineLevel="1">
      <c r="A1503" s="87">
        <f t="shared" ref="A1503:E1503" si="913">A1300</f>
        <v>21</v>
      </c>
      <c r="B1503" s="90" t="str">
        <f t="shared" si="913"/>
        <v>Stabilization and Mitigation of Landslide Prone Areas at KGSC, Mahagenco, Pophali</v>
      </c>
      <c r="C1503" s="87" t="str">
        <f t="shared" si="913"/>
        <v>Yet to be approved</v>
      </c>
      <c r="D1503" s="141" t="str">
        <f t="shared" si="913"/>
        <v>-</v>
      </c>
      <c r="E1503" s="159">
        <f t="shared" si="913"/>
        <v>0</v>
      </c>
      <c r="F1503" s="156">
        <f t="shared" si="911"/>
        <v>0</v>
      </c>
      <c r="G1503" s="156">
        <f t="shared" si="912"/>
        <v>0</v>
      </c>
      <c r="H1503" s="156">
        <f t="shared" si="903"/>
        <v>0</v>
      </c>
      <c r="I1503" s="157">
        <f>'F4.2  KGSC'!AB82</f>
        <v>0</v>
      </c>
      <c r="J1503" s="157">
        <f>'F4.2  KGSC'!BA82</f>
        <v>0</v>
      </c>
      <c r="K1503" s="156"/>
      <c r="L1503" s="156"/>
      <c r="M1503" s="156">
        <f t="shared" si="904"/>
        <v>0</v>
      </c>
      <c r="N1503" s="156">
        <f t="shared" si="905"/>
        <v>0</v>
      </c>
    </row>
    <row r="1504" spans="1:16" outlineLevel="1">
      <c r="A1504" s="87">
        <f t="shared" ref="A1504:E1504" si="914">A1301</f>
        <v>21.1</v>
      </c>
      <c r="B1504" s="90" t="str">
        <f t="shared" si="914"/>
        <v>Stabilization and Mitigation of Landslide Prone Areas</v>
      </c>
      <c r="C1504" s="87">
        <f t="shared" si="914"/>
        <v>0</v>
      </c>
      <c r="D1504" s="141" t="str">
        <f t="shared" si="914"/>
        <v>-</v>
      </c>
      <c r="E1504" s="159">
        <f t="shared" si="914"/>
        <v>0</v>
      </c>
      <c r="F1504" s="156">
        <f t="shared" si="911"/>
        <v>22.6</v>
      </c>
      <c r="G1504" s="156">
        <f t="shared" si="912"/>
        <v>23.6</v>
      </c>
      <c r="H1504" s="156">
        <f t="shared" si="903"/>
        <v>-1</v>
      </c>
      <c r="I1504" s="157">
        <f>'F4.2  KGSC'!AB83</f>
        <v>0</v>
      </c>
      <c r="J1504" s="157">
        <f>'F4.2  KGSC'!BA83</f>
        <v>0</v>
      </c>
      <c r="K1504" s="156"/>
      <c r="L1504" s="156"/>
      <c r="M1504" s="156">
        <f t="shared" si="904"/>
        <v>0</v>
      </c>
      <c r="N1504" s="156">
        <f t="shared" si="905"/>
        <v>-1</v>
      </c>
    </row>
    <row r="1505" spans="1:14" outlineLevel="1">
      <c r="A1505" s="87">
        <f t="shared" ref="A1505:E1505" si="915">A1302</f>
        <v>21.2</v>
      </c>
      <c r="B1505" s="90" t="str">
        <f t="shared" si="915"/>
        <v>Construction of retaining wall</v>
      </c>
      <c r="C1505" s="87">
        <f t="shared" si="915"/>
        <v>0</v>
      </c>
      <c r="D1505" s="141" t="str">
        <f t="shared" si="915"/>
        <v>-</v>
      </c>
      <c r="E1505" s="159">
        <f t="shared" si="915"/>
        <v>0</v>
      </c>
      <c r="F1505" s="156">
        <f t="shared" si="911"/>
        <v>6.9</v>
      </c>
      <c r="G1505" s="156">
        <f t="shared" si="912"/>
        <v>6.9</v>
      </c>
      <c r="H1505" s="156">
        <f t="shared" si="903"/>
        <v>0</v>
      </c>
      <c r="I1505" s="157">
        <f>'F4.2  KGSC'!AB84</f>
        <v>0</v>
      </c>
      <c r="J1505" s="157">
        <f>'F4.2  KGSC'!BA84</f>
        <v>0</v>
      </c>
      <c r="K1505" s="156"/>
      <c r="L1505" s="156"/>
      <c r="M1505" s="156">
        <f t="shared" si="904"/>
        <v>0</v>
      </c>
      <c r="N1505" s="156">
        <f t="shared" si="905"/>
        <v>0</v>
      </c>
    </row>
    <row r="1506" spans="1:14" outlineLevel="1">
      <c r="A1506" s="87">
        <f t="shared" ref="A1506:E1506" si="916">A1303</f>
        <v>21.3</v>
      </c>
      <c r="B1506" s="90" t="str">
        <f t="shared" si="916"/>
        <v>Dredging river and nallah</v>
      </c>
      <c r="C1506" s="87">
        <f t="shared" si="916"/>
        <v>0</v>
      </c>
      <c r="D1506" s="141" t="str">
        <f t="shared" si="916"/>
        <v>-</v>
      </c>
      <c r="E1506" s="159">
        <f t="shared" si="916"/>
        <v>0</v>
      </c>
      <c r="F1506" s="156">
        <f t="shared" si="911"/>
        <v>0.4</v>
      </c>
      <c r="G1506" s="156">
        <f t="shared" si="912"/>
        <v>0.4</v>
      </c>
      <c r="H1506" s="156">
        <f t="shared" si="903"/>
        <v>0</v>
      </c>
      <c r="I1506" s="157">
        <f>'F4.2  KGSC'!AB85</f>
        <v>0</v>
      </c>
      <c r="J1506" s="157">
        <f>'F4.2  KGSC'!BA85</f>
        <v>0</v>
      </c>
      <c r="K1506" s="156"/>
      <c r="L1506" s="156"/>
      <c r="M1506" s="156">
        <f t="shared" si="904"/>
        <v>0</v>
      </c>
      <c r="N1506" s="156">
        <f t="shared" si="905"/>
        <v>0</v>
      </c>
    </row>
    <row r="1507" spans="1:14" ht="30" outlineLevel="1">
      <c r="A1507" s="53">
        <f t="shared" ref="A1507:E1507" si="917">A1304</f>
        <v>22</v>
      </c>
      <c r="B1507" s="54" t="str">
        <f t="shared" si="917"/>
        <v>Various Performance Improvement related schemes for FY 2026-27 at KGSC, Pophali</v>
      </c>
      <c r="C1507" s="53" t="str">
        <f t="shared" si="917"/>
        <v>Yet to be approved</v>
      </c>
      <c r="D1507" s="55" t="str">
        <f t="shared" si="917"/>
        <v>-</v>
      </c>
      <c r="E1507" s="56">
        <f t="shared" si="917"/>
        <v>0</v>
      </c>
      <c r="F1507" s="156">
        <f t="shared" si="911"/>
        <v>0</v>
      </c>
      <c r="G1507" s="156">
        <f t="shared" si="912"/>
        <v>0</v>
      </c>
      <c r="H1507" s="156">
        <f t="shared" si="903"/>
        <v>0</v>
      </c>
      <c r="I1507" s="157">
        <f>'F4.2  KGSC'!AB86</f>
        <v>0</v>
      </c>
      <c r="J1507" s="157">
        <f>'F4.2  KGSC'!BA86</f>
        <v>0</v>
      </c>
      <c r="K1507" s="156"/>
      <c r="L1507" s="156"/>
      <c r="M1507" s="156">
        <f t="shared" si="904"/>
        <v>0</v>
      </c>
      <c r="N1507" s="156">
        <f t="shared" si="905"/>
        <v>0</v>
      </c>
    </row>
    <row r="1508" spans="1:14" outlineLevel="1">
      <c r="A1508" s="87">
        <f t="shared" ref="A1508:E1508" si="918">A1305</f>
        <v>22.1</v>
      </c>
      <c r="B1508" s="90" t="str">
        <f t="shared" si="918"/>
        <v>Supply of New Runner for Francis Turbine 80 MW at KGSC Stage-III</v>
      </c>
      <c r="C1508" s="87">
        <f t="shared" si="918"/>
        <v>0</v>
      </c>
      <c r="D1508" s="141" t="str">
        <f t="shared" si="918"/>
        <v>-</v>
      </c>
      <c r="E1508" s="159">
        <f t="shared" si="918"/>
        <v>0</v>
      </c>
      <c r="F1508" s="156">
        <f t="shared" si="911"/>
        <v>11</v>
      </c>
      <c r="G1508" s="156">
        <f t="shared" si="912"/>
        <v>11</v>
      </c>
      <c r="H1508" s="156">
        <f t="shared" si="903"/>
        <v>0</v>
      </c>
      <c r="I1508" s="157">
        <f>'F4.2  KGSC'!AB87</f>
        <v>0</v>
      </c>
      <c r="J1508" s="157">
        <f>'F4.2  KGSC'!BA87</f>
        <v>0</v>
      </c>
      <c r="K1508" s="156"/>
      <c r="L1508" s="156"/>
      <c r="M1508" s="156">
        <f t="shared" si="904"/>
        <v>0</v>
      </c>
      <c r="N1508" s="156">
        <f t="shared" si="905"/>
        <v>0</v>
      </c>
    </row>
    <row r="1509" spans="1:14" outlineLevel="1">
      <c r="A1509" s="87">
        <f t="shared" ref="A1509:E1509" si="919">A1306</f>
        <v>22.2</v>
      </c>
      <c r="B1509" s="90" t="str">
        <f t="shared" si="919"/>
        <v>Supply of 2 Nos. injector along with injector shaft for Stage-I Units (70 MW) at Stage I &amp; II  KGSC, Pophali .</v>
      </c>
      <c r="C1509" s="87">
        <f t="shared" si="919"/>
        <v>0</v>
      </c>
      <c r="D1509" s="141" t="str">
        <f t="shared" si="919"/>
        <v>-</v>
      </c>
      <c r="E1509" s="159">
        <f t="shared" si="919"/>
        <v>0</v>
      </c>
      <c r="F1509" s="156">
        <f t="shared" si="911"/>
        <v>4</v>
      </c>
      <c r="G1509" s="156">
        <f t="shared" si="912"/>
        <v>4</v>
      </c>
      <c r="H1509" s="156">
        <f t="shared" si="903"/>
        <v>0</v>
      </c>
      <c r="I1509" s="157">
        <f>'F4.2  KGSC'!AB88</f>
        <v>0</v>
      </c>
      <c r="J1509" s="157">
        <f>'F4.2  KGSC'!BA88</f>
        <v>0</v>
      </c>
      <c r="K1509" s="156"/>
      <c r="L1509" s="156"/>
      <c r="M1509" s="156">
        <f t="shared" si="904"/>
        <v>0</v>
      </c>
      <c r="N1509" s="156">
        <f t="shared" si="905"/>
        <v>0</v>
      </c>
    </row>
    <row r="1510" spans="1:14" outlineLevel="1">
      <c r="A1510" s="87">
        <f t="shared" ref="A1510:E1510" si="920">A1307</f>
        <v>22.3</v>
      </c>
      <c r="B1510" s="90" t="str">
        <f t="shared" si="920"/>
        <v>Supply of 1 No. injector  for Stage-II Units (80 MW) at Stage I &amp; II  KGSC, Pophali .</v>
      </c>
      <c r="C1510" s="87">
        <f t="shared" si="920"/>
        <v>0</v>
      </c>
      <c r="D1510" s="141" t="str">
        <f t="shared" si="920"/>
        <v>-</v>
      </c>
      <c r="E1510" s="159">
        <f t="shared" si="920"/>
        <v>0</v>
      </c>
      <c r="F1510" s="156">
        <f t="shared" si="911"/>
        <v>2</v>
      </c>
      <c r="G1510" s="156">
        <f t="shared" si="912"/>
        <v>2</v>
      </c>
      <c r="H1510" s="156">
        <f t="shared" si="903"/>
        <v>0</v>
      </c>
      <c r="I1510" s="157">
        <f>'F4.2  KGSC'!AB89</f>
        <v>0</v>
      </c>
      <c r="J1510" s="157">
        <f>'F4.2  KGSC'!BA89</f>
        <v>0</v>
      </c>
      <c r="K1510" s="156"/>
      <c r="L1510" s="156"/>
      <c r="M1510" s="156">
        <f t="shared" si="904"/>
        <v>0</v>
      </c>
      <c r="N1510" s="156">
        <f t="shared" si="905"/>
        <v>0</v>
      </c>
    </row>
    <row r="1511" spans="1:14" outlineLevel="1">
      <c r="A1511" s="87">
        <f t="shared" ref="A1511:E1511" si="921">A1308</f>
        <v>22.4</v>
      </c>
      <c r="B1511" s="90" t="str">
        <f t="shared" si="921"/>
        <v>Upgradation of AC Chiiler system at Stage I &amp; II</v>
      </c>
      <c r="C1511" s="87">
        <f t="shared" si="921"/>
        <v>0</v>
      </c>
      <c r="D1511" s="141" t="str">
        <f t="shared" si="921"/>
        <v>-</v>
      </c>
      <c r="E1511" s="159">
        <f t="shared" si="921"/>
        <v>0</v>
      </c>
      <c r="F1511" s="156">
        <f t="shared" si="911"/>
        <v>7</v>
      </c>
      <c r="G1511" s="156">
        <f t="shared" si="912"/>
        <v>7</v>
      </c>
      <c r="H1511" s="156">
        <f t="shared" si="903"/>
        <v>0</v>
      </c>
      <c r="I1511" s="157">
        <f>'F4.2  KGSC'!AB90</f>
        <v>0</v>
      </c>
      <c r="J1511" s="157">
        <f>'F4.2  KGSC'!BA90</f>
        <v>0</v>
      </c>
      <c r="K1511" s="156"/>
      <c r="L1511" s="156"/>
      <c r="M1511" s="156">
        <f t="shared" si="904"/>
        <v>0</v>
      </c>
      <c r="N1511" s="156">
        <f t="shared" si="905"/>
        <v>0</v>
      </c>
    </row>
    <row r="1512" spans="1:14" outlineLevel="1">
      <c r="A1512" s="87">
        <f t="shared" ref="A1512:E1512" si="922">A1309</f>
        <v>22.5</v>
      </c>
      <c r="B1512" s="90" t="str">
        <f t="shared" si="922"/>
        <v>Design, manufacturing, supply, erection, testing and commissioning of LGB and UGB cooler modifications at KGSC Stage I&amp;II</v>
      </c>
      <c r="C1512" s="87">
        <f t="shared" si="922"/>
        <v>0</v>
      </c>
      <c r="D1512" s="141" t="str">
        <f t="shared" si="922"/>
        <v>-</v>
      </c>
      <c r="E1512" s="159">
        <f t="shared" si="922"/>
        <v>0</v>
      </c>
      <c r="F1512" s="156">
        <f t="shared" si="911"/>
        <v>5</v>
      </c>
      <c r="G1512" s="156">
        <f t="shared" si="912"/>
        <v>5</v>
      </c>
      <c r="H1512" s="156">
        <f t="shared" si="903"/>
        <v>0</v>
      </c>
      <c r="I1512" s="157">
        <f>'F4.2  KGSC'!AB91</f>
        <v>0</v>
      </c>
      <c r="J1512" s="157">
        <f>'F4.2  KGSC'!BA91</f>
        <v>0</v>
      </c>
      <c r="K1512" s="156"/>
      <c r="L1512" s="156"/>
      <c r="M1512" s="156">
        <f t="shared" si="904"/>
        <v>0</v>
      </c>
      <c r="N1512" s="156">
        <f t="shared" si="905"/>
        <v>0</v>
      </c>
    </row>
    <row r="1513" spans="1:14" ht="30" outlineLevel="1">
      <c r="A1513" s="53">
        <f t="shared" ref="A1513:E1513" si="923">A1310</f>
        <v>23</v>
      </c>
      <c r="B1513" s="54" t="str">
        <f t="shared" si="923"/>
        <v xml:space="preserve">Replacement of existing Generator transformer of all units (04 x 80 MW) in phase manner (one unit per year) at Stage-III, KGSC </v>
      </c>
      <c r="C1513" s="53" t="str">
        <f t="shared" si="923"/>
        <v>Yet to be approved</v>
      </c>
      <c r="D1513" s="55" t="str">
        <f t="shared" si="923"/>
        <v>-</v>
      </c>
      <c r="E1513" s="56">
        <f t="shared" si="923"/>
        <v>0</v>
      </c>
      <c r="F1513" s="156">
        <f t="shared" si="911"/>
        <v>0</v>
      </c>
      <c r="G1513" s="156">
        <f t="shared" si="912"/>
        <v>0</v>
      </c>
      <c r="H1513" s="156">
        <f t="shared" si="903"/>
        <v>0</v>
      </c>
      <c r="I1513" s="157">
        <f>'F4.2  KGSC'!AB92</f>
        <v>0</v>
      </c>
      <c r="J1513" s="157">
        <f>'F4.2  KGSC'!BA92</f>
        <v>0</v>
      </c>
      <c r="K1513" s="156"/>
      <c r="L1513" s="156"/>
      <c r="M1513" s="156">
        <f t="shared" si="904"/>
        <v>0</v>
      </c>
      <c r="N1513" s="156">
        <f t="shared" si="905"/>
        <v>0</v>
      </c>
    </row>
    <row r="1514" spans="1:14" outlineLevel="1">
      <c r="A1514" s="87">
        <f t="shared" ref="A1514:E1514" si="924">A1311</f>
        <v>23.1</v>
      </c>
      <c r="B1514" s="90" t="str">
        <f t="shared" si="924"/>
        <v xml:space="preserve">Replacement of existing Generator transformer of all units (04 x 80 MW) in phase manner (one unit per year) at Stage-III, KGSC </v>
      </c>
      <c r="C1514" s="87">
        <f t="shared" si="924"/>
        <v>0</v>
      </c>
      <c r="D1514" s="141" t="str">
        <f t="shared" si="924"/>
        <v>-</v>
      </c>
      <c r="E1514" s="159">
        <f t="shared" si="924"/>
        <v>0</v>
      </c>
      <c r="F1514" s="156">
        <f t="shared" si="911"/>
        <v>90</v>
      </c>
      <c r="G1514" s="156">
        <f t="shared" si="912"/>
        <v>90</v>
      </c>
      <c r="H1514" s="156">
        <f t="shared" si="903"/>
        <v>0</v>
      </c>
      <c r="I1514" s="157">
        <f>'F4.2  KGSC'!AB93</f>
        <v>30</v>
      </c>
      <c r="J1514" s="157">
        <f>'F4.2  KGSC'!BA93</f>
        <v>30</v>
      </c>
      <c r="K1514" s="156"/>
      <c r="L1514" s="156"/>
      <c r="M1514" s="156">
        <f t="shared" si="904"/>
        <v>30</v>
      </c>
      <c r="N1514" s="156">
        <f t="shared" si="905"/>
        <v>0</v>
      </c>
    </row>
    <row r="1515" spans="1:14" ht="45" outlineLevel="1">
      <c r="A1515" s="53">
        <f t="shared" ref="A1515:E1515" si="925">A1312</f>
        <v>24</v>
      </c>
      <c r="B1515" s="54" t="str">
        <f t="shared" si="925"/>
        <v>Implementation of PLC &amp; SCADA system (DSC based) for all units (04 x 80 MW) units in phase manner (two unit per year) at Stage-III, KGSC</v>
      </c>
      <c r="C1515" s="53" t="str">
        <f t="shared" si="925"/>
        <v>Yet to be approved</v>
      </c>
      <c r="D1515" s="55" t="str">
        <f t="shared" si="925"/>
        <v>-</v>
      </c>
      <c r="E1515" s="56">
        <f t="shared" si="925"/>
        <v>0</v>
      </c>
      <c r="F1515" s="156">
        <f t="shared" si="911"/>
        <v>0</v>
      </c>
      <c r="G1515" s="156">
        <f t="shared" si="912"/>
        <v>0</v>
      </c>
      <c r="H1515" s="156">
        <f t="shared" si="903"/>
        <v>0</v>
      </c>
      <c r="I1515" s="157">
        <f>'F4.2  KGSC'!AB94</f>
        <v>0</v>
      </c>
      <c r="J1515" s="157">
        <f>'F4.2  KGSC'!BA94</f>
        <v>0</v>
      </c>
      <c r="K1515" s="156"/>
      <c r="L1515" s="156"/>
      <c r="M1515" s="156">
        <f t="shared" si="904"/>
        <v>0</v>
      </c>
      <c r="N1515" s="156">
        <f t="shared" si="905"/>
        <v>0</v>
      </c>
    </row>
    <row r="1516" spans="1:14" outlineLevel="1">
      <c r="A1516" s="87">
        <f t="shared" ref="A1516:E1516" si="926">A1313</f>
        <v>24.1</v>
      </c>
      <c r="B1516" s="90" t="str">
        <f t="shared" si="926"/>
        <v>Implementation of PLC &amp; SCADA system (DSC based) for all units (04 x 80 MW) units in phase manner (two unit per year) at Stage-III, KGSC</v>
      </c>
      <c r="C1516" s="87">
        <f t="shared" si="926"/>
        <v>0</v>
      </c>
      <c r="D1516" s="141" t="str">
        <f t="shared" si="926"/>
        <v>-</v>
      </c>
      <c r="E1516" s="159">
        <f t="shared" si="926"/>
        <v>0</v>
      </c>
      <c r="F1516" s="156">
        <f t="shared" si="911"/>
        <v>30</v>
      </c>
      <c r="G1516" s="156">
        <f t="shared" si="912"/>
        <v>30</v>
      </c>
      <c r="H1516" s="156">
        <f t="shared" si="903"/>
        <v>0</v>
      </c>
      <c r="I1516" s="157">
        <f>'F4.2  KGSC'!AB95</f>
        <v>0</v>
      </c>
      <c r="J1516" s="157">
        <f>'F4.2  KGSC'!BA95</f>
        <v>0</v>
      </c>
      <c r="K1516" s="156"/>
      <c r="L1516" s="156"/>
      <c r="M1516" s="156">
        <f t="shared" si="904"/>
        <v>0</v>
      </c>
      <c r="N1516" s="156">
        <f t="shared" si="905"/>
        <v>0</v>
      </c>
    </row>
    <row r="1517" spans="1:14" ht="30" outlineLevel="1">
      <c r="A1517" s="53">
        <f t="shared" ref="A1517:E1517" si="927">A1314</f>
        <v>25</v>
      </c>
      <c r="B1517" s="54" t="str">
        <f t="shared" si="927"/>
        <v>Various Performance Improvement related schemes for FY 2027-28 at KGSC, Pophali</v>
      </c>
      <c r="C1517" s="53" t="str">
        <f t="shared" si="927"/>
        <v>Yet to be approved</v>
      </c>
      <c r="D1517" s="55" t="str">
        <f t="shared" si="927"/>
        <v>-</v>
      </c>
      <c r="E1517" s="56">
        <f t="shared" si="927"/>
        <v>0</v>
      </c>
      <c r="F1517" s="156">
        <f t="shared" si="911"/>
        <v>0</v>
      </c>
      <c r="G1517" s="156">
        <f t="shared" si="912"/>
        <v>0</v>
      </c>
      <c r="H1517" s="156">
        <f t="shared" si="903"/>
        <v>0</v>
      </c>
      <c r="I1517" s="157">
        <f>'F4.2  KGSC'!AB96</f>
        <v>0</v>
      </c>
      <c r="J1517" s="157">
        <f>'F4.2  KGSC'!BA96</f>
        <v>0</v>
      </c>
      <c r="K1517" s="156"/>
      <c r="L1517" s="156"/>
      <c r="M1517" s="156">
        <f t="shared" si="904"/>
        <v>0</v>
      </c>
      <c r="N1517" s="156">
        <f t="shared" si="905"/>
        <v>0</v>
      </c>
    </row>
    <row r="1518" spans="1:14" outlineLevel="1">
      <c r="A1518" s="87">
        <f t="shared" ref="A1518:E1518" si="928">A1315</f>
        <v>25.1</v>
      </c>
      <c r="B1518" s="90" t="str">
        <f t="shared" si="928"/>
        <v xml:space="preserve">Refurbishment of Stage-1, Unit No-1,2,3 &amp; 4 PLC System and Implementation of SCADA System. </v>
      </c>
      <c r="C1518" s="87">
        <f t="shared" si="928"/>
        <v>0</v>
      </c>
      <c r="D1518" s="141" t="str">
        <f t="shared" si="928"/>
        <v>-</v>
      </c>
      <c r="E1518" s="159">
        <f t="shared" si="928"/>
        <v>0</v>
      </c>
      <c r="F1518" s="156">
        <f t="shared" si="911"/>
        <v>4.5</v>
      </c>
      <c r="G1518" s="156">
        <f t="shared" si="912"/>
        <v>4.5</v>
      </c>
      <c r="H1518" s="156">
        <f t="shared" si="903"/>
        <v>0</v>
      </c>
      <c r="I1518" s="157">
        <f>'F4.2  KGSC'!AB97</f>
        <v>0</v>
      </c>
      <c r="J1518" s="157">
        <f>'F4.2  KGSC'!BA97</f>
        <v>0</v>
      </c>
      <c r="K1518" s="156"/>
      <c r="L1518" s="156"/>
      <c r="M1518" s="156">
        <f t="shared" si="904"/>
        <v>0</v>
      </c>
      <c r="N1518" s="156">
        <f t="shared" si="905"/>
        <v>0</v>
      </c>
    </row>
    <row r="1519" spans="1:14" outlineLevel="1">
      <c r="A1519" s="87">
        <f t="shared" ref="A1519:E1519" si="929">A1316</f>
        <v>25.2</v>
      </c>
      <c r="B1519" s="90" t="str">
        <f t="shared" si="929"/>
        <v>Supply, installation &amp; commissioning of New PLC &amp; Centralog system for all four units at St-IV, KGSC</v>
      </c>
      <c r="C1519" s="87">
        <f t="shared" si="929"/>
        <v>0</v>
      </c>
      <c r="D1519" s="141" t="str">
        <f t="shared" si="929"/>
        <v>-</v>
      </c>
      <c r="E1519" s="159">
        <f t="shared" si="929"/>
        <v>0</v>
      </c>
      <c r="F1519" s="156">
        <f t="shared" si="911"/>
        <v>20</v>
      </c>
      <c r="G1519" s="156">
        <f t="shared" si="912"/>
        <v>20</v>
      </c>
      <c r="H1519" s="156">
        <f t="shared" si="903"/>
        <v>0</v>
      </c>
      <c r="I1519" s="157">
        <f>'F4.2  KGSC'!AB98</f>
        <v>0</v>
      </c>
      <c r="J1519" s="157">
        <f>'F4.2  KGSC'!BA98</f>
        <v>0</v>
      </c>
      <c r="K1519" s="156"/>
      <c r="L1519" s="156"/>
      <c r="M1519" s="156">
        <f t="shared" si="904"/>
        <v>0</v>
      </c>
      <c r="N1519" s="156">
        <f t="shared" si="905"/>
        <v>0</v>
      </c>
    </row>
    <row r="1520" spans="1:14" outlineLevel="1">
      <c r="A1520" s="87">
        <f t="shared" ref="A1520:E1520" si="930">A1317</f>
        <v>25.3</v>
      </c>
      <c r="B1520" s="90" t="str">
        <f t="shared" si="930"/>
        <v>Supply, installation &amp; commissioning of New excitation system for all four units at St-IV, KGSC</v>
      </c>
      <c r="C1520" s="87">
        <f t="shared" si="930"/>
        <v>0</v>
      </c>
      <c r="D1520" s="141" t="str">
        <f t="shared" si="930"/>
        <v>-</v>
      </c>
      <c r="E1520" s="159">
        <f t="shared" si="930"/>
        <v>0</v>
      </c>
      <c r="F1520" s="156">
        <f t="shared" si="911"/>
        <v>8</v>
      </c>
      <c r="G1520" s="156">
        <f t="shared" si="912"/>
        <v>8</v>
      </c>
      <c r="H1520" s="156">
        <f t="shared" si="903"/>
        <v>0</v>
      </c>
      <c r="I1520" s="157">
        <f>'F4.2  KGSC'!AB99</f>
        <v>0</v>
      </c>
      <c r="J1520" s="157">
        <f>'F4.2  KGSC'!BA99</f>
        <v>0</v>
      </c>
      <c r="K1520" s="156"/>
      <c r="L1520" s="156"/>
      <c r="M1520" s="156">
        <f t="shared" si="904"/>
        <v>0</v>
      </c>
      <c r="N1520" s="156">
        <f t="shared" si="905"/>
        <v>0</v>
      </c>
    </row>
    <row r="1521" spans="1:14" ht="30" outlineLevel="1">
      <c r="A1521" s="53">
        <f t="shared" ref="A1521:E1521" si="931">A1318</f>
        <v>26</v>
      </c>
      <c r="B1521" s="54" t="str">
        <f t="shared" si="931"/>
        <v>Various Performance Improvement related schemes for FY 2028-29 at KGSC, Pophali</v>
      </c>
      <c r="C1521" s="53" t="str">
        <f t="shared" si="931"/>
        <v>Yet to be approved</v>
      </c>
      <c r="D1521" s="55" t="str">
        <f t="shared" si="931"/>
        <v>-</v>
      </c>
      <c r="E1521" s="56">
        <f t="shared" si="931"/>
        <v>0</v>
      </c>
      <c r="F1521" s="156">
        <f t="shared" si="911"/>
        <v>0</v>
      </c>
      <c r="G1521" s="156">
        <f t="shared" si="912"/>
        <v>0</v>
      </c>
      <c r="H1521" s="156">
        <f t="shared" si="903"/>
        <v>0</v>
      </c>
      <c r="I1521" s="157">
        <f>'F4.2  KGSC'!AB100</f>
        <v>0</v>
      </c>
      <c r="J1521" s="157">
        <f>'F4.2  KGSC'!BA100</f>
        <v>0</v>
      </c>
      <c r="K1521" s="156"/>
      <c r="L1521" s="156"/>
      <c r="M1521" s="156">
        <f t="shared" si="904"/>
        <v>0</v>
      </c>
      <c r="N1521" s="156">
        <f t="shared" si="905"/>
        <v>0</v>
      </c>
    </row>
    <row r="1522" spans="1:14" outlineLevel="1">
      <c r="A1522" s="87">
        <f t="shared" ref="A1522:E1522" si="932">A1319</f>
        <v>26.1</v>
      </c>
      <c r="B1522" s="90" t="str">
        <f t="shared" si="932"/>
        <v>Upgradation of 11 KV Auxiliary breaker at St-I&amp;II</v>
      </c>
      <c r="C1522" s="87">
        <f t="shared" si="932"/>
        <v>0</v>
      </c>
      <c r="D1522" s="141" t="str">
        <f t="shared" si="932"/>
        <v>-</v>
      </c>
      <c r="E1522" s="159">
        <f t="shared" si="932"/>
        <v>0</v>
      </c>
      <c r="F1522" s="156">
        <f t="shared" si="911"/>
        <v>2.5</v>
      </c>
      <c r="G1522" s="156">
        <f t="shared" si="912"/>
        <v>2.5</v>
      </c>
      <c r="H1522" s="156">
        <f t="shared" si="903"/>
        <v>0</v>
      </c>
      <c r="I1522" s="157">
        <f>'F4.2  KGSC'!AB101</f>
        <v>0</v>
      </c>
      <c r="J1522" s="157">
        <f>'F4.2  KGSC'!BA101</f>
        <v>0</v>
      </c>
      <c r="K1522" s="156"/>
      <c r="L1522" s="156"/>
      <c r="M1522" s="156">
        <f t="shared" si="904"/>
        <v>0</v>
      </c>
      <c r="N1522" s="156">
        <f t="shared" si="905"/>
        <v>0</v>
      </c>
    </row>
    <row r="1523" spans="1:14" outlineLevel="1">
      <c r="A1523" s="87">
        <f t="shared" ref="A1523:E1523" si="933">A1320</f>
        <v>26.2</v>
      </c>
      <c r="B1523" s="90" t="str">
        <f t="shared" si="933"/>
        <v>Supply of Dry Type, 630 KVA 16 KV / 570 V Single Phase Excitation Transformers (Qty. 12 Nos.) at KGSC Stage-IV, Pophali.</v>
      </c>
      <c r="C1523" s="87">
        <f t="shared" si="933"/>
        <v>0</v>
      </c>
      <c r="D1523" s="141" t="str">
        <f t="shared" si="933"/>
        <v>-</v>
      </c>
      <c r="E1523" s="159">
        <f t="shared" si="933"/>
        <v>0</v>
      </c>
      <c r="F1523" s="156">
        <f t="shared" si="911"/>
        <v>3.5</v>
      </c>
      <c r="G1523" s="156">
        <f t="shared" si="912"/>
        <v>3.5</v>
      </c>
      <c r="H1523" s="156">
        <f t="shared" si="903"/>
        <v>0</v>
      </c>
      <c r="I1523" s="157">
        <f>'F4.2  KGSC'!AB102</f>
        <v>0</v>
      </c>
      <c r="J1523" s="157">
        <f>'F4.2  KGSC'!BA102</f>
        <v>0</v>
      </c>
      <c r="K1523" s="156"/>
      <c r="L1523" s="156"/>
      <c r="M1523" s="156">
        <f t="shared" si="904"/>
        <v>0</v>
      </c>
      <c r="N1523" s="156">
        <f t="shared" si="905"/>
        <v>0</v>
      </c>
    </row>
    <row r="1524" spans="1:14" outlineLevel="1">
      <c r="A1524" s="87">
        <f t="shared" ref="A1524:E1524" si="934">A1321</f>
        <v>26.3</v>
      </c>
      <c r="B1524" s="90" t="str">
        <f t="shared" si="934"/>
        <v xml:space="preserve">Supply, Installation &amp; Commissioning of 16.5 KV / 433 V, 5MVA Unit Auxiliary Transformers (Qty. 02) at KGSC Stage-IV. </v>
      </c>
      <c r="C1524" s="87">
        <f t="shared" si="934"/>
        <v>0</v>
      </c>
      <c r="D1524" s="141" t="str">
        <f t="shared" si="934"/>
        <v>-</v>
      </c>
      <c r="E1524" s="159">
        <f t="shared" si="934"/>
        <v>0</v>
      </c>
      <c r="F1524" s="156">
        <f t="shared" si="911"/>
        <v>2</v>
      </c>
      <c r="G1524" s="156">
        <f t="shared" si="912"/>
        <v>2</v>
      </c>
      <c r="H1524" s="156">
        <f>F1524-G1524</f>
        <v>0</v>
      </c>
      <c r="I1524" s="157">
        <f>'F4.2  KGSC'!AB103</f>
        <v>0</v>
      </c>
      <c r="J1524" s="157">
        <f>'F4.2  KGSC'!BA103</f>
        <v>0</v>
      </c>
      <c r="K1524" s="156"/>
      <c r="L1524" s="156"/>
      <c r="M1524" s="156">
        <f>SUM(J1524:L1524)</f>
        <v>0</v>
      </c>
      <c r="N1524" s="156">
        <f>H1524+I1524-M1524</f>
        <v>0</v>
      </c>
    </row>
    <row r="1525" spans="1:14" outlineLevel="1">
      <c r="A1525" s="87">
        <f t="shared" ref="A1525:E1525" si="935">A1322</f>
        <v>26.4</v>
      </c>
      <c r="B1525" s="90" t="str">
        <f t="shared" si="935"/>
        <v>Upgradation of 2.2 KV Auxiliary Breaker with 3.3 KV Breaker along with Auxiliary Transformers at St-I&amp;II.</v>
      </c>
      <c r="C1525" s="87">
        <f t="shared" si="935"/>
        <v>0</v>
      </c>
      <c r="D1525" s="141" t="str">
        <f t="shared" si="935"/>
        <v>-</v>
      </c>
      <c r="E1525" s="159">
        <f t="shared" si="935"/>
        <v>0</v>
      </c>
      <c r="F1525" s="156">
        <f t="shared" si="911"/>
        <v>8</v>
      </c>
      <c r="G1525" s="156">
        <f t="shared" si="912"/>
        <v>8</v>
      </c>
      <c r="H1525" s="156">
        <f>F1525-G1525</f>
        <v>0</v>
      </c>
      <c r="I1525" s="157">
        <f>'F4.2  KGSC'!AB104</f>
        <v>0</v>
      </c>
      <c r="J1525" s="157">
        <f>'F4.2  KGSC'!BA104</f>
        <v>0</v>
      </c>
      <c r="K1525" s="156"/>
      <c r="L1525" s="156"/>
      <c r="M1525" s="156">
        <f>SUM(J1525:L1525)</f>
        <v>0</v>
      </c>
      <c r="N1525" s="156">
        <f>H1525+I1525-M1525</f>
        <v>0</v>
      </c>
    </row>
    <row r="1526" spans="1:14" outlineLevel="1">
      <c r="A1526" s="87">
        <f t="shared" ref="A1526:E1526" si="936">A1323</f>
        <v>26.5</v>
      </c>
      <c r="B1526" s="90" t="str">
        <f t="shared" si="936"/>
        <v>Supply of 11KV Cable alongwith Breaker Panels for Auxiliary Supply from 8-Pole Switchyard Stage- I and II to Stage-IV Powerhouse at KGSC Stage-IV, Pophali.</v>
      </c>
      <c r="C1526" s="87">
        <f t="shared" si="936"/>
        <v>0</v>
      </c>
      <c r="D1526" s="141" t="str">
        <f t="shared" si="936"/>
        <v>-</v>
      </c>
      <c r="E1526" s="159">
        <f t="shared" si="936"/>
        <v>0</v>
      </c>
      <c r="F1526" s="156">
        <f t="shared" si="911"/>
        <v>4.5</v>
      </c>
      <c r="G1526" s="156">
        <f t="shared" si="912"/>
        <v>4.5</v>
      </c>
      <c r="H1526" s="156">
        <f>F1526-G1526</f>
        <v>0</v>
      </c>
      <c r="I1526" s="157">
        <f>'F4.2  KGSC'!AB105</f>
        <v>0</v>
      </c>
      <c r="J1526" s="157">
        <f>'F4.2  KGSC'!BA105</f>
        <v>0</v>
      </c>
      <c r="K1526" s="156"/>
      <c r="L1526" s="156"/>
      <c r="M1526" s="156">
        <f>SUM(J1526:L1526)</f>
        <v>0</v>
      </c>
      <c r="N1526" s="156">
        <f>H1526+I1526-M1526</f>
        <v>0</v>
      </c>
    </row>
    <row r="1527" spans="1:14" outlineLevel="1">
      <c r="A1527" s="87">
        <f t="shared" ref="A1527:E1527" si="937">A1324</f>
        <v>26.6</v>
      </c>
      <c r="B1527" s="90" t="str">
        <f t="shared" si="937"/>
        <v>Replacement of 220 KV isolator of Stage II bay at 220 KV Stage I &amp; II Switchyard</v>
      </c>
      <c r="C1527" s="87">
        <f t="shared" si="937"/>
        <v>0</v>
      </c>
      <c r="D1527" s="141" t="str">
        <f t="shared" si="937"/>
        <v>-</v>
      </c>
      <c r="E1527" s="159">
        <f t="shared" si="937"/>
        <v>0</v>
      </c>
      <c r="F1527" s="156">
        <f t="shared" si="911"/>
        <v>5.5</v>
      </c>
      <c r="G1527" s="156">
        <f t="shared" si="912"/>
        <v>5.5</v>
      </c>
      <c r="H1527" s="156">
        <f>F1527-G1527</f>
        <v>0</v>
      </c>
      <c r="I1527" s="157">
        <f>'F4.2  KGSC'!AB106</f>
        <v>0</v>
      </c>
      <c r="J1527" s="157">
        <f>'F4.2  KGSC'!BA106</f>
        <v>0</v>
      </c>
      <c r="K1527" s="156"/>
      <c r="L1527" s="156"/>
      <c r="M1527" s="156">
        <f>SUM(J1527:L1527)</f>
        <v>0</v>
      </c>
      <c r="N1527" s="156">
        <f>H1527+I1527-M1527</f>
        <v>0</v>
      </c>
    </row>
    <row r="1528" spans="1:14" ht="30" outlineLevel="1">
      <c r="A1528" s="53">
        <f t="shared" ref="A1528:E1528" si="938">A1325</f>
        <v>27</v>
      </c>
      <c r="B1528" s="54" t="str">
        <f t="shared" si="938"/>
        <v>Various Performance Improvement related schemes for FY 2029-30 at KGSC, Pophali</v>
      </c>
      <c r="C1528" s="53" t="str">
        <f t="shared" si="938"/>
        <v>Yet to be approved</v>
      </c>
      <c r="D1528" s="55" t="str">
        <f t="shared" si="938"/>
        <v>-</v>
      </c>
      <c r="E1528" s="56">
        <f t="shared" si="938"/>
        <v>0</v>
      </c>
      <c r="F1528" s="156">
        <f t="shared" si="911"/>
        <v>0</v>
      </c>
      <c r="G1528" s="156">
        <f t="shared" si="912"/>
        <v>0</v>
      </c>
      <c r="H1528" s="156">
        <f>F1528-G1528</f>
        <v>0</v>
      </c>
      <c r="I1528" s="157">
        <f>'F4.2  KGSC'!AB107</f>
        <v>0</v>
      </c>
      <c r="J1528" s="157">
        <f>'F4.2  KGSC'!BA107</f>
        <v>0</v>
      </c>
      <c r="K1528" s="156"/>
      <c r="L1528" s="156"/>
      <c r="M1528" s="156">
        <f>SUM(J1528:L1528)</f>
        <v>0</v>
      </c>
      <c r="N1528" s="156">
        <f>H1528+I1528-M1528</f>
        <v>0</v>
      </c>
    </row>
    <row r="1529" spans="1:14" outlineLevel="1">
      <c r="A1529" s="87">
        <f t="shared" ref="A1529:E1529" si="939">A1326</f>
        <v>27.1</v>
      </c>
      <c r="B1529" s="90" t="str">
        <f t="shared" si="939"/>
        <v>Design Engineering and manufacturing, supply, erection, commissioning &amp; testing of New Pelton runner for Stage-I units (70 MW) at Stage-I&amp;II, KGSC, Pophali.</v>
      </c>
      <c r="C1529" s="87">
        <f t="shared" si="939"/>
        <v>0</v>
      </c>
      <c r="D1529" s="141" t="str">
        <f t="shared" si="939"/>
        <v>-</v>
      </c>
      <c r="E1529" s="159">
        <f t="shared" si="939"/>
        <v>0</v>
      </c>
      <c r="F1529" s="156">
        <f t="shared" si="911"/>
        <v>0</v>
      </c>
      <c r="G1529" s="156">
        <f t="shared" si="912"/>
        <v>0</v>
      </c>
      <c r="H1529" s="156">
        <f t="shared" ref="H1529:H1592" si="940">F1529-G1529</f>
        <v>0</v>
      </c>
      <c r="I1529" s="157">
        <f>'F4.2  KGSC'!AB108</f>
        <v>6</v>
      </c>
      <c r="J1529" s="157">
        <f>'F4.2  KGSC'!BA108</f>
        <v>6</v>
      </c>
      <c r="K1529" s="156"/>
      <c r="L1529" s="156"/>
      <c r="M1529" s="156">
        <f t="shared" ref="M1529:M1574" si="941">SUM(J1529:L1529)</f>
        <v>6</v>
      </c>
      <c r="N1529" s="156">
        <f t="shared" ref="N1529:N1592" si="942">H1529+I1529-M1529</f>
        <v>0</v>
      </c>
    </row>
    <row r="1530" spans="1:14" outlineLevel="1">
      <c r="A1530" s="87">
        <f t="shared" ref="A1530:E1530" si="943">A1327</f>
        <v>27.2</v>
      </c>
      <c r="B1530" s="90" t="str">
        <f t="shared" si="943"/>
        <v xml:space="preserve">Upgradation of Generator and Generator transformer electromagnetic protection relays with numeric relays for Stage 1 &amp; 2. </v>
      </c>
      <c r="C1530" s="87">
        <f t="shared" si="943"/>
        <v>0</v>
      </c>
      <c r="D1530" s="141" t="str">
        <f t="shared" si="943"/>
        <v>-</v>
      </c>
      <c r="E1530" s="159">
        <f t="shared" si="943"/>
        <v>0</v>
      </c>
      <c r="F1530" s="156">
        <f t="shared" si="911"/>
        <v>0</v>
      </c>
      <c r="G1530" s="156">
        <f t="shared" si="912"/>
        <v>0</v>
      </c>
      <c r="H1530" s="156">
        <f t="shared" si="940"/>
        <v>0</v>
      </c>
      <c r="I1530" s="157">
        <f>'F4.2  KGSC'!AB109</f>
        <v>1.5</v>
      </c>
      <c r="J1530" s="157">
        <f>'F4.2  KGSC'!BA109</f>
        <v>1.5</v>
      </c>
      <c r="K1530" s="156"/>
      <c r="L1530" s="156"/>
      <c r="M1530" s="156">
        <f t="shared" si="941"/>
        <v>1.5</v>
      </c>
      <c r="N1530" s="156">
        <f t="shared" si="942"/>
        <v>0</v>
      </c>
    </row>
    <row r="1531" spans="1:14" outlineLevel="1">
      <c r="A1531" s="87">
        <f t="shared" ref="A1531:E1531" si="944">A1328</f>
        <v>27.3</v>
      </c>
      <c r="B1531" s="90" t="str">
        <f t="shared" si="944"/>
        <v>Renovation of old system by full proof modern digital governing system, static/brushless excitation system and  generator stator and rotor winding by class 'F' insulation at St-I&amp;II</v>
      </c>
      <c r="C1531" s="87">
        <f t="shared" si="944"/>
        <v>0</v>
      </c>
      <c r="D1531" s="141" t="str">
        <f t="shared" si="944"/>
        <v>-</v>
      </c>
      <c r="E1531" s="159">
        <f t="shared" si="944"/>
        <v>0</v>
      </c>
      <c r="F1531" s="156">
        <f t="shared" si="911"/>
        <v>0</v>
      </c>
      <c r="G1531" s="156">
        <f t="shared" si="912"/>
        <v>0</v>
      </c>
      <c r="H1531" s="156">
        <f t="shared" si="940"/>
        <v>0</v>
      </c>
      <c r="I1531" s="157">
        <f>'F4.2  KGSC'!AB110</f>
        <v>4.32</v>
      </c>
      <c r="J1531" s="157">
        <f>'F4.2  KGSC'!BA110</f>
        <v>4.32</v>
      </c>
      <c r="K1531" s="156"/>
      <c r="L1531" s="156"/>
      <c r="M1531" s="156">
        <f t="shared" si="941"/>
        <v>4.32</v>
      </c>
      <c r="N1531" s="156">
        <f t="shared" si="942"/>
        <v>0</v>
      </c>
    </row>
    <row r="1532" spans="1:14" outlineLevel="1">
      <c r="A1532" s="87">
        <f t="shared" ref="A1532:E1532" si="945">A1329</f>
        <v>27.4</v>
      </c>
      <c r="B1532" s="90" t="str">
        <f t="shared" si="945"/>
        <v>Design, manufacturing, supply, erection, testing and commissioning of Hydrostatic lubrication system for Units at KGSC Stage I &amp; II, Pophali.</v>
      </c>
      <c r="C1532" s="87">
        <f t="shared" si="945"/>
        <v>0</v>
      </c>
      <c r="D1532" s="141" t="str">
        <f t="shared" si="945"/>
        <v>-</v>
      </c>
      <c r="E1532" s="159">
        <f t="shared" si="945"/>
        <v>0</v>
      </c>
      <c r="F1532" s="156">
        <f t="shared" si="911"/>
        <v>0</v>
      </c>
      <c r="G1532" s="156">
        <f t="shared" si="912"/>
        <v>0</v>
      </c>
      <c r="H1532" s="156">
        <f t="shared" si="940"/>
        <v>0</v>
      </c>
      <c r="I1532" s="157">
        <f>'F4.2  KGSC'!AB111</f>
        <v>6.41</v>
      </c>
      <c r="J1532" s="157">
        <f>'F4.2  KGSC'!BA111</f>
        <v>6.41</v>
      </c>
      <c r="K1532" s="156"/>
      <c r="L1532" s="156"/>
      <c r="M1532" s="156">
        <f t="shared" si="941"/>
        <v>6.41</v>
      </c>
      <c r="N1532" s="156">
        <f t="shared" si="942"/>
        <v>0</v>
      </c>
    </row>
    <row r="1533" spans="1:14" outlineLevel="1">
      <c r="A1533" s="87">
        <f t="shared" ref="A1533:E1533" si="946">A1330</f>
        <v>27.5</v>
      </c>
      <c r="B1533" s="90" t="str">
        <f t="shared" si="946"/>
        <v>Replacement of CW pumps and Motors along with starter pannel at St-I&amp;II</v>
      </c>
      <c r="C1533" s="87">
        <f t="shared" si="946"/>
        <v>0</v>
      </c>
      <c r="D1533" s="141" t="str">
        <f t="shared" si="946"/>
        <v>-</v>
      </c>
      <c r="E1533" s="159">
        <f t="shared" si="946"/>
        <v>0</v>
      </c>
      <c r="F1533" s="156">
        <f t="shared" si="911"/>
        <v>0</v>
      </c>
      <c r="G1533" s="156">
        <f t="shared" si="912"/>
        <v>0</v>
      </c>
      <c r="H1533" s="156">
        <f t="shared" si="940"/>
        <v>0</v>
      </c>
      <c r="I1533" s="157">
        <f>'F4.2  KGSC'!AB112</f>
        <v>2</v>
      </c>
      <c r="J1533" s="157">
        <f>'F4.2  KGSC'!BA112</f>
        <v>2</v>
      </c>
      <c r="K1533" s="156"/>
      <c r="L1533" s="156"/>
      <c r="M1533" s="156">
        <f t="shared" si="941"/>
        <v>2</v>
      </c>
      <c r="N1533" s="156">
        <f t="shared" si="942"/>
        <v>0</v>
      </c>
    </row>
    <row r="1534" spans="1:14" outlineLevel="1">
      <c r="A1534" s="87">
        <f t="shared" ref="A1534:E1534" si="947">A1331</f>
        <v>27.6</v>
      </c>
      <c r="B1534" s="90" t="str">
        <f t="shared" si="947"/>
        <v>Supply of Generator air coolers (16 Nos) for Stage II Units (80 MW) at KGSC, Pophali.</v>
      </c>
      <c r="C1534" s="87">
        <f t="shared" si="947"/>
        <v>0</v>
      </c>
      <c r="D1534" s="141" t="str">
        <f t="shared" si="947"/>
        <v>-</v>
      </c>
      <c r="E1534" s="159">
        <f t="shared" si="947"/>
        <v>0</v>
      </c>
      <c r="F1534" s="156">
        <f t="shared" si="911"/>
        <v>0</v>
      </c>
      <c r="G1534" s="156">
        <f t="shared" si="912"/>
        <v>0</v>
      </c>
      <c r="H1534" s="156">
        <f t="shared" si="940"/>
        <v>0</v>
      </c>
      <c r="I1534" s="157">
        <f>'F4.2  KGSC'!AB113</f>
        <v>1.2</v>
      </c>
      <c r="J1534" s="157">
        <f>'F4.2  KGSC'!BA113</f>
        <v>1.2</v>
      </c>
      <c r="K1534" s="156"/>
      <c r="L1534" s="156"/>
      <c r="M1534" s="156">
        <f t="shared" si="941"/>
        <v>1.2</v>
      </c>
      <c r="N1534" s="156">
        <f t="shared" si="942"/>
        <v>0</v>
      </c>
    </row>
    <row r="1535" spans="1:14" outlineLevel="1">
      <c r="A1535" s="87">
        <f t="shared" ref="A1535:E1535" si="948">A1332</f>
        <v>27.7</v>
      </c>
      <c r="B1535" s="90" t="str">
        <f t="shared" si="948"/>
        <v>Conversion of Stator Core Insulation &amp; Stator Winding from Class ‘B’ to Class ‘F’ for Unit No. 8 (80MW, 11KV, 375RPM, AEG Germany make) of Stage II, KGSC, Pophali on Turnkey Basis.</v>
      </c>
      <c r="C1535" s="87">
        <f t="shared" si="948"/>
        <v>0</v>
      </c>
      <c r="D1535" s="141" t="str">
        <f t="shared" si="948"/>
        <v>-</v>
      </c>
      <c r="E1535" s="159">
        <f t="shared" si="948"/>
        <v>0</v>
      </c>
      <c r="F1535" s="156">
        <f t="shared" si="911"/>
        <v>0</v>
      </c>
      <c r="G1535" s="156">
        <f t="shared" si="912"/>
        <v>0</v>
      </c>
      <c r="H1535" s="156">
        <f t="shared" si="940"/>
        <v>0</v>
      </c>
      <c r="I1535" s="157">
        <f>'F4.2  KGSC'!AB114</f>
        <v>2</v>
      </c>
      <c r="J1535" s="157">
        <f>'F4.2  KGSC'!BA114</f>
        <v>2</v>
      </c>
      <c r="K1535" s="156"/>
      <c r="L1535" s="156"/>
      <c r="M1535" s="156">
        <f t="shared" si="941"/>
        <v>2</v>
      </c>
      <c r="N1535" s="156">
        <f t="shared" si="942"/>
        <v>0</v>
      </c>
    </row>
    <row r="1536" spans="1:14" outlineLevel="1">
      <c r="A1536" s="87">
        <f t="shared" ref="A1536:E1536" si="949">A1333</f>
        <v>27.8</v>
      </c>
      <c r="B1536" s="90" t="str">
        <f t="shared" si="949"/>
        <v>Up-gradation of existing 'B' class insulation of Generator stator to 'F' class insulation of 2X18MW Koyna Dam Power House, Koynanagar.</v>
      </c>
      <c r="C1536" s="87">
        <f t="shared" si="949"/>
        <v>0</v>
      </c>
      <c r="D1536" s="141" t="str">
        <f t="shared" si="949"/>
        <v>-</v>
      </c>
      <c r="E1536" s="159">
        <f t="shared" si="949"/>
        <v>0</v>
      </c>
      <c r="F1536" s="156">
        <f t="shared" si="911"/>
        <v>0</v>
      </c>
      <c r="G1536" s="156">
        <f t="shared" si="912"/>
        <v>0</v>
      </c>
      <c r="H1536" s="156">
        <f t="shared" si="940"/>
        <v>0</v>
      </c>
      <c r="I1536" s="157">
        <f>'F4.2  KGSC'!AB115</f>
        <v>1.5</v>
      </c>
      <c r="J1536" s="157">
        <f>'F4.2  KGSC'!BA115</f>
        <v>1.5</v>
      </c>
      <c r="K1536" s="156"/>
      <c r="L1536" s="156"/>
      <c r="M1536" s="156">
        <f t="shared" si="941"/>
        <v>1.5</v>
      </c>
      <c r="N1536" s="156">
        <f t="shared" si="942"/>
        <v>0</v>
      </c>
    </row>
    <row r="1537" spans="1:14" outlineLevel="1">
      <c r="A1537" s="87">
        <f t="shared" ref="A1537:E1537" si="950">A1334</f>
        <v>27.9</v>
      </c>
      <c r="B1537" s="90" t="str">
        <f t="shared" si="950"/>
        <v>Supply and replacement of Generator air cooler system by new higher efficiency coolers for 2X18MW Koyna Dam Power House, Koynanagar.</v>
      </c>
      <c r="C1537" s="87">
        <f t="shared" si="950"/>
        <v>0</v>
      </c>
      <c r="D1537" s="141" t="str">
        <f t="shared" si="950"/>
        <v>-</v>
      </c>
      <c r="E1537" s="159">
        <f t="shared" si="950"/>
        <v>0</v>
      </c>
      <c r="F1537" s="156">
        <f t="shared" si="911"/>
        <v>0</v>
      </c>
      <c r="G1537" s="156">
        <f t="shared" si="912"/>
        <v>0</v>
      </c>
      <c r="H1537" s="156">
        <f t="shared" si="940"/>
        <v>0</v>
      </c>
      <c r="I1537" s="157">
        <f>'F4.2  KGSC'!AB116</f>
        <v>0.5</v>
      </c>
      <c r="J1537" s="157">
        <f>'F4.2  KGSC'!BA116</f>
        <v>0.5</v>
      </c>
      <c r="K1537" s="156"/>
      <c r="L1537" s="156"/>
      <c r="M1537" s="156">
        <f t="shared" si="941"/>
        <v>0.5</v>
      </c>
      <c r="N1537" s="156">
        <f t="shared" si="942"/>
        <v>0</v>
      </c>
    </row>
    <row r="1538" spans="1:14" outlineLevel="1">
      <c r="A1538" s="87">
        <f t="shared" ref="A1538:E1538" si="951">A1335</f>
        <v>0</v>
      </c>
      <c r="B1538" s="90">
        <f t="shared" si="951"/>
        <v>0</v>
      </c>
      <c r="C1538" s="87">
        <f t="shared" si="951"/>
        <v>0</v>
      </c>
      <c r="D1538" s="141" t="str">
        <f t="shared" si="951"/>
        <v>-</v>
      </c>
      <c r="E1538" s="159">
        <f t="shared" si="951"/>
        <v>0</v>
      </c>
      <c r="F1538" s="156">
        <f t="shared" si="911"/>
        <v>0</v>
      </c>
      <c r="G1538" s="156">
        <f t="shared" si="912"/>
        <v>0</v>
      </c>
      <c r="H1538" s="156">
        <f t="shared" si="940"/>
        <v>0</v>
      </c>
      <c r="I1538" s="157">
        <f>'F4.2  KGSC'!AB117</f>
        <v>0</v>
      </c>
      <c r="J1538" s="157">
        <f>'F4.2  KGSC'!BA117</f>
        <v>0</v>
      </c>
      <c r="K1538" s="156"/>
      <c r="L1538" s="156"/>
      <c r="M1538" s="156">
        <f t="shared" si="941"/>
        <v>0</v>
      </c>
      <c r="N1538" s="156">
        <f t="shared" si="942"/>
        <v>0</v>
      </c>
    </row>
    <row r="1539" spans="1:14" outlineLevel="1">
      <c r="A1539" s="87">
        <f t="shared" ref="A1539:E1539" si="952">A1336</f>
        <v>0</v>
      </c>
      <c r="B1539" s="49" t="str">
        <f t="shared" si="952"/>
        <v>B) Non-DPR Schemes</v>
      </c>
      <c r="C1539" s="87">
        <f t="shared" si="952"/>
        <v>0</v>
      </c>
      <c r="D1539" s="141" t="str">
        <f t="shared" si="952"/>
        <v>-</v>
      </c>
      <c r="E1539" s="159">
        <f t="shared" si="952"/>
        <v>0</v>
      </c>
      <c r="F1539" s="156">
        <f t="shared" si="911"/>
        <v>0</v>
      </c>
      <c r="G1539" s="156">
        <f t="shared" si="912"/>
        <v>0</v>
      </c>
      <c r="H1539" s="156">
        <f t="shared" si="940"/>
        <v>0</v>
      </c>
      <c r="I1539" s="157">
        <f>'F4.2  KGSC'!AB118</f>
        <v>0</v>
      </c>
      <c r="J1539" s="157">
        <f>'F4.2  KGSC'!BA118</f>
        <v>0</v>
      </c>
      <c r="K1539" s="156"/>
      <c r="L1539" s="156"/>
      <c r="M1539" s="156">
        <f t="shared" si="941"/>
        <v>0</v>
      </c>
      <c r="N1539" s="156">
        <f t="shared" si="942"/>
        <v>0</v>
      </c>
    </row>
    <row r="1540" spans="1:14" outlineLevel="1">
      <c r="A1540" s="420">
        <f t="shared" ref="A1540:E1540" si="953">A1337</f>
        <v>1</v>
      </c>
      <c r="B1540" s="99" t="str">
        <f t="shared" si="953"/>
        <v xml:space="preserve"> &lt;Auto Transformer Oil Insulation Test kit (BDV Kit)&gt;</v>
      </c>
      <c r="C1540" s="420" t="str">
        <f t="shared" si="953"/>
        <v>N.A.</v>
      </c>
      <c r="D1540" s="814" t="str">
        <f t="shared" si="953"/>
        <v>-</v>
      </c>
      <c r="E1540" s="817">
        <f t="shared" si="953"/>
        <v>0</v>
      </c>
      <c r="F1540" s="816">
        <f t="shared" si="911"/>
        <v>3.9530000000000003E-2</v>
      </c>
      <c r="G1540" s="816">
        <f t="shared" si="912"/>
        <v>3.9530000000000003E-2</v>
      </c>
      <c r="H1540" s="816">
        <f t="shared" si="940"/>
        <v>0</v>
      </c>
      <c r="I1540" s="155">
        <f>'F4.2  KGSC'!AB119</f>
        <v>0</v>
      </c>
      <c r="J1540" s="155">
        <f>'F4.2  KGSC'!BA119</f>
        <v>0</v>
      </c>
      <c r="K1540" s="816"/>
      <c r="L1540" s="816"/>
      <c r="M1540" s="816">
        <f t="shared" si="941"/>
        <v>0</v>
      </c>
      <c r="N1540" s="816">
        <f t="shared" si="942"/>
        <v>0</v>
      </c>
    </row>
    <row r="1541" spans="1:14" outlineLevel="1">
      <c r="A1541" s="420">
        <f t="shared" ref="A1541:E1541" si="954">A1338</f>
        <v>2</v>
      </c>
      <c r="B1541" s="99" t="str">
        <f t="shared" si="954"/>
        <v>&lt;Man coolers pedestal fans at KGSC,Pophali&gt;</v>
      </c>
      <c r="C1541" s="420" t="str">
        <f t="shared" si="954"/>
        <v>N.A.</v>
      </c>
      <c r="D1541" s="814" t="str">
        <f t="shared" si="954"/>
        <v>-</v>
      </c>
      <c r="E1541" s="817">
        <f t="shared" si="954"/>
        <v>0</v>
      </c>
      <c r="F1541" s="816">
        <f t="shared" si="911"/>
        <v>3.4143300000000001E-2</v>
      </c>
      <c r="G1541" s="816">
        <f t="shared" si="912"/>
        <v>3.4143300000000001E-2</v>
      </c>
      <c r="H1541" s="816">
        <f t="shared" si="940"/>
        <v>0</v>
      </c>
      <c r="I1541" s="155">
        <f>'F4.2  KGSC'!AB120</f>
        <v>0</v>
      </c>
      <c r="J1541" s="155">
        <f>'F4.2  KGSC'!BA120</f>
        <v>0</v>
      </c>
      <c r="K1541" s="816"/>
      <c r="L1541" s="816"/>
      <c r="M1541" s="816">
        <f t="shared" si="941"/>
        <v>0</v>
      </c>
      <c r="N1541" s="816">
        <f t="shared" si="942"/>
        <v>0</v>
      </c>
    </row>
    <row r="1542" spans="1:14" outlineLevel="1">
      <c r="A1542" s="420">
        <f t="shared" ref="A1542:E1542" si="955">A1339</f>
        <v>3</v>
      </c>
      <c r="B1542" s="99" t="str">
        <f t="shared" si="955"/>
        <v>&lt; 5 KV Digital Insulation Tester&gt;</v>
      </c>
      <c r="C1542" s="420" t="str">
        <f t="shared" si="955"/>
        <v>N.A.</v>
      </c>
      <c r="D1542" s="814" t="str">
        <f t="shared" si="955"/>
        <v>-</v>
      </c>
      <c r="E1542" s="817">
        <f t="shared" si="955"/>
        <v>0</v>
      </c>
      <c r="F1542" s="816">
        <f t="shared" si="911"/>
        <v>2.9798000000000002E-2</v>
      </c>
      <c r="G1542" s="816">
        <f t="shared" si="912"/>
        <v>2.9798000000000002E-2</v>
      </c>
      <c r="H1542" s="816">
        <f t="shared" si="940"/>
        <v>0</v>
      </c>
      <c r="I1542" s="155">
        <f>'F4.2  KGSC'!AB121</f>
        <v>0</v>
      </c>
      <c r="J1542" s="155">
        <f>'F4.2  KGSC'!BA121</f>
        <v>0</v>
      </c>
      <c r="K1542" s="816"/>
      <c r="L1542" s="816"/>
      <c r="M1542" s="816">
        <f t="shared" si="941"/>
        <v>0</v>
      </c>
      <c r="N1542" s="816">
        <f t="shared" si="942"/>
        <v>0</v>
      </c>
    </row>
    <row r="1543" spans="1:14" outlineLevel="1">
      <c r="A1543" s="420">
        <f t="shared" ref="A1543:E1543" si="956">A1340</f>
        <v>4</v>
      </c>
      <c r="B1543" s="99" t="str">
        <f t="shared" si="956"/>
        <v>&lt;Split AC Unit,Window AC  Unit,Refrigerator,Ped&gt;</v>
      </c>
      <c r="C1543" s="420" t="str">
        <f t="shared" si="956"/>
        <v>N.A.</v>
      </c>
      <c r="D1543" s="814" t="str">
        <f t="shared" si="956"/>
        <v>-</v>
      </c>
      <c r="E1543" s="817">
        <f t="shared" si="956"/>
        <v>0</v>
      </c>
      <c r="F1543" s="816">
        <f t="shared" si="911"/>
        <v>1.7857399999999999E-2</v>
      </c>
      <c r="G1543" s="816">
        <f t="shared" si="912"/>
        <v>1.7857399999999999E-2</v>
      </c>
      <c r="H1543" s="816">
        <f t="shared" si="940"/>
        <v>0</v>
      </c>
      <c r="I1543" s="155">
        <f>'F4.2  KGSC'!AB122</f>
        <v>0</v>
      </c>
      <c r="J1543" s="155">
        <f>'F4.2  KGSC'!BA122</f>
        <v>0</v>
      </c>
      <c r="K1543" s="816"/>
      <c r="L1543" s="816"/>
      <c r="M1543" s="816">
        <f t="shared" si="941"/>
        <v>0</v>
      </c>
      <c r="N1543" s="816">
        <f t="shared" si="942"/>
        <v>0</v>
      </c>
    </row>
    <row r="1544" spans="1:14" outlineLevel="1">
      <c r="A1544" s="420">
        <f t="shared" ref="A1544:E1544" si="957">A1341</f>
        <v>5</v>
      </c>
      <c r="B1544" s="99" t="str">
        <f t="shared" si="957"/>
        <v>&lt;Earth Resistance Tester at ,Pophali. TIC STAGE IV&gt;</v>
      </c>
      <c r="C1544" s="420" t="str">
        <f t="shared" si="957"/>
        <v>N.A.</v>
      </c>
      <c r="D1544" s="814" t="str">
        <f t="shared" si="957"/>
        <v>-</v>
      </c>
      <c r="E1544" s="817">
        <f t="shared" si="957"/>
        <v>0</v>
      </c>
      <c r="F1544" s="816">
        <f t="shared" si="911"/>
        <v>1.6838599999999999E-2</v>
      </c>
      <c r="G1544" s="816">
        <f t="shared" si="912"/>
        <v>1.6838599999999999E-2</v>
      </c>
      <c r="H1544" s="816">
        <f t="shared" si="940"/>
        <v>0</v>
      </c>
      <c r="I1544" s="155">
        <f>'F4.2  KGSC'!AB123</f>
        <v>0</v>
      </c>
      <c r="J1544" s="155">
        <f>'F4.2  KGSC'!BA123</f>
        <v>0</v>
      </c>
      <c r="K1544" s="816"/>
      <c r="L1544" s="816"/>
      <c r="M1544" s="816">
        <f t="shared" si="941"/>
        <v>0</v>
      </c>
      <c r="N1544" s="816">
        <f t="shared" si="942"/>
        <v>0</v>
      </c>
    </row>
    <row r="1545" spans="1:14" outlineLevel="1">
      <c r="A1545" s="420">
        <f t="shared" ref="A1545:E1545" si="958">A1342</f>
        <v>6</v>
      </c>
      <c r="B1545" s="99" t="str">
        <f t="shared" si="958"/>
        <v>&lt;Tools and Tackles at St-IV,KGSC,Pophali&gt;</v>
      </c>
      <c r="C1545" s="420" t="str">
        <f t="shared" si="958"/>
        <v>N.A.</v>
      </c>
      <c r="D1545" s="814" t="str">
        <f t="shared" si="958"/>
        <v>-</v>
      </c>
      <c r="E1545" s="817">
        <f t="shared" si="958"/>
        <v>0</v>
      </c>
      <c r="F1545" s="816">
        <f t="shared" si="911"/>
        <v>3.4609399999999998E-2</v>
      </c>
      <c r="G1545" s="816">
        <f t="shared" si="912"/>
        <v>3.4609399999999998E-2</v>
      </c>
      <c r="H1545" s="816">
        <f t="shared" si="940"/>
        <v>0</v>
      </c>
      <c r="I1545" s="155">
        <f>'F4.2  KGSC'!AB124</f>
        <v>0</v>
      </c>
      <c r="J1545" s="155">
        <f>'F4.2  KGSC'!BA124</f>
        <v>0</v>
      </c>
      <c r="K1545" s="816"/>
      <c r="L1545" s="816"/>
      <c r="M1545" s="816">
        <f t="shared" si="941"/>
        <v>0</v>
      </c>
      <c r="N1545" s="816">
        <f t="shared" si="942"/>
        <v>0</v>
      </c>
    </row>
    <row r="1546" spans="1:14" outlineLevel="1">
      <c r="A1546" s="420">
        <f t="shared" ref="A1546:E1546" si="959">A1343</f>
        <v>7</v>
      </c>
      <c r="B1546" s="99" t="str">
        <f t="shared" si="959"/>
        <v>&lt;New portable Fire Fighting Diesel Pumps for Dewatering&gt;</v>
      </c>
      <c r="C1546" s="420" t="str">
        <f t="shared" si="959"/>
        <v>N.A.</v>
      </c>
      <c r="D1546" s="814" t="str">
        <f t="shared" si="959"/>
        <v>-</v>
      </c>
      <c r="E1546" s="817">
        <f t="shared" si="959"/>
        <v>0</v>
      </c>
      <c r="F1546" s="816">
        <f t="shared" si="911"/>
        <v>9.6969600000000003E-2</v>
      </c>
      <c r="G1546" s="816">
        <f t="shared" si="912"/>
        <v>9.6969600000000003E-2</v>
      </c>
      <c r="H1546" s="816">
        <f t="shared" si="940"/>
        <v>0</v>
      </c>
      <c r="I1546" s="155">
        <f>'F4.2  KGSC'!AB125</f>
        <v>0</v>
      </c>
      <c r="J1546" s="155">
        <f>'F4.2  KGSC'!BA125</f>
        <v>0</v>
      </c>
      <c r="K1546" s="816"/>
      <c r="L1546" s="816"/>
      <c r="M1546" s="816">
        <f t="shared" si="941"/>
        <v>0</v>
      </c>
      <c r="N1546" s="816">
        <f t="shared" si="942"/>
        <v>0</v>
      </c>
    </row>
    <row r="1547" spans="1:14" outlineLevel="1">
      <c r="A1547" s="420">
        <f t="shared" ref="A1547:E1547" si="960">A1344</f>
        <v>8</v>
      </c>
      <c r="B1547" s="99" t="str">
        <f t="shared" si="960"/>
        <v>&lt;Visitors chairs for, Pophali KGSC&gt;</v>
      </c>
      <c r="C1547" s="420" t="str">
        <f t="shared" si="960"/>
        <v>N.A.</v>
      </c>
      <c r="D1547" s="814" t="str">
        <f t="shared" si="960"/>
        <v>-</v>
      </c>
      <c r="E1547" s="817">
        <f t="shared" si="960"/>
        <v>0</v>
      </c>
      <c r="F1547" s="816">
        <f t="shared" si="911"/>
        <v>3.3187500000000002E-2</v>
      </c>
      <c r="G1547" s="816">
        <f t="shared" si="912"/>
        <v>3.3187500000000002E-2</v>
      </c>
      <c r="H1547" s="816">
        <f t="shared" si="940"/>
        <v>0</v>
      </c>
      <c r="I1547" s="155">
        <f>'F4.2  KGSC'!AB126</f>
        <v>0</v>
      </c>
      <c r="J1547" s="155">
        <f>'F4.2  KGSC'!BA126</f>
        <v>0</v>
      </c>
      <c r="K1547" s="816"/>
      <c r="L1547" s="816"/>
      <c r="M1547" s="816">
        <f t="shared" si="941"/>
        <v>0</v>
      </c>
      <c r="N1547" s="816">
        <f t="shared" si="942"/>
        <v>0</v>
      </c>
    </row>
    <row r="1548" spans="1:14" outlineLevel="1">
      <c r="A1548" s="420">
        <f t="shared" ref="A1548:E1548" si="961">A1345</f>
        <v>9</v>
      </c>
      <c r="B1548" s="99" t="str">
        <f t="shared" si="961"/>
        <v>&lt;Installation of new racks inside various/new slotted angle racks &gt;</v>
      </c>
      <c r="C1548" s="420" t="str">
        <f t="shared" si="961"/>
        <v>N.A.</v>
      </c>
      <c r="D1548" s="814" t="str">
        <f t="shared" si="961"/>
        <v>-</v>
      </c>
      <c r="E1548" s="817">
        <f t="shared" si="961"/>
        <v>0</v>
      </c>
      <c r="F1548" s="816">
        <f t="shared" si="911"/>
        <v>3.9648000000000003E-2</v>
      </c>
      <c r="G1548" s="816">
        <f t="shared" si="912"/>
        <v>3.9648000000000003E-2</v>
      </c>
      <c r="H1548" s="816">
        <f t="shared" si="940"/>
        <v>0</v>
      </c>
      <c r="I1548" s="155">
        <f>'F4.2  KGSC'!AB127</f>
        <v>0</v>
      </c>
      <c r="J1548" s="155">
        <f>'F4.2  KGSC'!BA127</f>
        <v>0</v>
      </c>
      <c r="K1548" s="816"/>
      <c r="L1548" s="816"/>
      <c r="M1548" s="816">
        <f t="shared" si="941"/>
        <v>0</v>
      </c>
      <c r="N1548" s="816">
        <f t="shared" si="942"/>
        <v>0</v>
      </c>
    </row>
    <row r="1549" spans="1:14" outlineLevel="1">
      <c r="A1549" s="420">
        <f t="shared" ref="A1549:E1549" si="962">A1346</f>
        <v>10</v>
      </c>
      <c r="B1549" s="99" t="str">
        <f t="shared" si="962"/>
        <v>&lt;Supply of chairs for KGSC, Pophali&gt;</v>
      </c>
      <c r="C1549" s="420" t="str">
        <f t="shared" si="962"/>
        <v>N.A.</v>
      </c>
      <c r="D1549" s="814" t="str">
        <f t="shared" si="962"/>
        <v>-</v>
      </c>
      <c r="E1549" s="817">
        <f t="shared" si="962"/>
        <v>0</v>
      </c>
      <c r="F1549" s="816">
        <f t="shared" si="911"/>
        <v>4.4238199999999998E-2</v>
      </c>
      <c r="G1549" s="816">
        <f t="shared" si="912"/>
        <v>4.4238199999999998E-2</v>
      </c>
      <c r="H1549" s="816">
        <f t="shared" si="940"/>
        <v>0</v>
      </c>
      <c r="I1549" s="155">
        <f>'F4.2  KGSC'!AB128</f>
        <v>0</v>
      </c>
      <c r="J1549" s="155">
        <f>'F4.2  KGSC'!BA128</f>
        <v>0</v>
      </c>
      <c r="K1549" s="816"/>
      <c r="L1549" s="816"/>
      <c r="M1549" s="816">
        <f t="shared" si="941"/>
        <v>0</v>
      </c>
      <c r="N1549" s="816">
        <f t="shared" si="942"/>
        <v>0</v>
      </c>
    </row>
    <row r="1550" spans="1:14" outlineLevel="1">
      <c r="A1550" s="420">
        <f t="shared" ref="A1550:E1550" si="963">A1347</f>
        <v>11</v>
      </c>
      <c r="B1550" s="99" t="str">
        <f t="shared" si="963"/>
        <v>&lt;Laser Jet NetwoksPrinters at KGSC, Pophali&gt;</v>
      </c>
      <c r="C1550" s="420" t="str">
        <f t="shared" si="963"/>
        <v>N.A.</v>
      </c>
      <c r="D1550" s="814" t="str">
        <f t="shared" si="963"/>
        <v>-</v>
      </c>
      <c r="E1550" s="817">
        <f t="shared" si="963"/>
        <v>0</v>
      </c>
      <c r="F1550" s="816">
        <f t="shared" si="911"/>
        <v>8.4074999999999997E-2</v>
      </c>
      <c r="G1550" s="816">
        <f t="shared" si="912"/>
        <v>8.4074999999999997E-2</v>
      </c>
      <c r="H1550" s="816">
        <f t="shared" si="940"/>
        <v>0</v>
      </c>
      <c r="I1550" s="155">
        <f>'F4.2  KGSC'!AB129</f>
        <v>0</v>
      </c>
      <c r="J1550" s="155">
        <f>'F4.2  KGSC'!BA129</f>
        <v>0</v>
      </c>
      <c r="K1550" s="816"/>
      <c r="L1550" s="816"/>
      <c r="M1550" s="816">
        <f t="shared" si="941"/>
        <v>0</v>
      </c>
      <c r="N1550" s="816">
        <f t="shared" si="942"/>
        <v>0</v>
      </c>
    </row>
    <row r="1551" spans="1:14" outlineLevel="1">
      <c r="A1551" s="420">
        <f t="shared" ref="A1551:E1551" si="964">A1348</f>
        <v>12</v>
      </c>
      <c r="B1551" s="99" t="str">
        <f t="shared" si="964"/>
        <v>&lt;Night Vision Binoculars&gt;</v>
      </c>
      <c r="C1551" s="420" t="str">
        <f t="shared" si="964"/>
        <v>N.A.</v>
      </c>
      <c r="D1551" s="814" t="str">
        <f t="shared" si="964"/>
        <v>-</v>
      </c>
      <c r="E1551" s="817">
        <f t="shared" si="964"/>
        <v>0</v>
      </c>
      <c r="F1551" s="816">
        <f t="shared" si="911"/>
        <v>2.34112E-2</v>
      </c>
      <c r="G1551" s="816">
        <f t="shared" si="912"/>
        <v>2.34112E-2</v>
      </c>
      <c r="H1551" s="816">
        <f t="shared" si="940"/>
        <v>0</v>
      </c>
      <c r="I1551" s="155">
        <f>'F4.2  KGSC'!AB130</f>
        <v>0</v>
      </c>
      <c r="J1551" s="155">
        <f>'F4.2  KGSC'!BA130</f>
        <v>0</v>
      </c>
      <c r="K1551" s="816"/>
      <c r="L1551" s="816"/>
      <c r="M1551" s="816">
        <f t="shared" si="941"/>
        <v>0</v>
      </c>
      <c r="N1551" s="816">
        <f t="shared" si="942"/>
        <v>0</v>
      </c>
    </row>
    <row r="1552" spans="1:14" outlineLevel="1">
      <c r="A1552" s="420">
        <f t="shared" ref="A1552:E1552" si="965">A1349</f>
        <v>13</v>
      </c>
      <c r="B1552" s="99" t="str">
        <f t="shared" si="965"/>
        <v>&lt;TATA Star Bus-32 seater LCV MH08-9358&gt;</v>
      </c>
      <c r="C1552" s="420" t="str">
        <f t="shared" si="965"/>
        <v>N.A.</v>
      </c>
      <c r="D1552" s="814" t="str">
        <f t="shared" si="965"/>
        <v>-</v>
      </c>
      <c r="E1552" s="817">
        <f t="shared" si="965"/>
        <v>0</v>
      </c>
      <c r="F1552" s="816">
        <f t="shared" si="911"/>
        <v>0</v>
      </c>
      <c r="G1552" s="816">
        <f t="shared" si="912"/>
        <v>0</v>
      </c>
      <c r="H1552" s="816">
        <f t="shared" si="940"/>
        <v>0</v>
      </c>
      <c r="I1552" s="155">
        <f>'F4.2  KGSC'!AB131</f>
        <v>0</v>
      </c>
      <c r="J1552" s="155">
        <f>'F4.2  KGSC'!BA131</f>
        <v>0</v>
      </c>
      <c r="K1552" s="816"/>
      <c r="L1552" s="816"/>
      <c r="M1552" s="816">
        <f t="shared" si="941"/>
        <v>0</v>
      </c>
      <c r="N1552" s="816">
        <f t="shared" si="942"/>
        <v>0</v>
      </c>
    </row>
    <row r="1553" spans="1:14" outlineLevel="1">
      <c r="A1553" s="420">
        <f t="shared" ref="A1553:E1553" si="966">A1350</f>
        <v>14</v>
      </c>
      <c r="B1553" s="99" t="str">
        <f t="shared" si="966"/>
        <v>&lt;TATA Star Bus-32 seater LCV MH08-9359&gt;</v>
      </c>
      <c r="C1553" s="420" t="str">
        <f t="shared" si="966"/>
        <v>N.A.</v>
      </c>
      <c r="D1553" s="814" t="str">
        <f t="shared" si="966"/>
        <v>-</v>
      </c>
      <c r="E1553" s="817">
        <f t="shared" si="966"/>
        <v>0</v>
      </c>
      <c r="F1553" s="816">
        <f t="shared" si="911"/>
        <v>0</v>
      </c>
      <c r="G1553" s="816">
        <f t="shared" si="912"/>
        <v>0</v>
      </c>
      <c r="H1553" s="816">
        <f t="shared" si="940"/>
        <v>0</v>
      </c>
      <c r="I1553" s="155">
        <f>'F4.2  KGSC'!AB132</f>
        <v>0</v>
      </c>
      <c r="J1553" s="155">
        <f>'F4.2  KGSC'!BA132</f>
        <v>0</v>
      </c>
      <c r="K1553" s="816"/>
      <c r="L1553" s="816"/>
      <c r="M1553" s="816">
        <f t="shared" si="941"/>
        <v>0</v>
      </c>
      <c r="N1553" s="816">
        <f t="shared" si="942"/>
        <v>0</v>
      </c>
    </row>
    <row r="1554" spans="1:14" outlineLevel="1">
      <c r="A1554" s="420">
        <f t="shared" ref="A1554:E1554" si="967">A1351</f>
        <v>15</v>
      </c>
      <c r="B1554" s="99" t="str">
        <f t="shared" si="967"/>
        <v>&lt;Vehicle No.MH 08-9401 TATA Star Bus 32 seater&gt;</v>
      </c>
      <c r="C1554" s="420" t="str">
        <f t="shared" si="967"/>
        <v>N.A.</v>
      </c>
      <c r="D1554" s="814" t="str">
        <f t="shared" si="967"/>
        <v>-</v>
      </c>
      <c r="E1554" s="817">
        <f t="shared" si="967"/>
        <v>0</v>
      </c>
      <c r="F1554" s="816">
        <f t="shared" si="911"/>
        <v>0</v>
      </c>
      <c r="G1554" s="816">
        <f t="shared" si="912"/>
        <v>0</v>
      </c>
      <c r="H1554" s="816">
        <f t="shared" si="940"/>
        <v>0</v>
      </c>
      <c r="I1554" s="155">
        <f>'F4.2  KGSC'!AB133</f>
        <v>0</v>
      </c>
      <c r="J1554" s="155">
        <f>'F4.2  KGSC'!BA133</f>
        <v>0</v>
      </c>
      <c r="K1554" s="816"/>
      <c r="L1554" s="816"/>
      <c r="M1554" s="816">
        <f t="shared" si="941"/>
        <v>0</v>
      </c>
      <c r="N1554" s="816">
        <f t="shared" si="942"/>
        <v>0</v>
      </c>
    </row>
    <row r="1555" spans="1:14" outlineLevel="1">
      <c r="A1555" s="420">
        <f t="shared" ref="A1555:E1555" si="968">A1352</f>
        <v>16</v>
      </c>
      <c r="B1555" s="99" t="str">
        <f t="shared" si="968"/>
        <v xml:space="preserve"> &lt;Not in use DCM Toyato Bus MH-1&gt;</v>
      </c>
      <c r="C1555" s="420" t="str">
        <f t="shared" si="968"/>
        <v>N.A.</v>
      </c>
      <c r="D1555" s="814" t="str">
        <f t="shared" si="968"/>
        <v>-</v>
      </c>
      <c r="E1555" s="817">
        <f t="shared" si="968"/>
        <v>0</v>
      </c>
      <c r="F1555" s="816">
        <f t="shared" si="911"/>
        <v>0</v>
      </c>
      <c r="G1555" s="816">
        <f t="shared" si="912"/>
        <v>0</v>
      </c>
      <c r="H1555" s="816">
        <f t="shared" si="940"/>
        <v>0</v>
      </c>
      <c r="I1555" s="155">
        <f>'F4.2  KGSC'!AB134</f>
        <v>0</v>
      </c>
      <c r="J1555" s="155">
        <f>'F4.2  KGSC'!BA134</f>
        <v>0</v>
      </c>
      <c r="K1555" s="816"/>
      <c r="L1555" s="816"/>
      <c r="M1555" s="816">
        <f t="shared" si="941"/>
        <v>0</v>
      </c>
      <c r="N1555" s="816">
        <f t="shared" si="942"/>
        <v>0</v>
      </c>
    </row>
    <row r="1556" spans="1:14" outlineLevel="1">
      <c r="A1556" s="420">
        <f t="shared" ref="A1556:E1556" si="969">A1353</f>
        <v>17</v>
      </c>
      <c r="B1556" s="99" t="str">
        <f t="shared" si="969"/>
        <v xml:space="preserve"> &lt;Not in use DCM Toyato Mini Bus&gt;</v>
      </c>
      <c r="C1556" s="420" t="str">
        <f t="shared" si="969"/>
        <v>N.A.</v>
      </c>
      <c r="D1556" s="814" t="str">
        <f t="shared" si="969"/>
        <v>-</v>
      </c>
      <c r="E1556" s="817">
        <f t="shared" si="969"/>
        <v>0</v>
      </c>
      <c r="F1556" s="816">
        <f t="shared" si="911"/>
        <v>0</v>
      </c>
      <c r="G1556" s="816">
        <f t="shared" si="912"/>
        <v>0</v>
      </c>
      <c r="H1556" s="816">
        <f t="shared" si="940"/>
        <v>0</v>
      </c>
      <c r="I1556" s="155">
        <f>'F4.2  KGSC'!AB135</f>
        <v>0</v>
      </c>
      <c r="J1556" s="155">
        <f>'F4.2  KGSC'!BA135</f>
        <v>0</v>
      </c>
      <c r="K1556" s="816"/>
      <c r="L1556" s="816"/>
      <c r="M1556" s="816">
        <f t="shared" si="941"/>
        <v>0</v>
      </c>
      <c r="N1556" s="816">
        <f t="shared" si="942"/>
        <v>0</v>
      </c>
    </row>
    <row r="1557" spans="1:14" outlineLevel="1">
      <c r="A1557" s="420">
        <f t="shared" ref="A1557:E1557" si="970">A1354</f>
        <v>18</v>
      </c>
      <c r="B1557" s="99" t="str">
        <f t="shared" si="970"/>
        <v>&lt;Digital Multimeters, Clamp Meter &amp; Insulation resistance tester for TIC, Stage I&amp;II, Pophali&gt;</v>
      </c>
      <c r="C1557" s="420" t="str">
        <f t="shared" si="970"/>
        <v>N.A.</v>
      </c>
      <c r="D1557" s="814" t="str">
        <f t="shared" si="970"/>
        <v>-</v>
      </c>
      <c r="E1557" s="817">
        <f t="shared" si="970"/>
        <v>0</v>
      </c>
      <c r="F1557" s="816">
        <f t="shared" si="911"/>
        <v>2.8927700000000001E-2</v>
      </c>
      <c r="G1557" s="816">
        <f t="shared" si="912"/>
        <v>2.8927700000000001E-2</v>
      </c>
      <c r="H1557" s="816">
        <f t="shared" si="940"/>
        <v>0</v>
      </c>
      <c r="I1557" s="155">
        <f>'F4.2  KGSC'!AB136</f>
        <v>0</v>
      </c>
      <c r="J1557" s="155">
        <f>'F4.2  KGSC'!BA136</f>
        <v>0</v>
      </c>
      <c r="K1557" s="816"/>
      <c r="L1557" s="816"/>
      <c r="M1557" s="816">
        <f t="shared" si="941"/>
        <v>0</v>
      </c>
      <c r="N1557" s="816">
        <f t="shared" si="942"/>
        <v>0</v>
      </c>
    </row>
    <row r="1558" spans="1:14" outlineLevel="1">
      <c r="A1558" s="420">
        <f t="shared" ref="A1558:E1558" si="971">A1355</f>
        <v>19</v>
      </c>
      <c r="B1558" s="99" t="str">
        <f t="shared" si="971"/>
        <v>&lt;Transformer Winding resistance measurement kit at Stage-III,  Alore&gt;</v>
      </c>
      <c r="C1558" s="420" t="str">
        <f t="shared" si="971"/>
        <v>N.A.</v>
      </c>
      <c r="D1558" s="814" t="str">
        <f t="shared" si="971"/>
        <v>-</v>
      </c>
      <c r="E1558" s="817">
        <f t="shared" si="971"/>
        <v>0</v>
      </c>
      <c r="F1558" s="816">
        <f t="shared" si="911"/>
        <v>2.4337500000000001E-2</v>
      </c>
      <c r="G1558" s="816">
        <f t="shared" si="912"/>
        <v>2.4337500000000001E-2</v>
      </c>
      <c r="H1558" s="816">
        <f t="shared" si="940"/>
        <v>0</v>
      </c>
      <c r="I1558" s="155">
        <f>'F4.2  KGSC'!AB137</f>
        <v>0</v>
      </c>
      <c r="J1558" s="155">
        <f>'F4.2  KGSC'!BA137</f>
        <v>0</v>
      </c>
      <c r="K1558" s="816"/>
      <c r="L1558" s="816"/>
      <c r="M1558" s="816">
        <f t="shared" si="941"/>
        <v>0</v>
      </c>
      <c r="N1558" s="816">
        <f t="shared" si="942"/>
        <v>0</v>
      </c>
    </row>
    <row r="1559" spans="1:14" outlineLevel="1">
      <c r="A1559" s="420">
        <f t="shared" ref="A1559:E1559" si="972">A1356</f>
        <v>20</v>
      </c>
      <c r="B1559" s="99" t="str">
        <f t="shared" si="972"/>
        <v>&lt;Multifunc A3 Scanner &amp; all in one A4 laser printer Technical Purchase , Account Section, H.R. ,MPD&gt;</v>
      </c>
      <c r="C1559" s="420" t="str">
        <f t="shared" si="972"/>
        <v>N.A.</v>
      </c>
      <c r="D1559" s="814" t="str">
        <f t="shared" si="972"/>
        <v>-</v>
      </c>
      <c r="E1559" s="817">
        <f t="shared" si="972"/>
        <v>0</v>
      </c>
      <c r="F1559" s="816">
        <f t="shared" si="911"/>
        <v>3.2520800000000002E-2</v>
      </c>
      <c r="G1559" s="816">
        <f t="shared" si="912"/>
        <v>3.2520800000000002E-2</v>
      </c>
      <c r="H1559" s="816">
        <f t="shared" si="940"/>
        <v>0</v>
      </c>
      <c r="I1559" s="155">
        <f>'F4.2  KGSC'!AB138</f>
        <v>0</v>
      </c>
      <c r="J1559" s="155">
        <f>'F4.2  KGSC'!BA138</f>
        <v>0</v>
      </c>
      <c r="K1559" s="816"/>
      <c r="L1559" s="816"/>
      <c r="M1559" s="816">
        <f t="shared" si="941"/>
        <v>0</v>
      </c>
      <c r="N1559" s="816">
        <f t="shared" si="942"/>
        <v>0</v>
      </c>
    </row>
    <row r="1560" spans="1:14" outlineLevel="1">
      <c r="A1560" s="420">
        <f t="shared" ref="A1560:E1560" si="973">A1357</f>
        <v>21</v>
      </c>
      <c r="B1560" s="99" t="str">
        <f t="shared" si="973"/>
        <v>&lt;Temperature Calibrator at St-IV, KGSC,Pophali&gt;</v>
      </c>
      <c r="C1560" s="420" t="str">
        <f t="shared" si="973"/>
        <v>N.A.</v>
      </c>
      <c r="D1560" s="814" t="str">
        <f t="shared" si="973"/>
        <v>-</v>
      </c>
      <c r="E1560" s="817">
        <f t="shared" si="973"/>
        <v>0</v>
      </c>
      <c r="F1560" s="816">
        <f t="shared" si="911"/>
        <v>1.2272E-2</v>
      </c>
      <c r="G1560" s="816">
        <f t="shared" si="912"/>
        <v>1.2272E-2</v>
      </c>
      <c r="H1560" s="816">
        <f t="shared" si="940"/>
        <v>0</v>
      </c>
      <c r="I1560" s="155">
        <f>'F4.2  KGSC'!AB139</f>
        <v>0</v>
      </c>
      <c r="J1560" s="155">
        <f>'F4.2  KGSC'!BA139</f>
        <v>0</v>
      </c>
      <c r="K1560" s="816"/>
      <c r="L1560" s="816"/>
      <c r="M1560" s="816">
        <f t="shared" si="941"/>
        <v>0</v>
      </c>
      <c r="N1560" s="816">
        <f t="shared" si="942"/>
        <v>0</v>
      </c>
    </row>
    <row r="1561" spans="1:14" outlineLevel="1">
      <c r="A1561" s="420">
        <f t="shared" ref="A1561:E1561" si="974">A1358</f>
        <v>22</v>
      </c>
      <c r="B1561" s="99" t="str">
        <f t="shared" si="974"/>
        <v>&lt; 1 no. new departmental car Maruti Sweft Desire for conveyance of Chief Engr&gt;</v>
      </c>
      <c r="C1561" s="420" t="str">
        <f t="shared" si="974"/>
        <v>N.A.</v>
      </c>
      <c r="D1561" s="814" t="str">
        <f t="shared" si="974"/>
        <v>-</v>
      </c>
      <c r="E1561" s="817">
        <f t="shared" si="974"/>
        <v>0</v>
      </c>
      <c r="F1561" s="816">
        <f t="shared" si="911"/>
        <v>7.7924499999999994E-2</v>
      </c>
      <c r="G1561" s="816">
        <f t="shared" si="912"/>
        <v>7.7924499999999994E-2</v>
      </c>
      <c r="H1561" s="816">
        <f t="shared" si="940"/>
        <v>0</v>
      </c>
      <c r="I1561" s="155">
        <f>'F4.2  KGSC'!AB140</f>
        <v>0</v>
      </c>
      <c r="J1561" s="155">
        <f>'F4.2  KGSC'!BA140</f>
        <v>0</v>
      </c>
      <c r="K1561" s="816"/>
      <c r="L1561" s="816"/>
      <c r="M1561" s="816">
        <f t="shared" si="941"/>
        <v>0</v>
      </c>
      <c r="N1561" s="816">
        <f t="shared" si="942"/>
        <v>0</v>
      </c>
    </row>
    <row r="1562" spans="1:14" outlineLevel="1">
      <c r="A1562" s="420">
        <f t="shared" ref="A1562:E1562" si="975">A1359</f>
        <v>23</v>
      </c>
      <c r="B1562" s="99" t="str">
        <f t="shared" si="975"/>
        <v>&lt;Hitachi A/c Two.NO.VIP Rest House&gt;</v>
      </c>
      <c r="C1562" s="420" t="str">
        <f t="shared" si="975"/>
        <v>N.A.</v>
      </c>
      <c r="D1562" s="814" t="str">
        <f t="shared" si="975"/>
        <v>-</v>
      </c>
      <c r="E1562" s="817">
        <f t="shared" si="975"/>
        <v>0</v>
      </c>
      <c r="F1562" s="816">
        <f t="shared" si="911"/>
        <v>8.0000000000000002E-3</v>
      </c>
      <c r="G1562" s="816">
        <f t="shared" si="912"/>
        <v>8.0000000000000002E-3</v>
      </c>
      <c r="H1562" s="816">
        <f t="shared" si="940"/>
        <v>0</v>
      </c>
      <c r="I1562" s="155">
        <f>'F4.2  KGSC'!AB141</f>
        <v>0</v>
      </c>
      <c r="J1562" s="155">
        <f>'F4.2  KGSC'!BA141</f>
        <v>0</v>
      </c>
      <c r="K1562" s="816"/>
      <c r="L1562" s="816"/>
      <c r="M1562" s="816">
        <f t="shared" si="941"/>
        <v>0</v>
      </c>
      <c r="N1562" s="816">
        <f t="shared" si="942"/>
        <v>0</v>
      </c>
    </row>
    <row r="1563" spans="1:14" outlineLevel="1">
      <c r="A1563" s="420">
        <f t="shared" ref="A1563:E1563" si="976">A1360</f>
        <v>24</v>
      </c>
      <c r="B1563" s="99" t="str">
        <f t="shared" si="976"/>
        <v>&lt;Inverter Split AC Unit, Desert Coolers Water Coolers for KGSC, Pophali&gt;</v>
      </c>
      <c r="C1563" s="420" t="str">
        <f t="shared" si="976"/>
        <v>N.A.</v>
      </c>
      <c r="D1563" s="814" t="str">
        <f t="shared" si="976"/>
        <v>-</v>
      </c>
      <c r="E1563" s="817">
        <f t="shared" si="976"/>
        <v>0</v>
      </c>
      <c r="F1563" s="816">
        <f t="shared" si="911"/>
        <v>7.0799000000000001E-3</v>
      </c>
      <c r="G1563" s="816">
        <f t="shared" si="912"/>
        <v>7.0799000000000001E-3</v>
      </c>
      <c r="H1563" s="816">
        <f t="shared" si="940"/>
        <v>0</v>
      </c>
      <c r="I1563" s="155">
        <f>'F4.2  KGSC'!AB142</f>
        <v>0</v>
      </c>
      <c r="J1563" s="155">
        <f>'F4.2  KGSC'!BA142</f>
        <v>0</v>
      </c>
      <c r="K1563" s="816"/>
      <c r="L1563" s="816"/>
      <c r="M1563" s="816">
        <f t="shared" si="941"/>
        <v>0</v>
      </c>
      <c r="N1563" s="816">
        <f t="shared" si="942"/>
        <v>0</v>
      </c>
    </row>
    <row r="1564" spans="1:14" outlineLevel="1">
      <c r="A1564" s="420">
        <f t="shared" ref="A1564:E1564" si="977">A1361</f>
        <v>25</v>
      </c>
      <c r="B1564" s="99" t="str">
        <f t="shared" si="977"/>
        <v>&lt;Advanced ISDN EPABX system for Koyna Generating St ntercom Telephone Advanced ISDN EPABX system for Koyna Generating Station Complex&gt;</v>
      </c>
      <c r="C1564" s="420" t="str">
        <f t="shared" si="977"/>
        <v>N.A.</v>
      </c>
      <c r="D1564" s="814" t="str">
        <f t="shared" si="977"/>
        <v>-</v>
      </c>
      <c r="E1564" s="817">
        <f t="shared" si="977"/>
        <v>0</v>
      </c>
      <c r="F1564" s="816">
        <f t="shared" si="911"/>
        <v>2.9644799999999999E-2</v>
      </c>
      <c r="G1564" s="816">
        <f t="shared" si="912"/>
        <v>2.9644799999999999E-2</v>
      </c>
      <c r="H1564" s="816">
        <f t="shared" si="940"/>
        <v>0</v>
      </c>
      <c r="I1564" s="155">
        <f>'F4.2  KGSC'!AB143</f>
        <v>0</v>
      </c>
      <c r="J1564" s="155">
        <f>'F4.2  KGSC'!BA143</f>
        <v>0</v>
      </c>
      <c r="K1564" s="816"/>
      <c r="L1564" s="816"/>
      <c r="M1564" s="816">
        <f t="shared" si="941"/>
        <v>0</v>
      </c>
      <c r="N1564" s="816">
        <f t="shared" si="942"/>
        <v>0</v>
      </c>
    </row>
    <row r="1565" spans="1:14" outlineLevel="1">
      <c r="A1565" s="420">
        <f t="shared" ref="A1565:E1565" si="978">A1362</f>
        <v>26</v>
      </c>
      <c r="B1565" s="99" t="str">
        <f t="shared" si="978"/>
        <v>&lt;TATA Sumo MH-14/9763 1 No&gt;</v>
      </c>
      <c r="C1565" s="420" t="str">
        <f t="shared" si="978"/>
        <v>N.A.</v>
      </c>
      <c r="D1565" s="814" t="str">
        <f t="shared" si="978"/>
        <v>-</v>
      </c>
      <c r="E1565" s="817">
        <f t="shared" si="978"/>
        <v>0</v>
      </c>
      <c r="F1565" s="816">
        <f t="shared" si="911"/>
        <v>4.1196799999999999E-2</v>
      </c>
      <c r="G1565" s="816">
        <f t="shared" si="912"/>
        <v>4.1196799999999999E-2</v>
      </c>
      <c r="H1565" s="816">
        <f t="shared" si="940"/>
        <v>0</v>
      </c>
      <c r="I1565" s="155">
        <f>'F4.2  KGSC'!AB144</f>
        <v>0</v>
      </c>
      <c r="J1565" s="155">
        <f>'F4.2  KGSC'!BA144</f>
        <v>0</v>
      </c>
      <c r="K1565" s="816"/>
      <c r="L1565" s="816"/>
      <c r="M1565" s="816">
        <f t="shared" si="941"/>
        <v>0</v>
      </c>
      <c r="N1565" s="816">
        <f t="shared" si="942"/>
        <v>0</v>
      </c>
    </row>
    <row r="1566" spans="1:14" outlineLevel="1">
      <c r="A1566" s="420">
        <f t="shared" ref="A1566:E1566" si="979">A1363</f>
        <v>27</v>
      </c>
      <c r="B1566" s="99" t="str">
        <f t="shared" si="979"/>
        <v>&lt;Ambulance TATA make MH-31/4475 1 No&gt;</v>
      </c>
      <c r="C1566" s="420" t="str">
        <f t="shared" si="979"/>
        <v>N.A.</v>
      </c>
      <c r="D1566" s="814" t="str">
        <f t="shared" si="979"/>
        <v>-</v>
      </c>
      <c r="E1566" s="817">
        <f t="shared" si="979"/>
        <v>0</v>
      </c>
      <c r="F1566" s="816">
        <f t="shared" ref="F1566:F1628" si="980">F1363+I1363</f>
        <v>3.6143000000000002E-2</v>
      </c>
      <c r="G1566" s="816">
        <f t="shared" ref="G1566:G1628" si="981">G1363+M1363</f>
        <v>3.6143000000000002E-2</v>
      </c>
      <c r="H1566" s="816">
        <f t="shared" si="940"/>
        <v>0</v>
      </c>
      <c r="I1566" s="155">
        <f>'F4.2  KGSC'!AB145</f>
        <v>0</v>
      </c>
      <c r="J1566" s="155">
        <f>'F4.2  KGSC'!BA145</f>
        <v>0</v>
      </c>
      <c r="K1566" s="816"/>
      <c r="L1566" s="816"/>
      <c r="M1566" s="816">
        <f t="shared" si="941"/>
        <v>0</v>
      </c>
      <c r="N1566" s="816">
        <f t="shared" si="942"/>
        <v>0</v>
      </c>
    </row>
    <row r="1567" spans="1:14" outlineLevel="1">
      <c r="A1567" s="420">
        <f t="shared" ref="A1567:E1567" si="982">A1364</f>
        <v>28</v>
      </c>
      <c r="B1567" s="99" t="str">
        <f t="shared" si="982"/>
        <v>&lt;Supply of 1 No of Ambulance Vane for Pophali&gt;</v>
      </c>
      <c r="C1567" s="420" t="str">
        <f t="shared" si="982"/>
        <v>N.A.</v>
      </c>
      <c r="D1567" s="814" t="str">
        <f t="shared" si="982"/>
        <v>-</v>
      </c>
      <c r="E1567" s="817">
        <f t="shared" si="982"/>
        <v>0</v>
      </c>
      <c r="F1567" s="816">
        <f t="shared" si="980"/>
        <v>0.14882899999999999</v>
      </c>
      <c r="G1567" s="816">
        <f t="shared" si="981"/>
        <v>0.14882899999999999</v>
      </c>
      <c r="H1567" s="816">
        <f t="shared" si="940"/>
        <v>0</v>
      </c>
      <c r="I1567" s="155">
        <f>'F4.2  KGSC'!AB146</f>
        <v>0</v>
      </c>
      <c r="J1567" s="155">
        <f>'F4.2  KGSC'!BA146</f>
        <v>0</v>
      </c>
      <c r="K1567" s="816"/>
      <c r="L1567" s="816"/>
      <c r="M1567" s="816">
        <f t="shared" si="941"/>
        <v>0</v>
      </c>
      <c r="N1567" s="816">
        <f t="shared" si="942"/>
        <v>0</v>
      </c>
    </row>
    <row r="1568" spans="1:14" outlineLevel="1">
      <c r="A1568" s="420">
        <f t="shared" ref="A1568:E1568" si="983">A1365</f>
        <v>29</v>
      </c>
      <c r="B1568" s="99" t="str">
        <f t="shared" si="983"/>
        <v>&lt;Supply of 1 No of Ambulance Vane for Pophali&gt;</v>
      </c>
      <c r="C1568" s="420" t="str">
        <f t="shared" si="983"/>
        <v>N.A.</v>
      </c>
      <c r="D1568" s="814" t="str">
        <f t="shared" si="983"/>
        <v>-</v>
      </c>
      <c r="E1568" s="817">
        <f t="shared" si="983"/>
        <v>0</v>
      </c>
      <c r="F1568" s="816">
        <f t="shared" si="980"/>
        <v>0.14882899999999999</v>
      </c>
      <c r="G1568" s="816">
        <f t="shared" si="981"/>
        <v>0.14882899999999999</v>
      </c>
      <c r="H1568" s="816">
        <f t="shared" si="940"/>
        <v>0</v>
      </c>
      <c r="I1568" s="155">
        <f>'F4.2  KGSC'!AB147</f>
        <v>0</v>
      </c>
      <c r="J1568" s="155">
        <f>'F4.2  KGSC'!BA147</f>
        <v>0</v>
      </c>
      <c r="K1568" s="816"/>
      <c r="L1568" s="816"/>
      <c r="M1568" s="816">
        <f t="shared" si="941"/>
        <v>0</v>
      </c>
      <c r="N1568" s="816">
        <f t="shared" si="942"/>
        <v>0</v>
      </c>
    </row>
    <row r="1569" spans="1:14" outlineLevel="1">
      <c r="A1569" s="420">
        <f t="shared" ref="A1569:E1569" si="984">A1366</f>
        <v>30</v>
      </c>
      <c r="B1569" s="99" t="str">
        <f t="shared" si="984"/>
        <v>&lt;HITACHI Make 2 TR non inverter split Air conditioner&gt;</v>
      </c>
      <c r="C1569" s="420" t="str">
        <f t="shared" si="984"/>
        <v>N.A.</v>
      </c>
      <c r="D1569" s="814" t="str">
        <f t="shared" si="984"/>
        <v>-</v>
      </c>
      <c r="E1569" s="817">
        <f t="shared" si="984"/>
        <v>0</v>
      </c>
      <c r="F1569" s="816">
        <f t="shared" si="980"/>
        <v>0.16739329999999999</v>
      </c>
      <c r="G1569" s="816">
        <f t="shared" si="981"/>
        <v>0.16739329999999999</v>
      </c>
      <c r="H1569" s="816">
        <f t="shared" si="940"/>
        <v>0</v>
      </c>
      <c r="I1569" s="155">
        <f>'F4.2  KGSC'!AB148</f>
        <v>0</v>
      </c>
      <c r="J1569" s="155">
        <f>'F4.2  KGSC'!BA148</f>
        <v>0</v>
      </c>
      <c r="K1569" s="816"/>
      <c r="L1569" s="816"/>
      <c r="M1569" s="816">
        <f t="shared" si="941"/>
        <v>0</v>
      </c>
      <c r="N1569" s="816">
        <f t="shared" si="942"/>
        <v>0</v>
      </c>
    </row>
    <row r="1570" spans="1:14" outlineLevel="1">
      <c r="A1570" s="420">
        <f t="shared" ref="A1570:E1570" si="985">A1367</f>
        <v>31</v>
      </c>
      <c r="B1570" s="99" t="str">
        <f t="shared" si="985"/>
        <v>&lt;250 KVA D.G. Set Model KG1-250WS&gt;</v>
      </c>
      <c r="C1570" s="420" t="str">
        <f t="shared" si="985"/>
        <v>N.A.</v>
      </c>
      <c r="D1570" s="814" t="str">
        <f t="shared" si="985"/>
        <v>-</v>
      </c>
      <c r="E1570" s="817">
        <f t="shared" si="985"/>
        <v>0</v>
      </c>
      <c r="F1570" s="816">
        <f t="shared" si="980"/>
        <v>0.192222</v>
      </c>
      <c r="G1570" s="816">
        <f t="shared" si="981"/>
        <v>0.192222</v>
      </c>
      <c r="H1570" s="816">
        <f t="shared" si="940"/>
        <v>0</v>
      </c>
      <c r="I1570" s="155">
        <f>'F4.2  KGSC'!AB149</f>
        <v>0</v>
      </c>
      <c r="J1570" s="155">
        <f>'F4.2  KGSC'!BA149</f>
        <v>0</v>
      </c>
      <c r="K1570" s="816"/>
      <c r="L1570" s="816"/>
      <c r="M1570" s="816">
        <f t="shared" si="941"/>
        <v>0</v>
      </c>
      <c r="N1570" s="816">
        <f t="shared" si="942"/>
        <v>0</v>
      </c>
    </row>
    <row r="1571" spans="1:14" outlineLevel="1">
      <c r="A1571" s="420">
        <f t="shared" ref="A1571:E1571" si="986">A1368</f>
        <v>32</v>
      </c>
      <c r="B1571" s="99" t="str">
        <f t="shared" si="986"/>
        <v>&lt;Dell laptops at KGSC Pophali&gt;</v>
      </c>
      <c r="C1571" s="420" t="str">
        <f t="shared" si="986"/>
        <v>N.A.</v>
      </c>
      <c r="D1571" s="814" t="str">
        <f t="shared" si="986"/>
        <v>-</v>
      </c>
      <c r="E1571" s="817">
        <f t="shared" si="986"/>
        <v>0</v>
      </c>
      <c r="F1571" s="816">
        <f t="shared" si="980"/>
        <v>1.5599999999999999E-2</v>
      </c>
      <c r="G1571" s="816">
        <f t="shared" si="981"/>
        <v>1.5599999999999999E-2</v>
      </c>
      <c r="H1571" s="816">
        <f t="shared" si="940"/>
        <v>0</v>
      </c>
      <c r="I1571" s="155">
        <f>'F4.2  KGSC'!AB150</f>
        <v>0</v>
      </c>
      <c r="J1571" s="155">
        <f>'F4.2  KGSC'!BA150</f>
        <v>0</v>
      </c>
      <c r="K1571" s="816"/>
      <c r="L1571" s="816"/>
      <c r="M1571" s="816">
        <f t="shared" si="941"/>
        <v>0</v>
      </c>
      <c r="N1571" s="816">
        <f t="shared" si="942"/>
        <v>0</v>
      </c>
    </row>
    <row r="1572" spans="1:14" outlineLevel="1">
      <c r="A1572" s="420">
        <f t="shared" ref="A1572:E1572" si="987">A1369</f>
        <v>33</v>
      </c>
      <c r="B1572" s="99" t="str">
        <f t="shared" si="987"/>
        <v>&lt;A.C. Plant chiller 515 to 535 TRx2 at kgsc,Pophali&gt;</v>
      </c>
      <c r="C1572" s="420" t="str">
        <f t="shared" si="987"/>
        <v>N.A.</v>
      </c>
      <c r="D1572" s="814" t="str">
        <f t="shared" si="987"/>
        <v>-</v>
      </c>
      <c r="E1572" s="817">
        <f t="shared" si="987"/>
        <v>0</v>
      </c>
      <c r="F1572" s="816">
        <f t="shared" si="980"/>
        <v>2.1143972</v>
      </c>
      <c r="G1572" s="816">
        <f t="shared" si="981"/>
        <v>2.1143972</v>
      </c>
      <c r="H1572" s="816">
        <f t="shared" si="940"/>
        <v>0</v>
      </c>
      <c r="I1572" s="155">
        <f>'F4.2  KGSC'!AB151</f>
        <v>0</v>
      </c>
      <c r="J1572" s="155">
        <f>'F4.2  KGSC'!BA151</f>
        <v>0</v>
      </c>
      <c r="K1572" s="816"/>
      <c r="L1572" s="816"/>
      <c r="M1572" s="816">
        <f t="shared" si="941"/>
        <v>0</v>
      </c>
      <c r="N1572" s="816">
        <f t="shared" si="942"/>
        <v>0</v>
      </c>
    </row>
    <row r="1573" spans="1:14" outlineLevel="1">
      <c r="A1573" s="420">
        <f t="shared" ref="A1573:E1573" si="988">A1370</f>
        <v>34</v>
      </c>
      <c r="B1573" s="99" t="str">
        <f t="shared" si="988"/>
        <v>&lt;Supply of RDP make Computers at KGSC&gt;</v>
      </c>
      <c r="C1573" s="420" t="str">
        <f t="shared" si="988"/>
        <v>N.A.</v>
      </c>
      <c r="D1573" s="814" t="str">
        <f t="shared" si="988"/>
        <v>-</v>
      </c>
      <c r="E1573" s="817">
        <f t="shared" si="988"/>
        <v>0</v>
      </c>
      <c r="F1573" s="816">
        <f t="shared" si="980"/>
        <v>0.43134899999999998</v>
      </c>
      <c r="G1573" s="816">
        <f t="shared" si="981"/>
        <v>0.43134899999999998</v>
      </c>
      <c r="H1573" s="816">
        <f t="shared" si="940"/>
        <v>0</v>
      </c>
      <c r="I1573" s="155">
        <f>'F4.2  KGSC'!AB152</f>
        <v>0</v>
      </c>
      <c r="J1573" s="155">
        <f>'F4.2  KGSC'!BA152</f>
        <v>0</v>
      </c>
      <c r="K1573" s="816"/>
      <c r="L1573" s="816"/>
      <c r="M1573" s="816">
        <f t="shared" si="941"/>
        <v>0</v>
      </c>
      <c r="N1573" s="816">
        <f t="shared" si="942"/>
        <v>0</v>
      </c>
    </row>
    <row r="1574" spans="1:14" outlineLevel="1">
      <c r="A1574" s="420">
        <f t="shared" ref="A1574:E1574" si="989">A1371</f>
        <v>35</v>
      </c>
      <c r="B1574" s="99" t="str">
        <f t="shared" si="989"/>
        <v>&lt;Welding Machine for KDPH&gt;</v>
      </c>
      <c r="C1574" s="420" t="str">
        <f t="shared" si="989"/>
        <v>N.A.</v>
      </c>
      <c r="D1574" s="814" t="str">
        <f t="shared" si="989"/>
        <v>-</v>
      </c>
      <c r="E1574" s="817">
        <f t="shared" si="989"/>
        <v>0</v>
      </c>
      <c r="F1574" s="816">
        <f t="shared" si="980"/>
        <v>1.039E-3</v>
      </c>
      <c r="G1574" s="816">
        <f t="shared" si="981"/>
        <v>1.039E-3</v>
      </c>
      <c r="H1574" s="816">
        <f t="shared" si="940"/>
        <v>0</v>
      </c>
      <c r="I1574" s="155">
        <f>'F4.2  KGSC'!AB153</f>
        <v>0</v>
      </c>
      <c r="J1574" s="155">
        <f>'F4.2  KGSC'!BA153</f>
        <v>0</v>
      </c>
      <c r="K1574" s="816"/>
      <c r="L1574" s="816"/>
      <c r="M1574" s="816">
        <f t="shared" si="941"/>
        <v>0</v>
      </c>
      <c r="N1574" s="816">
        <f t="shared" si="942"/>
        <v>0</v>
      </c>
    </row>
    <row r="1575" spans="1:14" outlineLevel="1">
      <c r="A1575" s="420">
        <f t="shared" ref="A1575:E1575" si="990">A1372</f>
        <v>36</v>
      </c>
      <c r="B1575" s="99" t="str">
        <f t="shared" si="990"/>
        <v>&lt;Material handling trolley for Majot store&gt;</v>
      </c>
      <c r="C1575" s="420" t="str">
        <f t="shared" si="990"/>
        <v>N.A.</v>
      </c>
      <c r="D1575" s="814" t="str">
        <f t="shared" si="990"/>
        <v>-</v>
      </c>
      <c r="E1575" s="817">
        <f t="shared" si="990"/>
        <v>0</v>
      </c>
      <c r="F1575" s="816">
        <f t="shared" si="980"/>
        <v>1.4197999999999999E-3</v>
      </c>
      <c r="G1575" s="816">
        <f t="shared" si="981"/>
        <v>1.4197999999999999E-3</v>
      </c>
      <c r="H1575" s="816">
        <f t="shared" si="940"/>
        <v>0</v>
      </c>
      <c r="I1575" s="155">
        <f>'F4.2  KGSC'!AB154</f>
        <v>0</v>
      </c>
      <c r="J1575" s="155">
        <f>'F4.2  KGSC'!BA154</f>
        <v>0</v>
      </c>
      <c r="K1575" s="816"/>
      <c r="L1575" s="816"/>
      <c r="M1575" s="816">
        <f t="shared" ref="M1575:M1628" si="991">SUM(J1575:L1575)</f>
        <v>0</v>
      </c>
      <c r="N1575" s="816">
        <f t="shared" si="942"/>
        <v>0</v>
      </c>
    </row>
    <row r="1576" spans="1:14" outlineLevel="1">
      <c r="A1576" s="420">
        <f t="shared" ref="A1576:E1576" si="992">A1373</f>
        <v>37</v>
      </c>
      <c r="B1576" s="99" t="str">
        <f t="shared" si="992"/>
        <v>&lt;Canon  LiDe 300 IN Scanner&gt;</v>
      </c>
      <c r="C1576" s="420" t="str">
        <f t="shared" si="992"/>
        <v>N.A.</v>
      </c>
      <c r="D1576" s="814" t="str">
        <f t="shared" si="992"/>
        <v>-</v>
      </c>
      <c r="E1576" s="817">
        <f t="shared" si="992"/>
        <v>0</v>
      </c>
      <c r="F1576" s="816">
        <f t="shared" si="980"/>
        <v>4.8000000000000001E-4</v>
      </c>
      <c r="G1576" s="816">
        <f t="shared" si="981"/>
        <v>4.8000000000000001E-4</v>
      </c>
      <c r="H1576" s="816">
        <f t="shared" si="940"/>
        <v>0</v>
      </c>
      <c r="I1576" s="155">
        <f>'F4.2  KGSC'!AB155</f>
        <v>0</v>
      </c>
      <c r="J1576" s="155">
        <f>'F4.2  KGSC'!BA155</f>
        <v>0</v>
      </c>
      <c r="K1576" s="816"/>
      <c r="L1576" s="816"/>
      <c r="M1576" s="816">
        <f t="shared" si="991"/>
        <v>0</v>
      </c>
      <c r="N1576" s="816">
        <f t="shared" si="942"/>
        <v>0</v>
      </c>
    </row>
    <row r="1577" spans="1:14" outlineLevel="1">
      <c r="A1577" s="420">
        <f t="shared" ref="A1577:E1577" si="993">A1374</f>
        <v>38</v>
      </c>
      <c r="B1577" s="99" t="str">
        <f t="shared" si="993"/>
        <v>&lt;Supply of Pedestal fan at KDPH&gt;</v>
      </c>
      <c r="C1577" s="420" t="str">
        <f t="shared" si="993"/>
        <v>N.A.</v>
      </c>
      <c r="D1577" s="814" t="str">
        <f t="shared" si="993"/>
        <v>-</v>
      </c>
      <c r="E1577" s="817">
        <f t="shared" si="993"/>
        <v>0</v>
      </c>
      <c r="F1577" s="816">
        <f t="shared" si="980"/>
        <v>1.50002E-2</v>
      </c>
      <c r="G1577" s="816">
        <f t="shared" si="981"/>
        <v>1.50002E-2</v>
      </c>
      <c r="H1577" s="816">
        <f t="shared" si="940"/>
        <v>0</v>
      </c>
      <c r="I1577" s="155">
        <f>'F4.2  KGSC'!AB156</f>
        <v>0</v>
      </c>
      <c r="J1577" s="155">
        <f>'F4.2  KGSC'!BA156</f>
        <v>0</v>
      </c>
      <c r="K1577" s="816"/>
      <c r="L1577" s="816"/>
      <c r="M1577" s="816">
        <f t="shared" si="991"/>
        <v>0</v>
      </c>
      <c r="N1577" s="816">
        <f t="shared" si="942"/>
        <v>0</v>
      </c>
    </row>
    <row r="1578" spans="1:14" outlineLevel="1">
      <c r="A1578" s="420">
        <f t="shared" ref="A1578:E1578" si="994">A1375</f>
        <v>39</v>
      </c>
      <c r="B1578" s="99" t="str">
        <f t="shared" si="994"/>
        <v>&lt;Supply of Refrigerator 290 LTR double door capacity&gt;</v>
      </c>
      <c r="C1578" s="420" t="str">
        <f t="shared" si="994"/>
        <v>N.A.</v>
      </c>
      <c r="D1578" s="814" t="str">
        <f t="shared" si="994"/>
        <v>-</v>
      </c>
      <c r="E1578" s="817">
        <f t="shared" si="994"/>
        <v>0</v>
      </c>
      <c r="F1578" s="816">
        <f t="shared" si="980"/>
        <v>2.2000000000000001E-3</v>
      </c>
      <c r="G1578" s="816">
        <f t="shared" si="981"/>
        <v>2.2000000000000001E-3</v>
      </c>
      <c r="H1578" s="816">
        <f t="shared" si="940"/>
        <v>0</v>
      </c>
      <c r="I1578" s="155">
        <f>'F4.2  KGSC'!AB157</f>
        <v>0</v>
      </c>
      <c r="J1578" s="155">
        <f>'F4.2  KGSC'!BA157</f>
        <v>0</v>
      </c>
      <c r="K1578" s="816"/>
      <c r="L1578" s="816"/>
      <c r="M1578" s="816">
        <f t="shared" si="991"/>
        <v>0</v>
      </c>
      <c r="N1578" s="816">
        <f t="shared" si="942"/>
        <v>0</v>
      </c>
    </row>
    <row r="1579" spans="1:14" outlineLevel="1">
      <c r="A1579" s="420">
        <f t="shared" ref="A1579:E1579" si="995">A1376</f>
        <v>40</v>
      </c>
      <c r="B1579" s="99" t="str">
        <f t="shared" si="995"/>
        <v>&lt;Supply of Refrigerator 290 LTR double door capacity&gt;</v>
      </c>
      <c r="C1579" s="420" t="str">
        <f t="shared" si="995"/>
        <v>N.A.</v>
      </c>
      <c r="D1579" s="814" t="str">
        <f t="shared" si="995"/>
        <v>-</v>
      </c>
      <c r="E1579" s="817">
        <f t="shared" si="995"/>
        <v>0</v>
      </c>
      <c r="F1579" s="816">
        <f t="shared" si="980"/>
        <v>2.2000000000000001E-3</v>
      </c>
      <c r="G1579" s="816">
        <f t="shared" si="981"/>
        <v>2.2000000000000001E-3</v>
      </c>
      <c r="H1579" s="816">
        <f t="shared" si="940"/>
        <v>0</v>
      </c>
      <c r="I1579" s="155">
        <f>'F4.2  KGSC'!AB158</f>
        <v>0</v>
      </c>
      <c r="J1579" s="155">
        <f>'F4.2  KGSC'!BA158</f>
        <v>0</v>
      </c>
      <c r="K1579" s="816"/>
      <c r="L1579" s="816"/>
      <c r="M1579" s="816">
        <f t="shared" si="991"/>
        <v>0</v>
      </c>
      <c r="N1579" s="816">
        <f t="shared" si="942"/>
        <v>0</v>
      </c>
    </row>
    <row r="1580" spans="1:14" outlineLevel="1">
      <c r="A1580" s="420">
        <f t="shared" ref="A1580:E1580" si="996">A1377</f>
        <v>41</v>
      </c>
      <c r="B1580" s="99" t="str">
        <f t="shared" si="996"/>
        <v>&lt;HEAVY DUTY AIR PURIFIURE 230V,50HZ&gt;</v>
      </c>
      <c r="C1580" s="420" t="str">
        <f t="shared" si="996"/>
        <v>N.A.</v>
      </c>
      <c r="D1580" s="814" t="str">
        <f t="shared" si="996"/>
        <v>-</v>
      </c>
      <c r="E1580" s="817">
        <f t="shared" si="996"/>
        <v>0</v>
      </c>
      <c r="F1580" s="816">
        <f t="shared" si="980"/>
        <v>7.0000000000000001E-3</v>
      </c>
      <c r="G1580" s="816">
        <f t="shared" si="981"/>
        <v>7.0000000000000001E-3</v>
      </c>
      <c r="H1580" s="816">
        <f t="shared" si="940"/>
        <v>0</v>
      </c>
      <c r="I1580" s="155">
        <f>'F4.2  KGSC'!AB159</f>
        <v>0</v>
      </c>
      <c r="J1580" s="155">
        <f>'F4.2  KGSC'!BA159</f>
        <v>0</v>
      </c>
      <c r="K1580" s="816"/>
      <c r="L1580" s="816"/>
      <c r="M1580" s="816">
        <f t="shared" si="991"/>
        <v>0</v>
      </c>
      <c r="N1580" s="816">
        <f t="shared" si="942"/>
        <v>0</v>
      </c>
    </row>
    <row r="1581" spans="1:14" outlineLevel="1">
      <c r="A1581" s="420">
        <f t="shared" ref="A1581:E1581" si="997">A1378</f>
        <v>42</v>
      </c>
      <c r="B1581" s="99" t="str">
        <f t="shared" si="997"/>
        <v>&lt;HEAVY DUTY AIR PURIFIURE 230V,50HZ&gt;</v>
      </c>
      <c r="C1581" s="420" t="str">
        <f t="shared" si="997"/>
        <v>N.A.</v>
      </c>
      <c r="D1581" s="814" t="str">
        <f t="shared" si="997"/>
        <v>-</v>
      </c>
      <c r="E1581" s="817">
        <f t="shared" si="997"/>
        <v>0</v>
      </c>
      <c r="F1581" s="816">
        <f t="shared" si="980"/>
        <v>3.5000000000000001E-3</v>
      </c>
      <c r="G1581" s="816">
        <f t="shared" si="981"/>
        <v>3.5000000000000001E-3</v>
      </c>
      <c r="H1581" s="816">
        <f t="shared" si="940"/>
        <v>0</v>
      </c>
      <c r="I1581" s="155">
        <f>'F4.2  KGSC'!AB160</f>
        <v>0</v>
      </c>
      <c r="J1581" s="155">
        <f>'F4.2  KGSC'!BA160</f>
        <v>0</v>
      </c>
      <c r="K1581" s="816"/>
      <c r="L1581" s="816"/>
      <c r="M1581" s="816">
        <f t="shared" si="991"/>
        <v>0</v>
      </c>
      <c r="N1581" s="816">
        <f t="shared" si="942"/>
        <v>0</v>
      </c>
    </row>
    <row r="1582" spans="1:14" outlineLevel="1">
      <c r="A1582" s="420">
        <f t="shared" ref="A1582:E1582" si="998">A1379</f>
        <v>43</v>
      </c>
      <c r="B1582" s="99" t="str">
        <f t="shared" si="998"/>
        <v>&lt;HEAVY DUTY AIR PURIFIURE 230V,50HZ&gt;</v>
      </c>
      <c r="C1582" s="420" t="str">
        <f t="shared" si="998"/>
        <v>N.A.</v>
      </c>
      <c r="D1582" s="814" t="str">
        <f t="shared" si="998"/>
        <v>-</v>
      </c>
      <c r="E1582" s="817">
        <f t="shared" si="998"/>
        <v>0</v>
      </c>
      <c r="F1582" s="816">
        <f t="shared" si="980"/>
        <v>3.5000000000000001E-3</v>
      </c>
      <c r="G1582" s="816">
        <f t="shared" si="981"/>
        <v>3.5000000000000001E-3</v>
      </c>
      <c r="H1582" s="816">
        <f t="shared" si="940"/>
        <v>0</v>
      </c>
      <c r="I1582" s="155">
        <f>'F4.2  KGSC'!AB161</f>
        <v>0</v>
      </c>
      <c r="J1582" s="155">
        <f>'F4.2  KGSC'!BA161</f>
        <v>0</v>
      </c>
      <c r="K1582" s="816"/>
      <c r="L1582" s="816"/>
      <c r="M1582" s="816">
        <f t="shared" si="991"/>
        <v>0</v>
      </c>
      <c r="N1582" s="816">
        <f t="shared" si="942"/>
        <v>0</v>
      </c>
    </row>
    <row r="1583" spans="1:14" outlineLevel="1">
      <c r="A1583" s="420">
        <f t="shared" ref="A1583:E1583" si="999">A1380</f>
        <v>44</v>
      </c>
      <c r="B1583" s="99" t="str">
        <f t="shared" si="999"/>
        <v>&lt;HEAVY DUTY AIR PURIFIURE 230V,50HZ&gt;</v>
      </c>
      <c r="C1583" s="420" t="str">
        <f t="shared" si="999"/>
        <v>N.A.</v>
      </c>
      <c r="D1583" s="814" t="str">
        <f t="shared" si="999"/>
        <v>-</v>
      </c>
      <c r="E1583" s="817">
        <f t="shared" si="999"/>
        <v>0</v>
      </c>
      <c r="F1583" s="816">
        <f t="shared" si="980"/>
        <v>3.5000000000000001E-3</v>
      </c>
      <c r="G1583" s="816">
        <f t="shared" si="981"/>
        <v>3.5000000000000001E-3</v>
      </c>
      <c r="H1583" s="816">
        <f t="shared" si="940"/>
        <v>0</v>
      </c>
      <c r="I1583" s="155">
        <f>'F4.2  KGSC'!AB162</f>
        <v>0</v>
      </c>
      <c r="J1583" s="155">
        <f>'F4.2  KGSC'!BA162</f>
        <v>0</v>
      </c>
      <c r="K1583" s="816"/>
      <c r="L1583" s="816"/>
      <c r="M1583" s="816">
        <f t="shared" si="991"/>
        <v>0</v>
      </c>
      <c r="N1583" s="816">
        <f t="shared" si="942"/>
        <v>0</v>
      </c>
    </row>
    <row r="1584" spans="1:14" outlineLevel="1">
      <c r="A1584" s="420">
        <f t="shared" ref="A1584:E1584" si="1000">A1381</f>
        <v>45</v>
      </c>
      <c r="B1584" s="99" t="str">
        <f t="shared" si="1000"/>
        <v>&lt;Redmi 10 prime Mobile Black for Chief Engineer&gt;</v>
      </c>
      <c r="C1584" s="420" t="str">
        <f t="shared" si="1000"/>
        <v>N.A.</v>
      </c>
      <c r="D1584" s="814" t="str">
        <f t="shared" si="1000"/>
        <v>-</v>
      </c>
      <c r="E1584" s="817">
        <f t="shared" si="1000"/>
        <v>0</v>
      </c>
      <c r="F1584" s="816">
        <f t="shared" si="980"/>
        <v>1.5E-3</v>
      </c>
      <c r="G1584" s="816">
        <f t="shared" si="981"/>
        <v>1.5E-3</v>
      </c>
      <c r="H1584" s="816">
        <f t="shared" si="940"/>
        <v>0</v>
      </c>
      <c r="I1584" s="155">
        <f>'F4.2  KGSC'!AB163</f>
        <v>0</v>
      </c>
      <c r="J1584" s="155">
        <f>'F4.2  KGSC'!BA163</f>
        <v>0</v>
      </c>
      <c r="K1584" s="816"/>
      <c r="L1584" s="816"/>
      <c r="M1584" s="816">
        <f t="shared" si="991"/>
        <v>0</v>
      </c>
      <c r="N1584" s="816">
        <f t="shared" si="942"/>
        <v>0</v>
      </c>
    </row>
    <row r="1585" spans="1:14" outlineLevel="1">
      <c r="A1585" s="420">
        <f t="shared" ref="A1585:E1585" si="1001">A1382</f>
        <v>46</v>
      </c>
      <c r="B1585" s="99" t="str">
        <f t="shared" si="1001"/>
        <v>&lt;TATA Sumo MH-14/9763 1 No&gt;</v>
      </c>
      <c r="C1585" s="420" t="str">
        <f t="shared" si="1001"/>
        <v>N.A.</v>
      </c>
      <c r="D1585" s="814" t="str">
        <f t="shared" si="1001"/>
        <v>-</v>
      </c>
      <c r="E1585" s="817">
        <f t="shared" si="1001"/>
        <v>0</v>
      </c>
      <c r="F1585" s="816">
        <f t="shared" si="980"/>
        <v>0</v>
      </c>
      <c r="G1585" s="816">
        <f t="shared" si="981"/>
        <v>0</v>
      </c>
      <c r="H1585" s="816">
        <f t="shared" si="940"/>
        <v>0</v>
      </c>
      <c r="I1585" s="816">
        <f>'F4.2  KGSC'!AB164</f>
        <v>0</v>
      </c>
      <c r="J1585" s="816">
        <f>'F4.2  KGSC'!BA164</f>
        <v>0</v>
      </c>
      <c r="K1585" s="816"/>
      <c r="L1585" s="816"/>
      <c r="M1585" s="816">
        <f t="shared" si="991"/>
        <v>0</v>
      </c>
      <c r="N1585" s="816">
        <f t="shared" si="942"/>
        <v>0</v>
      </c>
    </row>
    <row r="1586" spans="1:14" outlineLevel="1">
      <c r="A1586" s="420">
        <f t="shared" ref="A1586:E1586" si="1002">A1383</f>
        <v>47</v>
      </c>
      <c r="B1586" s="99" t="str">
        <f t="shared" si="1002"/>
        <v>&lt;Ambulance TATA make MH-31/4475 1 No&gt;</v>
      </c>
      <c r="C1586" s="420" t="str">
        <f t="shared" si="1002"/>
        <v>N.A.</v>
      </c>
      <c r="D1586" s="814" t="str">
        <f t="shared" si="1002"/>
        <v>-</v>
      </c>
      <c r="E1586" s="817">
        <f t="shared" si="1002"/>
        <v>0</v>
      </c>
      <c r="F1586" s="816">
        <f t="shared" si="980"/>
        <v>0</v>
      </c>
      <c r="G1586" s="816">
        <f t="shared" si="981"/>
        <v>0</v>
      </c>
      <c r="H1586" s="816">
        <f t="shared" si="940"/>
        <v>0</v>
      </c>
      <c r="I1586" s="816">
        <f>'F4.2  KGSC'!AB165</f>
        <v>0</v>
      </c>
      <c r="J1586" s="816">
        <f>'F4.2  KGSC'!BA165</f>
        <v>0</v>
      </c>
      <c r="K1586" s="816"/>
      <c r="L1586" s="816"/>
      <c r="M1586" s="816">
        <f t="shared" si="991"/>
        <v>0</v>
      </c>
      <c r="N1586" s="816">
        <f t="shared" si="942"/>
        <v>0</v>
      </c>
    </row>
    <row r="1587" spans="1:14" outlineLevel="1">
      <c r="A1587" s="87">
        <f t="shared" ref="A1587:E1587" si="1003">A1384</f>
        <v>48</v>
      </c>
      <c r="B1587" s="90" t="str">
        <f t="shared" si="1003"/>
        <v xml:space="preserve">     &lt;Supply of Two Post Lift (4 Ton) for Vehicle Maint.&gt;</v>
      </c>
      <c r="C1587" s="87" t="str">
        <f t="shared" si="1003"/>
        <v>N.A.</v>
      </c>
      <c r="D1587" s="141" t="str">
        <f t="shared" si="1003"/>
        <v>-</v>
      </c>
      <c r="E1587" s="159">
        <f t="shared" si="1003"/>
        <v>0</v>
      </c>
      <c r="F1587" s="156">
        <f t="shared" si="980"/>
        <v>1.4396000000000001E-2</v>
      </c>
      <c r="G1587" s="156">
        <f t="shared" si="981"/>
        <v>1.4396000000000001E-2</v>
      </c>
      <c r="H1587" s="156">
        <f t="shared" si="940"/>
        <v>0</v>
      </c>
      <c r="I1587" s="156">
        <f>'F4.2  KGSC'!AB166</f>
        <v>0</v>
      </c>
      <c r="J1587" s="156">
        <f>'F4.2  KGSC'!BA166</f>
        <v>0</v>
      </c>
      <c r="K1587" s="156"/>
      <c r="L1587" s="156"/>
      <c r="M1587" s="156">
        <f t="shared" si="991"/>
        <v>0</v>
      </c>
      <c r="N1587" s="156">
        <f t="shared" si="942"/>
        <v>0</v>
      </c>
    </row>
    <row r="1588" spans="1:14" outlineLevel="1">
      <c r="A1588" s="87">
        <f t="shared" ref="A1588:E1588" si="1004">A1385</f>
        <v>49</v>
      </c>
      <c r="B1588" s="90" t="str">
        <f t="shared" si="1004"/>
        <v>Supply,Installation, commissioning and testing of 415V, 3 Phase diesel 
generating setof 125 KVA capacity for Admin building emergency power 
supply backup at KGSC,Pophali.</v>
      </c>
      <c r="C1588" s="87" t="str">
        <f t="shared" si="1004"/>
        <v>N.A.</v>
      </c>
      <c r="D1588" s="141" t="str">
        <f t="shared" si="1004"/>
        <v>-</v>
      </c>
      <c r="E1588" s="159">
        <f t="shared" si="1004"/>
        <v>0</v>
      </c>
      <c r="F1588" s="156">
        <f t="shared" si="980"/>
        <v>9.9499900000000002E-2</v>
      </c>
      <c r="G1588" s="156">
        <f t="shared" si="981"/>
        <v>9.9499900000000002E-2</v>
      </c>
      <c r="H1588" s="156">
        <f t="shared" si="940"/>
        <v>0</v>
      </c>
      <c r="I1588" s="156">
        <f>'F4.2  KGSC'!AB167</f>
        <v>0</v>
      </c>
      <c r="J1588" s="156">
        <f>'F4.2  KGSC'!BA167</f>
        <v>0</v>
      </c>
      <c r="K1588" s="156"/>
      <c r="L1588" s="156"/>
      <c r="M1588" s="156">
        <f t="shared" si="991"/>
        <v>0</v>
      </c>
      <c r="N1588" s="156">
        <f t="shared" si="942"/>
        <v>0</v>
      </c>
    </row>
    <row r="1589" spans="1:14" outlineLevel="1">
      <c r="A1589" s="87">
        <f t="shared" ref="A1589:E1589" si="1005">A1386</f>
        <v>50</v>
      </c>
      <c r="B1589" s="90" t="str">
        <f t="shared" si="1005"/>
        <v>Design,Manufacturing, supply erriction and commissioning of 60 MT surface mounted (pit type/ platform type) weighbridge at major stores 'c' pophali</v>
      </c>
      <c r="C1589" s="87" t="str">
        <f t="shared" si="1005"/>
        <v>N.A.</v>
      </c>
      <c r="D1589" s="141" t="str">
        <f t="shared" si="1005"/>
        <v>-</v>
      </c>
      <c r="E1589" s="159">
        <f t="shared" si="1005"/>
        <v>0</v>
      </c>
      <c r="F1589" s="156">
        <f t="shared" si="980"/>
        <v>0.21577479999999999</v>
      </c>
      <c r="G1589" s="156">
        <f t="shared" si="981"/>
        <v>0.21577479999999999</v>
      </c>
      <c r="H1589" s="156">
        <f t="shared" si="940"/>
        <v>0</v>
      </c>
      <c r="I1589" s="156">
        <f>'F4.2  KGSC'!AB168</f>
        <v>0</v>
      </c>
      <c r="J1589" s="156">
        <f>'F4.2  KGSC'!BA168</f>
        <v>0</v>
      </c>
      <c r="K1589" s="156"/>
      <c r="L1589" s="156"/>
      <c r="M1589" s="156">
        <f t="shared" si="991"/>
        <v>0</v>
      </c>
      <c r="N1589" s="156">
        <f t="shared" si="942"/>
        <v>0</v>
      </c>
    </row>
    <row r="1590" spans="1:14" outlineLevel="1">
      <c r="A1590" s="87">
        <f t="shared" ref="A1590:E1590" si="1006">A1387</f>
        <v>51</v>
      </c>
      <c r="B1590" s="90" t="str">
        <f t="shared" si="1006"/>
        <v>Supply of Hydraulically operated manual stacker for Material Handling at Major Store "C", KGSC, Pophali</v>
      </c>
      <c r="C1590" s="87" t="str">
        <f t="shared" si="1006"/>
        <v>N.A.</v>
      </c>
      <c r="D1590" s="141" t="str">
        <f t="shared" si="1006"/>
        <v>-</v>
      </c>
      <c r="E1590" s="159">
        <f t="shared" si="1006"/>
        <v>0</v>
      </c>
      <c r="F1590" s="156">
        <f t="shared" si="980"/>
        <v>5.2399999999999999E-3</v>
      </c>
      <c r="G1590" s="156">
        <f t="shared" si="981"/>
        <v>5.2399999999999999E-3</v>
      </c>
      <c r="H1590" s="156">
        <f t="shared" si="940"/>
        <v>0</v>
      </c>
      <c r="I1590" s="156">
        <f>'F4.2  KGSC'!AB169</f>
        <v>0</v>
      </c>
      <c r="J1590" s="156">
        <f>'F4.2  KGSC'!BA169</f>
        <v>0</v>
      </c>
      <c r="K1590" s="156"/>
      <c r="L1590" s="156"/>
      <c r="M1590" s="156">
        <f t="shared" si="991"/>
        <v>0</v>
      </c>
      <c r="N1590" s="156">
        <f t="shared" si="942"/>
        <v>0</v>
      </c>
    </row>
    <row r="1591" spans="1:14" outlineLevel="1">
      <c r="A1591" s="87">
        <f t="shared" ref="A1591:E1591" si="1007">A1388</f>
        <v>52</v>
      </c>
      <c r="B1591" s="90" t="str">
        <f t="shared" si="1007"/>
        <v>Supply of Indef makes Chain Pulley Blocks</v>
      </c>
      <c r="C1591" s="87" t="str">
        <f t="shared" si="1007"/>
        <v>N.A.</v>
      </c>
      <c r="D1591" s="141" t="str">
        <f t="shared" si="1007"/>
        <v>-</v>
      </c>
      <c r="E1591" s="159">
        <f t="shared" si="1007"/>
        <v>0</v>
      </c>
      <c r="F1591" s="156">
        <f t="shared" si="980"/>
        <v>1.1505E-2</v>
      </c>
      <c r="G1591" s="156">
        <f t="shared" si="981"/>
        <v>1.1505E-2</v>
      </c>
      <c r="H1591" s="156">
        <f t="shared" si="940"/>
        <v>0</v>
      </c>
      <c r="I1591" s="156">
        <f>'F4.2  KGSC'!AB170</f>
        <v>0</v>
      </c>
      <c r="J1591" s="156">
        <f>'F4.2  KGSC'!BA170</f>
        <v>0</v>
      </c>
      <c r="K1591" s="156"/>
      <c r="L1591" s="156"/>
      <c r="M1591" s="156">
        <f t="shared" si="991"/>
        <v>0</v>
      </c>
      <c r="N1591" s="156">
        <f t="shared" si="942"/>
        <v>0</v>
      </c>
    </row>
    <row r="1592" spans="1:14" outlineLevel="1">
      <c r="A1592" s="87">
        <f t="shared" ref="A1592:E1592" si="1008">A1389</f>
        <v>53</v>
      </c>
      <c r="B1592" s="90" t="str">
        <f t="shared" si="1008"/>
        <v>Supply of  Motwane Make ‘Digital Multimeter and AC Multimeter</v>
      </c>
      <c r="C1592" s="87" t="str">
        <f t="shared" si="1008"/>
        <v>N.A.</v>
      </c>
      <c r="D1592" s="141" t="str">
        <f t="shared" si="1008"/>
        <v>-</v>
      </c>
      <c r="E1592" s="159">
        <f t="shared" si="1008"/>
        <v>0</v>
      </c>
      <c r="F1592" s="156">
        <f t="shared" si="980"/>
        <v>1.8457500000000002E-2</v>
      </c>
      <c r="G1592" s="156">
        <f t="shared" si="981"/>
        <v>1.8457500000000002E-2</v>
      </c>
      <c r="H1592" s="156">
        <f t="shared" si="940"/>
        <v>0</v>
      </c>
      <c r="I1592" s="156">
        <f>'F4.2  KGSC'!AB171</f>
        <v>0</v>
      </c>
      <c r="J1592" s="156">
        <f>'F4.2  KGSC'!BA171</f>
        <v>0</v>
      </c>
      <c r="K1592" s="156"/>
      <c r="L1592" s="156"/>
      <c r="M1592" s="156">
        <f t="shared" si="991"/>
        <v>0</v>
      </c>
      <c r="N1592" s="156">
        <f t="shared" si="942"/>
        <v>0</v>
      </c>
    </row>
    <row r="1593" spans="1:14" outlineLevel="1">
      <c r="A1593" s="87">
        <f t="shared" ref="A1593:E1593" si="1009">A1390</f>
        <v>54</v>
      </c>
      <c r="B1593" s="90" t="str">
        <f t="shared" si="1009"/>
        <v>Supply 1 Ton split AC Daiken make for control room cabin Operation Stage III</v>
      </c>
      <c r="C1593" s="87" t="str">
        <f t="shared" si="1009"/>
        <v>N.A.</v>
      </c>
      <c r="D1593" s="141" t="str">
        <f t="shared" si="1009"/>
        <v>-</v>
      </c>
      <c r="E1593" s="159">
        <f t="shared" si="1009"/>
        <v>0</v>
      </c>
      <c r="F1593" s="156">
        <f t="shared" si="980"/>
        <v>3.96E-3</v>
      </c>
      <c r="G1593" s="156">
        <f t="shared" si="981"/>
        <v>3.96E-3</v>
      </c>
      <c r="H1593" s="156">
        <f t="shared" ref="H1593:H1628" si="1010">F1593-G1593</f>
        <v>0</v>
      </c>
      <c r="I1593" s="156">
        <f>'F4.2  KGSC'!AB172</f>
        <v>0</v>
      </c>
      <c r="J1593" s="156">
        <f>'F4.2  KGSC'!BA172</f>
        <v>0</v>
      </c>
      <c r="K1593" s="156"/>
      <c r="L1593" s="156"/>
      <c r="M1593" s="156">
        <f t="shared" si="991"/>
        <v>0</v>
      </c>
      <c r="N1593" s="156">
        <f t="shared" ref="N1593:N1628" si="1011">H1593+I1593-M1593</f>
        <v>0</v>
      </c>
    </row>
    <row r="1594" spans="1:14" outlineLevel="1">
      <c r="A1594" s="87">
        <f t="shared" ref="A1594:E1594" si="1012">A1391</f>
        <v>55</v>
      </c>
      <c r="B1594" s="90" t="str">
        <f t="shared" si="1012"/>
        <v>Emer Rescue cum Multipurpose Fire Tender</v>
      </c>
      <c r="C1594" s="87" t="str">
        <f t="shared" si="1012"/>
        <v>N.A.</v>
      </c>
      <c r="D1594" s="141" t="str">
        <f t="shared" si="1012"/>
        <v>-</v>
      </c>
      <c r="E1594" s="159">
        <f t="shared" si="1012"/>
        <v>0</v>
      </c>
      <c r="F1594" s="156">
        <f t="shared" si="980"/>
        <v>2.0038809999999998</v>
      </c>
      <c r="G1594" s="156">
        <f t="shared" si="981"/>
        <v>2.0038809999999998</v>
      </c>
      <c r="H1594" s="156">
        <f t="shared" si="1010"/>
        <v>0</v>
      </c>
      <c r="I1594" s="156">
        <f>'F4.2  KGSC'!AB173</f>
        <v>0</v>
      </c>
      <c r="J1594" s="156">
        <f>'F4.2  KGSC'!BA173</f>
        <v>0</v>
      </c>
      <c r="K1594" s="156"/>
      <c r="L1594" s="156"/>
      <c r="M1594" s="156">
        <f t="shared" si="991"/>
        <v>0</v>
      </c>
      <c r="N1594" s="156">
        <f t="shared" si="1011"/>
        <v>0</v>
      </c>
    </row>
    <row r="1595" spans="1:14" outlineLevel="1">
      <c r="A1595" s="87">
        <f t="shared" ref="A1595:E1595" si="1013">A1392</f>
        <v>56</v>
      </c>
      <c r="B1595" s="90" t="str">
        <f t="shared" si="1013"/>
        <v>Procurement of portable chairs for training sub centre</v>
      </c>
      <c r="C1595" s="87" t="str">
        <f t="shared" si="1013"/>
        <v>N.A.</v>
      </c>
      <c r="D1595" s="141" t="str">
        <f t="shared" si="1013"/>
        <v>-</v>
      </c>
      <c r="E1595" s="159">
        <f t="shared" si="1013"/>
        <v>0</v>
      </c>
      <c r="F1595" s="156">
        <f t="shared" si="980"/>
        <v>1.308E-2</v>
      </c>
      <c r="G1595" s="156">
        <f t="shared" si="981"/>
        <v>1.308E-2</v>
      </c>
      <c r="H1595" s="156">
        <f t="shared" si="1010"/>
        <v>0</v>
      </c>
      <c r="I1595" s="156">
        <f>'F4.2  KGSC'!AB174</f>
        <v>0</v>
      </c>
      <c r="J1595" s="156">
        <f>'F4.2  KGSC'!BA174</f>
        <v>0</v>
      </c>
      <c r="K1595" s="156"/>
      <c r="L1595" s="156"/>
      <c r="M1595" s="156">
        <f t="shared" si="991"/>
        <v>0</v>
      </c>
      <c r="N1595" s="156">
        <f t="shared" si="1011"/>
        <v>0</v>
      </c>
    </row>
    <row r="1596" spans="1:14" outlineLevel="1">
      <c r="A1596" s="87">
        <f t="shared" ref="A1596:E1596" si="1014">A1393</f>
        <v>57</v>
      </c>
      <c r="B1596" s="90" t="str">
        <f t="shared" si="1014"/>
        <v>Procurement of portable computer tables</v>
      </c>
      <c r="C1596" s="87" t="str">
        <f t="shared" si="1014"/>
        <v>N.A.</v>
      </c>
      <c r="D1596" s="141" t="str">
        <f t="shared" si="1014"/>
        <v>-</v>
      </c>
      <c r="E1596" s="159">
        <f t="shared" si="1014"/>
        <v>0</v>
      </c>
      <c r="F1596" s="156">
        <f t="shared" si="980"/>
        <v>3.3449E-3</v>
      </c>
      <c r="G1596" s="156">
        <f t="shared" si="981"/>
        <v>3.3449E-3</v>
      </c>
      <c r="H1596" s="156">
        <f t="shared" si="1010"/>
        <v>0</v>
      </c>
      <c r="I1596" s="156">
        <f>'F4.2  KGSC'!AB175</f>
        <v>0</v>
      </c>
      <c r="J1596" s="156">
        <f>'F4.2  KGSC'!BA175</f>
        <v>0</v>
      </c>
      <c r="K1596" s="156"/>
      <c r="L1596" s="156"/>
      <c r="M1596" s="156">
        <f t="shared" si="991"/>
        <v>0</v>
      </c>
      <c r="N1596" s="156">
        <f t="shared" si="1011"/>
        <v>0</v>
      </c>
    </row>
    <row r="1597" spans="1:14" outlineLevel="1">
      <c r="A1597" s="87">
        <f t="shared" ref="A1597:E1597" si="1015">A1394</f>
        <v>58</v>
      </c>
      <c r="B1597" s="90" t="str">
        <f t="shared" si="1015"/>
        <v>Purchase of High back chair (3 Nos.) in conferenc hall</v>
      </c>
      <c r="C1597" s="87" t="str">
        <f t="shared" si="1015"/>
        <v>N.A.</v>
      </c>
      <c r="D1597" s="141" t="str">
        <f t="shared" si="1015"/>
        <v>-</v>
      </c>
      <c r="E1597" s="159">
        <f t="shared" si="1015"/>
        <v>0</v>
      </c>
      <c r="F1597" s="156">
        <f t="shared" si="980"/>
        <v>4.4013999999999998E-3</v>
      </c>
      <c r="G1597" s="156">
        <f t="shared" si="981"/>
        <v>4.4013999999999998E-3</v>
      </c>
      <c r="H1597" s="156">
        <f t="shared" si="1010"/>
        <v>0</v>
      </c>
      <c r="I1597" s="156">
        <f>'F4.2  KGSC'!AB176</f>
        <v>0</v>
      </c>
      <c r="J1597" s="156">
        <f>'F4.2  KGSC'!BA176</f>
        <v>0</v>
      </c>
      <c r="K1597" s="156"/>
      <c r="L1597" s="156"/>
      <c r="M1597" s="156">
        <f t="shared" si="991"/>
        <v>0</v>
      </c>
      <c r="N1597" s="156">
        <f t="shared" si="1011"/>
        <v>0</v>
      </c>
    </row>
    <row r="1598" spans="1:14" outlineLevel="1">
      <c r="A1598" s="87">
        <f t="shared" ref="A1598:E1598" si="1016">A1395</f>
        <v>59</v>
      </c>
      <c r="B1598" s="90" t="str">
        <f t="shared" si="1016"/>
        <v>Supply of Water Purifier at MSPGCL KGSC Pophali.</v>
      </c>
      <c r="C1598" s="87" t="str">
        <f t="shared" si="1016"/>
        <v>N.A.</v>
      </c>
      <c r="D1598" s="141" t="str">
        <f t="shared" si="1016"/>
        <v>-</v>
      </c>
      <c r="E1598" s="159">
        <f t="shared" si="1016"/>
        <v>0</v>
      </c>
      <c r="F1598" s="156">
        <f t="shared" si="980"/>
        <v>5.0000000000000001E-3</v>
      </c>
      <c r="G1598" s="156">
        <f t="shared" si="981"/>
        <v>5.0000000000000001E-3</v>
      </c>
      <c r="H1598" s="156">
        <f t="shared" si="1010"/>
        <v>0</v>
      </c>
      <c r="I1598" s="156">
        <f>'F4.2  KGSC'!AB177</f>
        <v>0</v>
      </c>
      <c r="J1598" s="156">
        <f>'F4.2  KGSC'!BA177</f>
        <v>0</v>
      </c>
      <c r="K1598" s="156"/>
      <c r="L1598" s="156"/>
      <c r="M1598" s="156">
        <f t="shared" si="991"/>
        <v>0</v>
      </c>
      <c r="N1598" s="156">
        <f t="shared" si="1011"/>
        <v>0</v>
      </c>
    </row>
    <row r="1599" spans="1:14" outlineLevel="1">
      <c r="A1599" s="87">
        <f t="shared" ref="A1599:E1599" si="1017">A1396</f>
        <v>60</v>
      </c>
      <c r="B1599" s="90" t="str">
        <f t="shared" si="1017"/>
        <v>Interactive Digital LV SCREEN  6.56 FT X 3.28 FT</v>
      </c>
      <c r="C1599" s="87" t="str">
        <f t="shared" si="1017"/>
        <v>N.A.</v>
      </c>
      <c r="D1599" s="141" t="str">
        <f t="shared" si="1017"/>
        <v>-</v>
      </c>
      <c r="E1599" s="159">
        <f t="shared" si="1017"/>
        <v>0</v>
      </c>
      <c r="F1599" s="156">
        <f t="shared" si="980"/>
        <v>1.295E-2</v>
      </c>
      <c r="G1599" s="156">
        <f t="shared" si="981"/>
        <v>1.295E-2</v>
      </c>
      <c r="H1599" s="156">
        <f t="shared" si="1010"/>
        <v>0</v>
      </c>
      <c r="I1599" s="156">
        <f>'F4.2  KGSC'!AB178</f>
        <v>0</v>
      </c>
      <c r="J1599" s="156">
        <f>'F4.2  KGSC'!BA178</f>
        <v>0</v>
      </c>
      <c r="K1599" s="156"/>
      <c r="L1599" s="156"/>
      <c r="M1599" s="156">
        <f t="shared" si="991"/>
        <v>0</v>
      </c>
      <c r="N1599" s="156">
        <f t="shared" si="1011"/>
        <v>0</v>
      </c>
    </row>
    <row r="1600" spans="1:14" outlineLevel="1">
      <c r="A1600" s="87">
        <f t="shared" ref="A1600:E1600" si="1018">A1397</f>
        <v>61</v>
      </c>
      <c r="B1600" s="90" t="str">
        <f t="shared" si="1018"/>
        <v>Network Attached Storage Server at KGSC, Pophali.</v>
      </c>
      <c r="C1600" s="87" t="str">
        <f t="shared" si="1018"/>
        <v>N.A.</v>
      </c>
      <c r="D1600" s="141" t="str">
        <f t="shared" si="1018"/>
        <v>-</v>
      </c>
      <c r="E1600" s="159">
        <f t="shared" si="1018"/>
        <v>0</v>
      </c>
      <c r="F1600" s="156">
        <f t="shared" si="980"/>
        <v>2.3333199999999998E-2</v>
      </c>
      <c r="G1600" s="156">
        <f t="shared" si="981"/>
        <v>2.3333199999999998E-2</v>
      </c>
      <c r="H1600" s="156">
        <f t="shared" si="1010"/>
        <v>0</v>
      </c>
      <c r="I1600" s="156">
        <f>'F4.2  KGSC'!AB179</f>
        <v>0</v>
      </c>
      <c r="J1600" s="156">
        <f>'F4.2  KGSC'!BA179</f>
        <v>0</v>
      </c>
      <c r="K1600" s="156"/>
      <c r="L1600" s="156"/>
      <c r="M1600" s="156">
        <f t="shared" si="991"/>
        <v>0</v>
      </c>
      <c r="N1600" s="156">
        <f t="shared" si="1011"/>
        <v>0</v>
      </c>
    </row>
    <row r="1601" spans="1:14" outlineLevel="1">
      <c r="A1601" s="87">
        <f t="shared" ref="A1601:E1601" si="1019">A1398</f>
        <v>62</v>
      </c>
      <c r="B1601" s="90" t="str">
        <f t="shared" si="1019"/>
        <v>Supply of A4 Printer at KGSC, Pophali.</v>
      </c>
      <c r="C1601" s="87" t="str">
        <f t="shared" si="1019"/>
        <v>N.A.</v>
      </c>
      <c r="D1601" s="141" t="str">
        <f t="shared" si="1019"/>
        <v>-</v>
      </c>
      <c r="E1601" s="159">
        <f t="shared" si="1019"/>
        <v>0</v>
      </c>
      <c r="F1601" s="156">
        <f t="shared" si="980"/>
        <v>9.9994999999999997E-3</v>
      </c>
      <c r="G1601" s="156">
        <f t="shared" si="981"/>
        <v>9.9994999999999997E-3</v>
      </c>
      <c r="H1601" s="156">
        <f t="shared" si="1010"/>
        <v>0</v>
      </c>
      <c r="I1601" s="156">
        <f>'F4.2  KGSC'!AB180</f>
        <v>0</v>
      </c>
      <c r="J1601" s="156">
        <f>'F4.2  KGSC'!BA180</f>
        <v>0</v>
      </c>
      <c r="K1601" s="156"/>
      <c r="L1601" s="156"/>
      <c r="M1601" s="156">
        <f t="shared" si="991"/>
        <v>0</v>
      </c>
      <c r="N1601" s="156">
        <f t="shared" si="1011"/>
        <v>0</v>
      </c>
    </row>
    <row r="1602" spans="1:14" outlineLevel="1">
      <c r="A1602" s="87">
        <f t="shared" ref="A1602:E1602" si="1020">A1399</f>
        <v>63</v>
      </c>
      <c r="B1602" s="90" t="str">
        <f t="shared" si="1020"/>
        <v>Supply of A4 Scanner, A3 &amp; MF Printer at KGSC, Pop</v>
      </c>
      <c r="C1602" s="87" t="str">
        <f t="shared" si="1020"/>
        <v>N.A.</v>
      </c>
      <c r="D1602" s="141" t="str">
        <f t="shared" si="1020"/>
        <v>-</v>
      </c>
      <c r="E1602" s="159">
        <f t="shared" si="1020"/>
        <v>0</v>
      </c>
      <c r="F1602" s="156">
        <f t="shared" si="980"/>
        <v>5.8599999999999999E-2</v>
      </c>
      <c r="G1602" s="156">
        <f t="shared" si="981"/>
        <v>5.8599999999999999E-2</v>
      </c>
      <c r="H1602" s="156">
        <f t="shared" si="1010"/>
        <v>0</v>
      </c>
      <c r="I1602" s="156">
        <f>'F4.2  KGSC'!AB181</f>
        <v>0</v>
      </c>
      <c r="J1602" s="156">
        <f>'F4.2  KGSC'!BA181</f>
        <v>0</v>
      </c>
      <c r="K1602" s="156"/>
      <c r="L1602" s="156"/>
      <c r="M1602" s="156">
        <f t="shared" si="991"/>
        <v>0</v>
      </c>
      <c r="N1602" s="156">
        <f t="shared" si="1011"/>
        <v>0</v>
      </c>
    </row>
    <row r="1603" spans="1:14" outlineLevel="1">
      <c r="A1603" s="87">
        <f t="shared" ref="A1603:E1603" si="1021">A1400</f>
        <v>64</v>
      </c>
      <c r="B1603" s="90" t="str">
        <f t="shared" si="1021"/>
        <v>Supply of Various Hard Disks for Network Attached</v>
      </c>
      <c r="C1603" s="87" t="str">
        <f t="shared" si="1021"/>
        <v>N.A.</v>
      </c>
      <c r="D1603" s="141" t="str">
        <f t="shared" si="1021"/>
        <v>-</v>
      </c>
      <c r="E1603" s="159">
        <f t="shared" si="1021"/>
        <v>0</v>
      </c>
      <c r="F1603" s="156">
        <f t="shared" si="980"/>
        <v>2.18064E-2</v>
      </c>
      <c r="G1603" s="156">
        <f t="shared" si="981"/>
        <v>2.18064E-2</v>
      </c>
      <c r="H1603" s="156">
        <f t="shared" si="1010"/>
        <v>0</v>
      </c>
      <c r="I1603" s="156">
        <f>'F4.2  KGSC'!AB182</f>
        <v>0</v>
      </c>
      <c r="J1603" s="156">
        <f>'F4.2  KGSC'!BA182</f>
        <v>0</v>
      </c>
      <c r="K1603" s="156"/>
      <c r="L1603" s="156"/>
      <c r="M1603" s="156">
        <f t="shared" si="991"/>
        <v>0</v>
      </c>
      <c r="N1603" s="156">
        <f t="shared" si="1011"/>
        <v>0</v>
      </c>
    </row>
    <row r="1604" spans="1:14" outlineLevel="1">
      <c r="A1604" s="87">
        <f t="shared" ref="A1604:E1604" si="1022">A1401</f>
        <v>65</v>
      </c>
      <c r="B1604" s="90" t="str">
        <f t="shared" si="1022"/>
        <v>Supply of Video conference Microphone at KGSC,</v>
      </c>
      <c r="C1604" s="87" t="str">
        <f t="shared" si="1022"/>
        <v>N.A.</v>
      </c>
      <c r="D1604" s="141" t="str">
        <f t="shared" si="1022"/>
        <v>-</v>
      </c>
      <c r="E1604" s="159">
        <f t="shared" si="1022"/>
        <v>0</v>
      </c>
      <c r="F1604" s="156">
        <f t="shared" si="980"/>
        <v>2.1511999999999998E-3</v>
      </c>
      <c r="G1604" s="156">
        <f t="shared" si="981"/>
        <v>2.1511999999999998E-3</v>
      </c>
      <c r="H1604" s="156">
        <f t="shared" si="1010"/>
        <v>0</v>
      </c>
      <c r="I1604" s="156">
        <f>'F4.2  KGSC'!AB183</f>
        <v>0</v>
      </c>
      <c r="J1604" s="156">
        <f>'F4.2  KGSC'!BA183</f>
        <v>0</v>
      </c>
      <c r="K1604" s="156"/>
      <c r="L1604" s="156"/>
      <c r="M1604" s="156">
        <f t="shared" si="991"/>
        <v>0</v>
      </c>
      <c r="N1604" s="156">
        <f t="shared" si="1011"/>
        <v>0</v>
      </c>
    </row>
    <row r="1605" spans="1:14" outlineLevel="1">
      <c r="A1605" s="87">
        <f t="shared" ref="A1605:E1605" si="1023">A1402</f>
        <v>66</v>
      </c>
      <c r="B1605" s="90" t="str">
        <f t="shared" si="1023"/>
        <v>Supply of Video Conference Screen at KGSC Pophali</v>
      </c>
      <c r="C1605" s="87" t="str">
        <f t="shared" si="1023"/>
        <v>N.A.</v>
      </c>
      <c r="D1605" s="141" t="str">
        <f t="shared" si="1023"/>
        <v>-</v>
      </c>
      <c r="E1605" s="159">
        <f t="shared" si="1023"/>
        <v>0</v>
      </c>
      <c r="F1605" s="156">
        <f t="shared" si="980"/>
        <v>0.02</v>
      </c>
      <c r="G1605" s="156">
        <f t="shared" si="981"/>
        <v>0.02</v>
      </c>
      <c r="H1605" s="156">
        <f t="shared" si="1010"/>
        <v>0</v>
      </c>
      <c r="I1605" s="156">
        <f>'F4.2  KGSC'!AB184</f>
        <v>0</v>
      </c>
      <c r="J1605" s="156">
        <f>'F4.2  KGSC'!BA184</f>
        <v>0</v>
      </c>
      <c r="K1605" s="156"/>
      <c r="L1605" s="156"/>
      <c r="M1605" s="156">
        <f t="shared" si="991"/>
        <v>0</v>
      </c>
      <c r="N1605" s="156">
        <f t="shared" si="1011"/>
        <v>0</v>
      </c>
    </row>
    <row r="1606" spans="1:14" outlineLevel="1">
      <c r="A1606" s="87">
        <f t="shared" ref="A1606:E1606" si="1024">A1403</f>
        <v>67</v>
      </c>
      <c r="B1606" s="90" t="str">
        <f t="shared" si="1024"/>
        <v>Supply of Video conference Screen at KGSC, Pophali</v>
      </c>
      <c r="C1606" s="87" t="str">
        <f t="shared" si="1024"/>
        <v>N.A.</v>
      </c>
      <c r="D1606" s="141" t="str">
        <f t="shared" si="1024"/>
        <v>-</v>
      </c>
      <c r="E1606" s="159">
        <f t="shared" si="1024"/>
        <v>0</v>
      </c>
      <c r="F1606" s="156">
        <f t="shared" si="980"/>
        <v>1.09E-2</v>
      </c>
      <c r="G1606" s="156">
        <f t="shared" si="981"/>
        <v>1.09E-2</v>
      </c>
      <c r="H1606" s="156">
        <f t="shared" si="1010"/>
        <v>0</v>
      </c>
      <c r="I1606" s="156">
        <f>'F4.2  KGSC'!AB185</f>
        <v>0</v>
      </c>
      <c r="J1606" s="156">
        <f>'F4.2  KGSC'!BA185</f>
        <v>0</v>
      </c>
      <c r="K1606" s="156"/>
      <c r="L1606" s="156"/>
      <c r="M1606" s="156">
        <f t="shared" si="991"/>
        <v>0</v>
      </c>
      <c r="N1606" s="156">
        <f t="shared" si="1011"/>
        <v>0</v>
      </c>
    </row>
    <row r="1607" spans="1:14" outlineLevel="1">
      <c r="A1607" s="87">
        <f t="shared" ref="A1607:E1607" si="1025">A1404</f>
        <v>68</v>
      </c>
      <c r="B1607" s="90" t="str">
        <f t="shared" si="1025"/>
        <v>Supply of Kelvinator / Godrej / Croma Make Refrigerator</v>
      </c>
      <c r="C1607" s="87" t="str">
        <f t="shared" si="1025"/>
        <v>N.A.</v>
      </c>
      <c r="D1607" s="141" t="str">
        <f t="shared" si="1025"/>
        <v>-</v>
      </c>
      <c r="E1607" s="159">
        <f t="shared" si="1025"/>
        <v>0</v>
      </c>
      <c r="F1607" s="156">
        <f t="shared" si="980"/>
        <v>1.09322E-2</v>
      </c>
      <c r="G1607" s="156">
        <f t="shared" si="981"/>
        <v>1.09322E-2</v>
      </c>
      <c r="H1607" s="156">
        <f t="shared" si="1010"/>
        <v>0</v>
      </c>
      <c r="I1607" s="156">
        <f>'F4.2  KGSC'!AB186</f>
        <v>0</v>
      </c>
      <c r="J1607" s="156">
        <f>'F4.2  KGSC'!BA186</f>
        <v>0</v>
      </c>
      <c r="K1607" s="156"/>
      <c r="L1607" s="156"/>
      <c r="M1607" s="156">
        <f t="shared" si="991"/>
        <v>0</v>
      </c>
      <c r="N1607" s="156">
        <f t="shared" si="1011"/>
        <v>0</v>
      </c>
    </row>
    <row r="1608" spans="1:14" outlineLevel="1">
      <c r="A1608" s="87">
        <f t="shared" ref="A1608:E1608" si="1026">A1405</f>
        <v>69</v>
      </c>
      <c r="B1608" s="90" t="str">
        <f t="shared" si="1026"/>
        <v>supply of Bosch make High Pressure Washer at Mecha</v>
      </c>
      <c r="C1608" s="87" t="str">
        <f t="shared" si="1026"/>
        <v>N.A.</v>
      </c>
      <c r="D1608" s="141" t="str">
        <f t="shared" si="1026"/>
        <v>-</v>
      </c>
      <c r="E1608" s="159">
        <f t="shared" si="1026"/>
        <v>0</v>
      </c>
      <c r="F1608" s="156">
        <f t="shared" si="980"/>
        <v>2.0649000000000002E-3</v>
      </c>
      <c r="G1608" s="156">
        <f t="shared" si="981"/>
        <v>2.0649000000000002E-3</v>
      </c>
      <c r="H1608" s="156">
        <f t="shared" si="1010"/>
        <v>0</v>
      </c>
      <c r="I1608" s="156">
        <f>'F4.2  KGSC'!AB187</f>
        <v>0</v>
      </c>
      <c r="J1608" s="156">
        <f>'F4.2  KGSC'!BA187</f>
        <v>0</v>
      </c>
      <c r="K1608" s="156"/>
      <c r="L1608" s="156"/>
      <c r="M1608" s="156">
        <f t="shared" si="991"/>
        <v>0</v>
      </c>
      <c r="N1608" s="156">
        <f t="shared" si="1011"/>
        <v>0</v>
      </c>
    </row>
    <row r="1609" spans="1:14" outlineLevel="1">
      <c r="A1609" s="87">
        <f t="shared" ref="A1609:E1609" si="1027">A1406</f>
        <v>70</v>
      </c>
      <c r="B1609" s="90" t="str">
        <f t="shared" si="1027"/>
        <v>Supply of Pneumatic Tools for Mechanical Maintenan</v>
      </c>
      <c r="C1609" s="87" t="str">
        <f t="shared" si="1027"/>
        <v>N.A.</v>
      </c>
      <c r="D1609" s="141" t="str">
        <f t="shared" si="1027"/>
        <v>-</v>
      </c>
      <c r="E1609" s="159">
        <f t="shared" si="1027"/>
        <v>0</v>
      </c>
      <c r="F1609" s="156">
        <f t="shared" si="980"/>
        <v>3.5258699999999997E-2</v>
      </c>
      <c r="G1609" s="156">
        <f t="shared" si="981"/>
        <v>3.5258699999999997E-2</v>
      </c>
      <c r="H1609" s="156">
        <f t="shared" si="1010"/>
        <v>0</v>
      </c>
      <c r="I1609" s="156">
        <f>'F4.2  KGSC'!AB188</f>
        <v>0</v>
      </c>
      <c r="J1609" s="156">
        <f>'F4.2  KGSC'!BA188</f>
        <v>0</v>
      </c>
      <c r="K1609" s="156"/>
      <c r="L1609" s="156"/>
      <c r="M1609" s="156">
        <f t="shared" si="991"/>
        <v>0</v>
      </c>
      <c r="N1609" s="156">
        <f t="shared" si="1011"/>
        <v>0</v>
      </c>
    </row>
    <row r="1610" spans="1:14" outlineLevel="1">
      <c r="A1610" s="87">
        <f t="shared" ref="A1610:E1610" si="1028">A1407</f>
        <v>72</v>
      </c>
      <c r="B1610" s="90" t="str">
        <f t="shared" si="1028"/>
        <v>Low BACK Revolving Chairs 45 No &amp; Desk Chair 2 No</v>
      </c>
      <c r="C1610" s="87" t="str">
        <f t="shared" si="1028"/>
        <v>N.A.</v>
      </c>
      <c r="D1610" s="141" t="str">
        <f t="shared" si="1028"/>
        <v>-</v>
      </c>
      <c r="E1610" s="159">
        <f t="shared" si="1028"/>
        <v>0</v>
      </c>
      <c r="F1610" s="156">
        <f t="shared" si="980"/>
        <v>2.09453E-2</v>
      </c>
      <c r="G1610" s="156">
        <f t="shared" si="981"/>
        <v>2.09453E-2</v>
      </c>
      <c r="H1610" s="156">
        <f t="shared" si="1010"/>
        <v>0</v>
      </c>
      <c r="I1610" s="156">
        <f>'F4.2  KGSC'!AB189</f>
        <v>0</v>
      </c>
      <c r="J1610" s="156">
        <f>'F4.2  KGSC'!BA189</f>
        <v>0</v>
      </c>
      <c r="K1610" s="156"/>
      <c r="L1610" s="156"/>
      <c r="M1610" s="156">
        <f t="shared" si="991"/>
        <v>0</v>
      </c>
      <c r="N1610" s="156">
        <f t="shared" si="1011"/>
        <v>0</v>
      </c>
    </row>
    <row r="1611" spans="1:14" outlineLevel="1">
      <c r="A1611" s="87">
        <f t="shared" ref="A1611:E1611" si="1029">A1408</f>
        <v>73</v>
      </c>
      <c r="B1611" s="90" t="str">
        <f t="shared" si="1029"/>
        <v>Supply of Tables at KGSC</v>
      </c>
      <c r="C1611" s="87" t="str">
        <f t="shared" si="1029"/>
        <v>N.A.</v>
      </c>
      <c r="D1611" s="141" t="str">
        <f t="shared" si="1029"/>
        <v>-</v>
      </c>
      <c r="E1611" s="159">
        <f t="shared" si="1029"/>
        <v>0</v>
      </c>
      <c r="F1611" s="156">
        <f t="shared" si="980"/>
        <v>3.7339400000000002E-2</v>
      </c>
      <c r="G1611" s="156">
        <f t="shared" si="981"/>
        <v>3.7339400000000002E-2</v>
      </c>
      <c r="H1611" s="156">
        <f t="shared" si="1010"/>
        <v>0</v>
      </c>
      <c r="I1611" s="156">
        <f>'F4.2  KGSC'!AB190</f>
        <v>0</v>
      </c>
      <c r="J1611" s="156">
        <f>'F4.2  KGSC'!BA190</f>
        <v>0</v>
      </c>
      <c r="K1611" s="156"/>
      <c r="L1611" s="156"/>
      <c r="M1611" s="156">
        <f t="shared" si="991"/>
        <v>0</v>
      </c>
      <c r="N1611" s="156">
        <f t="shared" si="1011"/>
        <v>0</v>
      </c>
    </row>
    <row r="1612" spans="1:14" outlineLevel="1">
      <c r="A1612" s="87">
        <f t="shared" ref="A1612:E1612" si="1030">A1409</f>
        <v>74</v>
      </c>
      <c r="B1612" s="90" t="str">
        <f t="shared" si="1030"/>
        <v>Supply of Visitor Chairs &amp; Office chairs at KGSC,</v>
      </c>
      <c r="C1612" s="87" t="str">
        <f t="shared" si="1030"/>
        <v>N.A.</v>
      </c>
      <c r="D1612" s="141" t="str">
        <f t="shared" si="1030"/>
        <v>-</v>
      </c>
      <c r="E1612" s="159">
        <f t="shared" si="1030"/>
        <v>0</v>
      </c>
      <c r="F1612" s="156">
        <f t="shared" si="980"/>
        <v>3.3201000000000001E-2</v>
      </c>
      <c r="G1612" s="156">
        <f t="shared" si="981"/>
        <v>3.3201000000000001E-2</v>
      </c>
      <c r="H1612" s="156">
        <f t="shared" si="1010"/>
        <v>0</v>
      </c>
      <c r="I1612" s="156">
        <f>'F4.2  KGSC'!AB191</f>
        <v>0</v>
      </c>
      <c r="J1612" s="156">
        <f>'F4.2  KGSC'!BA191</f>
        <v>0</v>
      </c>
      <c r="K1612" s="156"/>
      <c r="L1612" s="156"/>
      <c r="M1612" s="156">
        <f t="shared" si="991"/>
        <v>0</v>
      </c>
      <c r="N1612" s="156">
        <f t="shared" si="1011"/>
        <v>0</v>
      </c>
    </row>
    <row r="1613" spans="1:14" outlineLevel="1">
      <c r="A1613" s="87">
        <f t="shared" ref="A1613:E1613" si="1031">A1410</f>
        <v>75</v>
      </c>
      <c r="B1613" s="90" t="str">
        <f t="shared" si="1031"/>
        <v>water purifier for colony electrical maintenance</v>
      </c>
      <c r="C1613" s="87" t="str">
        <f t="shared" si="1031"/>
        <v>N.A.</v>
      </c>
      <c r="D1613" s="141" t="str">
        <f t="shared" si="1031"/>
        <v>-</v>
      </c>
      <c r="E1613" s="159">
        <f t="shared" si="1031"/>
        <v>0</v>
      </c>
      <c r="F1613" s="156">
        <f t="shared" si="980"/>
        <v>1.74E-3</v>
      </c>
      <c r="G1613" s="156">
        <f t="shared" si="981"/>
        <v>1.74E-3</v>
      </c>
      <c r="H1613" s="156">
        <f t="shared" si="1010"/>
        <v>0</v>
      </c>
      <c r="I1613" s="156">
        <f>'F4.2  KGSC'!AB192</f>
        <v>0</v>
      </c>
      <c r="J1613" s="156">
        <f>'F4.2  KGSC'!BA192</f>
        <v>0</v>
      </c>
      <c r="K1613" s="156"/>
      <c r="L1613" s="156"/>
      <c r="M1613" s="156">
        <f t="shared" si="991"/>
        <v>0</v>
      </c>
      <c r="N1613" s="156">
        <f t="shared" si="1011"/>
        <v>0</v>
      </c>
    </row>
    <row r="1614" spans="1:14" outlineLevel="1">
      <c r="A1614" s="87">
        <f t="shared" ref="A1614:E1614" si="1032">A1411</f>
        <v>76</v>
      </c>
      <c r="B1614" s="90" t="str">
        <f t="shared" si="1032"/>
        <v>Projectors and Motorized Projector Screens (2+2)</v>
      </c>
      <c r="C1614" s="87" t="str">
        <f t="shared" si="1032"/>
        <v>N.A.</v>
      </c>
      <c r="D1614" s="141" t="str">
        <f t="shared" si="1032"/>
        <v>-</v>
      </c>
      <c r="E1614" s="159">
        <f t="shared" si="1032"/>
        <v>0</v>
      </c>
      <c r="F1614" s="156">
        <f t="shared" si="980"/>
        <v>3.4810000000000001E-2</v>
      </c>
      <c r="G1614" s="156">
        <f t="shared" si="981"/>
        <v>3.4810000000000001E-2</v>
      </c>
      <c r="H1614" s="156">
        <f t="shared" si="1010"/>
        <v>0</v>
      </c>
      <c r="I1614" s="156">
        <f>'F4.2  KGSC'!AB193</f>
        <v>0</v>
      </c>
      <c r="J1614" s="156">
        <f>'F4.2  KGSC'!BA193</f>
        <v>0</v>
      </c>
      <c r="K1614" s="156"/>
      <c r="L1614" s="156"/>
      <c r="M1614" s="156">
        <f t="shared" si="991"/>
        <v>0</v>
      </c>
      <c r="N1614" s="156">
        <f t="shared" si="1011"/>
        <v>0</v>
      </c>
    </row>
    <row r="1615" spans="1:14" outlineLevel="1">
      <c r="A1615" s="87">
        <f t="shared" ref="A1615:E1615" si="1033">A1412</f>
        <v>77</v>
      </c>
      <c r="B1615" s="90" t="str">
        <f t="shared" si="1033"/>
        <v>Acer make Computers at KGSC Pophali.21 No.</v>
      </c>
      <c r="C1615" s="87" t="str">
        <f t="shared" si="1033"/>
        <v>N.A.</v>
      </c>
      <c r="D1615" s="141" t="str">
        <f t="shared" si="1033"/>
        <v>-</v>
      </c>
      <c r="E1615" s="159">
        <f t="shared" si="1033"/>
        <v>0</v>
      </c>
      <c r="F1615" s="156">
        <f t="shared" si="980"/>
        <v>0.1189986</v>
      </c>
      <c r="G1615" s="156">
        <f t="shared" si="981"/>
        <v>0.1189986</v>
      </c>
      <c r="H1615" s="156">
        <f t="shared" si="1010"/>
        <v>0</v>
      </c>
      <c r="I1615" s="156">
        <f>'F4.2  KGSC'!AB194</f>
        <v>0</v>
      </c>
      <c r="J1615" s="156">
        <f>'F4.2  KGSC'!BA194</f>
        <v>0</v>
      </c>
      <c r="K1615" s="156"/>
      <c r="L1615" s="156"/>
      <c r="M1615" s="156">
        <f t="shared" si="991"/>
        <v>0</v>
      </c>
      <c r="N1615" s="156">
        <f t="shared" si="1011"/>
        <v>0</v>
      </c>
    </row>
    <row r="1616" spans="1:14" outlineLevel="1">
      <c r="A1616" s="87">
        <f t="shared" ref="A1616:E1616" si="1034">A1413</f>
        <v>78</v>
      </c>
      <c r="B1616" s="90" t="str">
        <f t="shared" si="1034"/>
        <v>Acer make Laptops at KGSC Pophali.</v>
      </c>
      <c r="C1616" s="87" t="str">
        <f t="shared" si="1034"/>
        <v>N.A.</v>
      </c>
      <c r="D1616" s="141" t="str">
        <f t="shared" si="1034"/>
        <v>-</v>
      </c>
      <c r="E1616" s="159">
        <f t="shared" si="1034"/>
        <v>0</v>
      </c>
      <c r="F1616" s="156">
        <f t="shared" si="980"/>
        <v>3.0088E-2</v>
      </c>
      <c r="G1616" s="156">
        <f t="shared" si="981"/>
        <v>3.0088E-2</v>
      </c>
      <c r="H1616" s="156">
        <f t="shared" si="1010"/>
        <v>0</v>
      </c>
      <c r="I1616" s="156">
        <f>'F4.2  KGSC'!AB195</f>
        <v>0</v>
      </c>
      <c r="J1616" s="156">
        <f>'F4.2  KGSC'!BA195</f>
        <v>0</v>
      </c>
      <c r="K1616" s="156"/>
      <c r="L1616" s="156"/>
      <c r="M1616" s="156">
        <f t="shared" si="991"/>
        <v>0</v>
      </c>
      <c r="N1616" s="156">
        <f t="shared" si="1011"/>
        <v>0</v>
      </c>
    </row>
    <row r="1617" spans="1:14" outlineLevel="1">
      <c r="A1617" s="87">
        <f t="shared" ref="A1617:E1617" si="1035">A1414</f>
        <v>79</v>
      </c>
      <c r="B1617" s="90" t="str">
        <f t="shared" si="1035"/>
        <v>APS Smart UPS Xl 2200 VA RM 3U 230</v>
      </c>
      <c r="C1617" s="87" t="str">
        <f t="shared" si="1035"/>
        <v>N.A.</v>
      </c>
      <c r="D1617" s="141" t="str">
        <f t="shared" si="1035"/>
        <v>-</v>
      </c>
      <c r="E1617" s="159">
        <f t="shared" si="1035"/>
        <v>0</v>
      </c>
      <c r="F1617" s="156">
        <f t="shared" si="980"/>
        <v>1.5983000000000001E-2</v>
      </c>
      <c r="G1617" s="156">
        <f t="shared" si="981"/>
        <v>1.5983000000000001E-2</v>
      </c>
      <c r="H1617" s="156">
        <f t="shared" si="1010"/>
        <v>0</v>
      </c>
      <c r="I1617" s="156">
        <f>'F4.2  KGSC'!AB196</f>
        <v>0</v>
      </c>
      <c r="J1617" s="156">
        <f>'F4.2  KGSC'!BA196</f>
        <v>0</v>
      </c>
      <c r="K1617" s="156"/>
      <c r="L1617" s="156"/>
      <c r="M1617" s="156">
        <f t="shared" si="991"/>
        <v>0</v>
      </c>
      <c r="N1617" s="156">
        <f t="shared" si="1011"/>
        <v>0</v>
      </c>
    </row>
    <row r="1618" spans="1:14" outlineLevel="1">
      <c r="A1618" s="87">
        <f t="shared" ref="A1618:E1618" si="1036">A1415</f>
        <v>80</v>
      </c>
      <c r="B1618" s="90" t="str">
        <f t="shared" si="1036"/>
        <v>BATRY 12V 75 AH BATTREY 11 PLATE</v>
      </c>
      <c r="C1618" s="87" t="str">
        <f t="shared" si="1036"/>
        <v>N.A.</v>
      </c>
      <c r="D1618" s="141" t="str">
        <f t="shared" si="1036"/>
        <v>-</v>
      </c>
      <c r="E1618" s="159">
        <f t="shared" si="1036"/>
        <v>0</v>
      </c>
      <c r="F1618" s="156">
        <f t="shared" si="980"/>
        <v>1.76288E-2</v>
      </c>
      <c r="G1618" s="156">
        <f t="shared" si="981"/>
        <v>1.76288E-2</v>
      </c>
      <c r="H1618" s="156">
        <f t="shared" si="1010"/>
        <v>0</v>
      </c>
      <c r="I1618" s="156">
        <f>'F4.2  KGSC'!AB197</f>
        <v>0</v>
      </c>
      <c r="J1618" s="156">
        <f>'F4.2  KGSC'!BA197</f>
        <v>0</v>
      </c>
      <c r="K1618" s="156"/>
      <c r="L1618" s="156"/>
      <c r="M1618" s="156">
        <f t="shared" si="991"/>
        <v>0</v>
      </c>
      <c r="N1618" s="156">
        <f t="shared" si="1011"/>
        <v>0</v>
      </c>
    </row>
    <row r="1619" spans="1:14" outlineLevel="1">
      <c r="A1619" s="87">
        <f t="shared" ref="A1619:E1619" si="1037">A1416</f>
        <v>81</v>
      </c>
      <c r="B1619" s="90" t="str">
        <f t="shared" si="1037"/>
        <v>Supply &amp; installation of IP Camera System and network spare</v>
      </c>
      <c r="C1619" s="87" t="str">
        <f t="shared" si="1037"/>
        <v>N.A.</v>
      </c>
      <c r="D1619" s="141" t="str">
        <f t="shared" si="1037"/>
        <v>-</v>
      </c>
      <c r="E1619" s="159">
        <f t="shared" si="1037"/>
        <v>0</v>
      </c>
      <c r="F1619" s="156">
        <f t="shared" si="980"/>
        <v>2.5806599999999999E-2</v>
      </c>
      <c r="G1619" s="156">
        <f t="shared" si="981"/>
        <v>2.5806599999999999E-2</v>
      </c>
      <c r="H1619" s="156">
        <f t="shared" si="1010"/>
        <v>0</v>
      </c>
      <c r="I1619" s="156">
        <f>'F4.2  KGSC'!AB198</f>
        <v>0</v>
      </c>
      <c r="J1619" s="156">
        <f>'F4.2  KGSC'!BA198</f>
        <v>0</v>
      </c>
      <c r="K1619" s="156"/>
      <c r="L1619" s="156"/>
      <c r="M1619" s="156">
        <f t="shared" si="991"/>
        <v>0</v>
      </c>
      <c r="N1619" s="156">
        <f t="shared" si="1011"/>
        <v>0</v>
      </c>
    </row>
    <row r="1620" spans="1:14" outlineLevel="1">
      <c r="A1620" s="87">
        <f t="shared" ref="A1620:E1620" si="1038">A1417</f>
        <v>82</v>
      </c>
      <c r="B1620" s="90" t="str">
        <f t="shared" si="1038"/>
        <v>Gym Equipments at MSPGCL Recreation club , 33 Item</v>
      </c>
      <c r="C1620" s="87" t="str">
        <f t="shared" si="1038"/>
        <v>N.A.</v>
      </c>
      <c r="D1620" s="141" t="str">
        <f t="shared" si="1038"/>
        <v>-</v>
      </c>
      <c r="E1620" s="159">
        <f t="shared" si="1038"/>
        <v>0</v>
      </c>
      <c r="F1620" s="156">
        <f t="shared" si="980"/>
        <v>4.7833599999999997E-2</v>
      </c>
      <c r="G1620" s="156">
        <f t="shared" si="981"/>
        <v>4.7833599999999997E-2</v>
      </c>
      <c r="H1620" s="156">
        <f t="shared" si="1010"/>
        <v>0</v>
      </c>
      <c r="I1620" s="156">
        <f>'F4.2  KGSC'!AB199</f>
        <v>0</v>
      </c>
      <c r="J1620" s="156">
        <f>'F4.2  KGSC'!BA199</f>
        <v>0</v>
      </c>
      <c r="K1620" s="156"/>
      <c r="L1620" s="156"/>
      <c r="M1620" s="156">
        <f t="shared" si="991"/>
        <v>0</v>
      </c>
      <c r="N1620" s="156">
        <f t="shared" si="1011"/>
        <v>0</v>
      </c>
    </row>
    <row r="1621" spans="1:14" outlineLevel="1">
      <c r="A1621" s="87">
        <f t="shared" ref="A1621:E1621" si="1039">A1418</f>
        <v>0</v>
      </c>
      <c r="B1621" s="90" t="str">
        <f t="shared" si="1039"/>
        <v>Non-DPR schemes (3 Nos) for FY 2024-25 at KGSC Pophali</v>
      </c>
      <c r="C1621" s="87" t="str">
        <f t="shared" si="1039"/>
        <v>Board Resolution No-MSPGCL/BM-219/Item 219.7 dtd.24.07.2023</v>
      </c>
      <c r="D1621" s="141" t="str">
        <f t="shared" si="1039"/>
        <v>-</v>
      </c>
      <c r="E1621" s="159">
        <f t="shared" si="1039"/>
        <v>0</v>
      </c>
      <c r="F1621" s="156">
        <f t="shared" si="980"/>
        <v>0</v>
      </c>
      <c r="G1621" s="156">
        <f t="shared" si="981"/>
        <v>0</v>
      </c>
      <c r="H1621" s="156">
        <f t="shared" si="1010"/>
        <v>0</v>
      </c>
      <c r="I1621" s="156">
        <f>'F4.2  KGSC'!AB200</f>
        <v>0</v>
      </c>
      <c r="J1621" s="156">
        <f>'F4.2  KGSC'!BA200</f>
        <v>0</v>
      </c>
      <c r="K1621" s="156"/>
      <c r="L1621" s="156"/>
      <c r="M1621" s="156">
        <f t="shared" si="991"/>
        <v>0</v>
      </c>
      <c r="N1621" s="156">
        <f t="shared" si="1011"/>
        <v>0</v>
      </c>
    </row>
    <row r="1622" spans="1:14" outlineLevel="1">
      <c r="A1622" s="87">
        <f t="shared" ref="A1622:E1622" si="1040">A1419</f>
        <v>83</v>
      </c>
      <c r="B1622" s="90" t="str">
        <f t="shared" si="1040"/>
        <v xml:space="preserve">Up-gradation of thyristor based 48V Battery Chargers (4 nos)  by SMPS Microprocessor based dual float cum boost Battery Chargers at Stage-III, Stage-I&amp;II and KDPH at KGSC, Pophali </v>
      </c>
      <c r="C1622" s="87">
        <f t="shared" si="1040"/>
        <v>0</v>
      </c>
      <c r="D1622" s="141" t="str">
        <f t="shared" si="1040"/>
        <v>-</v>
      </c>
      <c r="E1622" s="159">
        <f t="shared" si="1040"/>
        <v>0</v>
      </c>
      <c r="F1622" s="156">
        <f t="shared" si="980"/>
        <v>1.57</v>
      </c>
      <c r="G1622" s="156">
        <f t="shared" si="981"/>
        <v>1.57</v>
      </c>
      <c r="H1622" s="156">
        <f t="shared" si="1010"/>
        <v>0</v>
      </c>
      <c r="I1622" s="156">
        <f>'F4.2  KGSC'!AB201</f>
        <v>0</v>
      </c>
      <c r="J1622" s="156">
        <f>'F4.2  KGSC'!BA201</f>
        <v>0</v>
      </c>
      <c r="K1622" s="156"/>
      <c r="L1622" s="156"/>
      <c r="M1622" s="156">
        <f t="shared" si="991"/>
        <v>0</v>
      </c>
      <c r="N1622" s="156">
        <f t="shared" si="1011"/>
        <v>0</v>
      </c>
    </row>
    <row r="1623" spans="1:14" outlineLevel="1">
      <c r="A1623" s="87">
        <f t="shared" ref="A1623:E1623" si="1041">A1420</f>
        <v>84</v>
      </c>
      <c r="B1623" s="90" t="str">
        <f t="shared" si="1041"/>
        <v xml:space="preserve">Up-gradation of thyristor based 220V Battery Chargers (4 nos)  by SMPS Microprocessor based dual float cum boost Battery Chargers at Stage-III and Stage-I&amp;II at KGSC, Pophali </v>
      </c>
      <c r="C1623" s="87">
        <f t="shared" si="1041"/>
        <v>0</v>
      </c>
      <c r="D1623" s="141" t="str">
        <f t="shared" si="1041"/>
        <v>-</v>
      </c>
      <c r="E1623" s="159">
        <f t="shared" si="1041"/>
        <v>0</v>
      </c>
      <c r="F1623" s="156">
        <f t="shared" si="980"/>
        <v>3.79</v>
      </c>
      <c r="G1623" s="156">
        <f t="shared" si="981"/>
        <v>3.79</v>
      </c>
      <c r="H1623" s="156">
        <f t="shared" si="1010"/>
        <v>0</v>
      </c>
      <c r="I1623" s="156">
        <f>'F4.2  KGSC'!AB202</f>
        <v>0</v>
      </c>
      <c r="J1623" s="156">
        <f>'F4.2  KGSC'!BA202</f>
        <v>0</v>
      </c>
      <c r="K1623" s="156"/>
      <c r="L1623" s="156"/>
      <c r="M1623" s="156">
        <f t="shared" si="991"/>
        <v>0</v>
      </c>
      <c r="N1623" s="156">
        <f t="shared" si="1011"/>
        <v>0</v>
      </c>
    </row>
    <row r="1624" spans="1:14" outlineLevel="1">
      <c r="A1624" s="87">
        <f t="shared" ref="A1624:E1624" si="1042">A1421</f>
        <v>85</v>
      </c>
      <c r="B1624" s="90" t="str">
        <f t="shared" si="1042"/>
        <v>Retrofitting of Generator and Gen. Transformer protection relay by Numerical protection system at KGSC stage III, Alore</v>
      </c>
      <c r="C1624" s="87">
        <f t="shared" si="1042"/>
        <v>0</v>
      </c>
      <c r="D1624" s="141" t="str">
        <f t="shared" si="1042"/>
        <v>-</v>
      </c>
      <c r="E1624" s="159">
        <f t="shared" si="1042"/>
        <v>0</v>
      </c>
      <c r="F1624" s="156">
        <f t="shared" si="980"/>
        <v>4.78</v>
      </c>
      <c r="G1624" s="156">
        <f t="shared" si="981"/>
        <v>4.78</v>
      </c>
      <c r="H1624" s="156">
        <f t="shared" si="1010"/>
        <v>0</v>
      </c>
      <c r="I1624" s="156">
        <f>'F4.2  KGSC'!AB203</f>
        <v>0</v>
      </c>
      <c r="J1624" s="156">
        <f>'F4.2  KGSC'!BA203</f>
        <v>0</v>
      </c>
      <c r="K1624" s="156"/>
      <c r="L1624" s="156"/>
      <c r="M1624" s="156">
        <f t="shared" si="991"/>
        <v>0</v>
      </c>
      <c r="N1624" s="156">
        <f t="shared" si="1011"/>
        <v>0</v>
      </c>
    </row>
    <row r="1625" spans="1:14" outlineLevel="1">
      <c r="A1625" s="87">
        <f t="shared" ref="A1625:E1625" si="1043">A1422</f>
        <v>0</v>
      </c>
      <c r="B1625" s="90" t="str">
        <f t="shared" si="1043"/>
        <v>IDC</v>
      </c>
      <c r="C1625" s="87">
        <f t="shared" si="1043"/>
        <v>0</v>
      </c>
      <c r="D1625" s="141" t="str">
        <f t="shared" si="1043"/>
        <v>-</v>
      </c>
      <c r="E1625" s="159">
        <f t="shared" si="1043"/>
        <v>0</v>
      </c>
      <c r="F1625" s="156">
        <f t="shared" si="980"/>
        <v>0</v>
      </c>
      <c r="G1625" s="156">
        <f t="shared" si="981"/>
        <v>0</v>
      </c>
      <c r="H1625" s="156">
        <f t="shared" si="1010"/>
        <v>0</v>
      </c>
      <c r="I1625" s="156">
        <f>'F4.2  KGSC'!AB204</f>
        <v>0</v>
      </c>
      <c r="J1625" s="156">
        <f>'F4.2  KGSC'!BA204</f>
        <v>0</v>
      </c>
      <c r="K1625" s="156"/>
      <c r="L1625" s="156"/>
      <c r="M1625" s="156">
        <f t="shared" si="991"/>
        <v>0</v>
      </c>
      <c r="N1625" s="156">
        <f t="shared" si="1011"/>
        <v>0</v>
      </c>
    </row>
    <row r="1626" spans="1:14" outlineLevel="1">
      <c r="A1626" s="87">
        <f t="shared" ref="A1626:E1626" si="1044">A1423</f>
        <v>0</v>
      </c>
      <c r="B1626" s="90" t="str">
        <f t="shared" si="1044"/>
        <v>Non-DPR schemes (2 Nos) for FY 2025-26 at KGSC Pophali</v>
      </c>
      <c r="C1626" s="87" t="str">
        <f t="shared" si="1044"/>
        <v>Yet Not Submitted</v>
      </c>
      <c r="D1626" s="141" t="str">
        <f t="shared" si="1044"/>
        <v>-</v>
      </c>
      <c r="E1626" s="159">
        <f t="shared" si="1044"/>
        <v>0</v>
      </c>
      <c r="F1626" s="156">
        <f t="shared" si="980"/>
        <v>0</v>
      </c>
      <c r="G1626" s="156">
        <f t="shared" si="981"/>
        <v>0</v>
      </c>
      <c r="H1626" s="156">
        <f t="shared" si="1010"/>
        <v>0</v>
      </c>
      <c r="I1626" s="156">
        <f>'F4.2  KGSC'!AB205</f>
        <v>0</v>
      </c>
      <c r="J1626" s="156">
        <f>'F4.2  KGSC'!BA205</f>
        <v>0</v>
      </c>
      <c r="K1626" s="156"/>
      <c r="L1626" s="156"/>
      <c r="M1626" s="156">
        <f t="shared" si="991"/>
        <v>0</v>
      </c>
      <c r="N1626" s="156">
        <f t="shared" si="1011"/>
        <v>0</v>
      </c>
    </row>
    <row r="1627" spans="1:14" outlineLevel="1">
      <c r="A1627" s="87">
        <f t="shared" ref="A1627:E1627" si="1045">A1424</f>
        <v>86</v>
      </c>
      <c r="B1627" s="90" t="str">
        <f t="shared" si="1045"/>
        <v>Supply, Erection, Commissioning &amp; Retrofitting of 220 VDC Ni-cadmium type Battery set    (4 Nos) having different ampere hour capacity at Stage-I&amp;II and Stage-IV</v>
      </c>
      <c r="C1627" s="87">
        <f t="shared" si="1045"/>
        <v>0</v>
      </c>
      <c r="D1627" s="141" t="str">
        <f t="shared" si="1045"/>
        <v>-</v>
      </c>
      <c r="E1627" s="159">
        <f t="shared" si="1045"/>
        <v>0</v>
      </c>
      <c r="F1627" s="156">
        <f t="shared" si="980"/>
        <v>9.23</v>
      </c>
      <c r="G1627" s="156">
        <f t="shared" si="981"/>
        <v>9.23</v>
      </c>
      <c r="H1627" s="156">
        <f t="shared" si="1010"/>
        <v>0</v>
      </c>
      <c r="I1627" s="157">
        <f>'F4.2  KGSC'!AB206</f>
        <v>0</v>
      </c>
      <c r="J1627" s="157">
        <f>'F4.2  KGSC'!BA206</f>
        <v>0</v>
      </c>
      <c r="K1627" s="156"/>
      <c r="L1627" s="156"/>
      <c r="M1627" s="156">
        <f t="shared" si="991"/>
        <v>0</v>
      </c>
      <c r="N1627" s="156">
        <f t="shared" si="1011"/>
        <v>0</v>
      </c>
    </row>
    <row r="1628" spans="1:14" outlineLevel="1">
      <c r="A1628" s="87">
        <f t="shared" ref="A1628:E1628" si="1046">A1425</f>
        <v>87</v>
      </c>
      <c r="B1628" s="90" t="str">
        <f t="shared" si="1046"/>
        <v>Supply, Erection, Commissioning &amp; Retrofitting of 48VDC, 300AH Ni-cadmium type Battery set at Stage-I&amp;II switchyard</v>
      </c>
      <c r="C1628" s="87">
        <f t="shared" si="1046"/>
        <v>0</v>
      </c>
      <c r="D1628" s="141" t="str">
        <f t="shared" si="1046"/>
        <v>-</v>
      </c>
      <c r="E1628" s="159">
        <f t="shared" si="1046"/>
        <v>0</v>
      </c>
      <c r="F1628" s="156">
        <f t="shared" si="980"/>
        <v>0.37</v>
      </c>
      <c r="G1628" s="156">
        <f t="shared" si="981"/>
        <v>0.37</v>
      </c>
      <c r="H1628" s="156">
        <f t="shared" si="1010"/>
        <v>0</v>
      </c>
      <c r="I1628" s="157">
        <f>'F4.2  KGSC'!AB207</f>
        <v>0</v>
      </c>
      <c r="J1628" s="157">
        <f>'F4.2  KGSC'!BA207</f>
        <v>0</v>
      </c>
      <c r="K1628" s="156"/>
      <c r="L1628" s="156"/>
      <c r="M1628" s="156">
        <f t="shared" si="991"/>
        <v>0</v>
      </c>
      <c r="N1628" s="156">
        <f t="shared" si="1011"/>
        <v>0</v>
      </c>
    </row>
    <row r="1629" spans="1:14" ht="15.75" thickBot="1">
      <c r="A1629" s="171"/>
      <c r="B1629" s="172" t="str">
        <f>B1426</f>
        <v>Total</v>
      </c>
      <c r="C1629" s="173"/>
      <c r="D1629" s="174"/>
      <c r="E1629" s="175"/>
      <c r="F1629" s="176">
        <f>SUM(F1431:F1628)</f>
        <v>499.33494699999994</v>
      </c>
      <c r="G1629" s="176">
        <f t="shared" ref="G1629:N1629" si="1047">SUM(G1431:G1628)</f>
        <v>492.12264720000002</v>
      </c>
      <c r="H1629" s="176">
        <f t="shared" si="1047"/>
        <v>7.2122997999999967</v>
      </c>
      <c r="I1629" s="176">
        <f t="shared" si="1047"/>
        <v>55.430000000000007</v>
      </c>
      <c r="J1629" s="176">
        <f t="shared" si="1047"/>
        <v>55.430000000000007</v>
      </c>
      <c r="K1629" s="176">
        <f t="shared" si="1047"/>
        <v>0</v>
      </c>
      <c r="L1629" s="176">
        <f t="shared" si="1047"/>
        <v>0</v>
      </c>
      <c r="M1629" s="176">
        <f t="shared" si="1047"/>
        <v>55.430000000000007</v>
      </c>
      <c r="N1629" s="176">
        <f t="shared" si="1047"/>
        <v>7.2122997999999967</v>
      </c>
    </row>
  </sheetData>
  <mergeCells count="11">
    <mergeCell ref="A4:A6"/>
    <mergeCell ref="B4:B6"/>
    <mergeCell ref="C4:C6"/>
    <mergeCell ref="D4:D6"/>
    <mergeCell ref="E4:E6"/>
    <mergeCell ref="N4:N6"/>
    <mergeCell ref="F4:F6"/>
    <mergeCell ref="G4:G6"/>
    <mergeCell ref="H4:H6"/>
    <mergeCell ref="I4:I6"/>
    <mergeCell ref="J4:M5"/>
  </mergeCells>
  <conditionalFormatting sqref="C10:C71">
    <cfRule type="containsText" dxfId="930" priority="1697" stopIfTrue="1" operator="containsText" text="DPR not submitted">
      <formula>NOT(ISERROR(SEARCH("DPR not submitted",C10)))</formula>
    </cfRule>
    <cfRule type="containsText" dxfId="929" priority="1698" stopIfTrue="1" operator="containsText" text="Yet to be approved">
      <formula>NOT(ISERROR(SEARCH("Yet to be approved",C10)))</formula>
    </cfRule>
  </conditionalFormatting>
  <conditionalFormatting sqref="C72">
    <cfRule type="containsText" dxfId="928" priority="171" stopIfTrue="1" operator="containsText" text="DPR not submitted">
      <formula>NOT(ISERROR(SEARCH("DPR not submitted",C72)))</formula>
    </cfRule>
    <cfRule type="containsText" dxfId="927" priority="172" stopIfTrue="1" operator="containsText" text="Yet to be approved">
      <formula>NOT(ISERROR(SEARCH("Yet to be approved",C72)))</formula>
    </cfRule>
  </conditionalFormatting>
  <conditionalFormatting sqref="C77">
    <cfRule type="containsText" dxfId="926" priority="169" stopIfTrue="1" operator="containsText" text="DPR not submitted">
      <formula>NOT(ISERROR(SEARCH("DPR not submitted",C77)))</formula>
    </cfRule>
    <cfRule type="containsText" dxfId="925" priority="170" stopIfTrue="1" operator="containsText" text="Yet to be approved">
      <formula>NOT(ISERROR(SEARCH("Yet to be approved",C77)))</formula>
    </cfRule>
  </conditionalFormatting>
  <conditionalFormatting sqref="C79">
    <cfRule type="containsText" dxfId="924" priority="167" stopIfTrue="1" operator="containsText" text="DPR not submitted">
      <formula>NOT(ISERROR(SEARCH("DPR not submitted",C79)))</formula>
    </cfRule>
    <cfRule type="containsText" dxfId="923" priority="168" stopIfTrue="1" operator="containsText" text="Yet to be approved">
      <formula>NOT(ISERROR(SEARCH("Yet to be approved",C79)))</formula>
    </cfRule>
  </conditionalFormatting>
  <conditionalFormatting sqref="C86">
    <cfRule type="containsText" dxfId="922" priority="163" stopIfTrue="1" operator="containsText" text="DPR not submitted">
      <formula>NOT(ISERROR(SEARCH("DPR not submitted",C86)))</formula>
    </cfRule>
    <cfRule type="containsText" dxfId="921" priority="164" stopIfTrue="1" operator="containsText" text="Yet to be approved">
      <formula>NOT(ISERROR(SEARCH("Yet to be approved",C86)))</formula>
    </cfRule>
  </conditionalFormatting>
  <conditionalFormatting sqref="C92">
    <cfRule type="containsText" dxfId="920" priority="161" stopIfTrue="1" operator="containsText" text="DPR not submitted">
      <formula>NOT(ISERROR(SEARCH("DPR not submitted",C92)))</formula>
    </cfRule>
    <cfRule type="containsText" dxfId="919" priority="162" stopIfTrue="1" operator="containsText" text="Yet to be approved">
      <formula>NOT(ISERROR(SEARCH("Yet to be approved",C92)))</formula>
    </cfRule>
  </conditionalFormatting>
  <conditionalFormatting sqref="C94">
    <cfRule type="containsText" dxfId="918" priority="159" stopIfTrue="1" operator="containsText" text="DPR not submitted">
      <formula>NOT(ISERROR(SEARCH("DPR not submitted",C94)))</formula>
    </cfRule>
    <cfRule type="containsText" dxfId="917" priority="160" stopIfTrue="1" operator="containsText" text="Yet to be approved">
      <formula>NOT(ISERROR(SEARCH("Yet to be approved",C94)))</formula>
    </cfRule>
  </conditionalFormatting>
  <conditionalFormatting sqref="C96">
    <cfRule type="containsText" dxfId="916" priority="157" stopIfTrue="1" operator="containsText" text="DPR not submitted">
      <formula>NOT(ISERROR(SEARCH("DPR not submitted",C96)))</formula>
    </cfRule>
    <cfRule type="containsText" dxfId="915" priority="158" stopIfTrue="1" operator="containsText" text="Yet to be approved">
      <formula>NOT(ISERROR(SEARCH("Yet to be approved",C96)))</formula>
    </cfRule>
  </conditionalFormatting>
  <conditionalFormatting sqref="C100">
    <cfRule type="containsText" dxfId="914" priority="155" stopIfTrue="1" operator="containsText" text="DPR not submitted">
      <formula>NOT(ISERROR(SEARCH("DPR not submitted",C100)))</formula>
    </cfRule>
    <cfRule type="containsText" dxfId="913" priority="156" stopIfTrue="1" operator="containsText" text="Yet to be approved">
      <formula>NOT(ISERROR(SEARCH("Yet to be approved",C100)))</formula>
    </cfRule>
  </conditionalFormatting>
  <conditionalFormatting sqref="C107">
    <cfRule type="containsText" dxfId="912" priority="153" stopIfTrue="1" operator="containsText" text="DPR not submitted">
      <formula>NOT(ISERROR(SEARCH("DPR not submitted",C107)))</formula>
    </cfRule>
    <cfRule type="containsText" dxfId="911" priority="154" stopIfTrue="1" operator="containsText" text="Yet to be approved">
      <formula>NOT(ISERROR(SEARCH("Yet to be approved",C107)))</formula>
    </cfRule>
  </conditionalFormatting>
  <conditionalFormatting sqref="C213:C274">
    <cfRule type="containsText" dxfId="910" priority="139" stopIfTrue="1" operator="containsText" text="DPR not submitted">
      <formula>NOT(ISERROR(SEARCH("DPR not submitted",C213)))</formula>
    </cfRule>
    <cfRule type="containsText" dxfId="909" priority="140" stopIfTrue="1" operator="containsText" text="Yet to be approved">
      <formula>NOT(ISERROR(SEARCH("Yet to be approved",C213)))</formula>
    </cfRule>
  </conditionalFormatting>
  <conditionalFormatting sqref="C275">
    <cfRule type="containsText" dxfId="908" priority="137" stopIfTrue="1" operator="containsText" text="DPR not submitted">
      <formula>NOT(ISERROR(SEARCH("DPR not submitted",C275)))</formula>
    </cfRule>
    <cfRule type="containsText" dxfId="907" priority="138" stopIfTrue="1" operator="containsText" text="Yet to be approved">
      <formula>NOT(ISERROR(SEARCH("Yet to be approved",C275)))</formula>
    </cfRule>
  </conditionalFormatting>
  <conditionalFormatting sqref="C280">
    <cfRule type="containsText" dxfId="906" priority="135" stopIfTrue="1" operator="containsText" text="DPR not submitted">
      <formula>NOT(ISERROR(SEARCH("DPR not submitted",C280)))</formula>
    </cfRule>
    <cfRule type="containsText" dxfId="905" priority="136" stopIfTrue="1" operator="containsText" text="Yet to be approved">
      <formula>NOT(ISERROR(SEARCH("Yet to be approved",C280)))</formula>
    </cfRule>
  </conditionalFormatting>
  <conditionalFormatting sqref="C282">
    <cfRule type="containsText" dxfId="904" priority="133" stopIfTrue="1" operator="containsText" text="DPR not submitted">
      <formula>NOT(ISERROR(SEARCH("DPR not submitted",C282)))</formula>
    </cfRule>
    <cfRule type="containsText" dxfId="903" priority="134" stopIfTrue="1" operator="containsText" text="Yet to be approved">
      <formula>NOT(ISERROR(SEARCH("Yet to be approved",C282)))</formula>
    </cfRule>
  </conditionalFormatting>
  <conditionalFormatting sqref="C289">
    <cfRule type="containsText" dxfId="902" priority="131" stopIfTrue="1" operator="containsText" text="DPR not submitted">
      <formula>NOT(ISERROR(SEARCH("DPR not submitted",C289)))</formula>
    </cfRule>
    <cfRule type="containsText" dxfId="901" priority="132" stopIfTrue="1" operator="containsText" text="Yet to be approved">
      <formula>NOT(ISERROR(SEARCH("Yet to be approved",C289)))</formula>
    </cfRule>
  </conditionalFormatting>
  <conditionalFormatting sqref="C295">
    <cfRule type="containsText" dxfId="900" priority="129" stopIfTrue="1" operator="containsText" text="DPR not submitted">
      <formula>NOT(ISERROR(SEARCH("DPR not submitted",C295)))</formula>
    </cfRule>
    <cfRule type="containsText" dxfId="899" priority="130" stopIfTrue="1" operator="containsText" text="Yet to be approved">
      <formula>NOT(ISERROR(SEARCH("Yet to be approved",C295)))</formula>
    </cfRule>
  </conditionalFormatting>
  <conditionalFormatting sqref="C297">
    <cfRule type="containsText" dxfId="898" priority="127" stopIfTrue="1" operator="containsText" text="DPR not submitted">
      <formula>NOT(ISERROR(SEARCH("DPR not submitted",C297)))</formula>
    </cfRule>
    <cfRule type="containsText" dxfId="897" priority="128" stopIfTrue="1" operator="containsText" text="Yet to be approved">
      <formula>NOT(ISERROR(SEARCH("Yet to be approved",C297)))</formula>
    </cfRule>
  </conditionalFormatting>
  <conditionalFormatting sqref="C299">
    <cfRule type="containsText" dxfId="896" priority="125" stopIfTrue="1" operator="containsText" text="DPR not submitted">
      <formula>NOT(ISERROR(SEARCH("DPR not submitted",C299)))</formula>
    </cfRule>
    <cfRule type="containsText" dxfId="895" priority="126" stopIfTrue="1" operator="containsText" text="Yet to be approved">
      <formula>NOT(ISERROR(SEARCH("Yet to be approved",C299)))</formula>
    </cfRule>
  </conditionalFormatting>
  <conditionalFormatting sqref="C303">
    <cfRule type="containsText" dxfId="894" priority="123" stopIfTrue="1" operator="containsText" text="DPR not submitted">
      <formula>NOT(ISERROR(SEARCH("DPR not submitted",C303)))</formula>
    </cfRule>
    <cfRule type="containsText" dxfId="893" priority="124" stopIfTrue="1" operator="containsText" text="Yet to be approved">
      <formula>NOT(ISERROR(SEARCH("Yet to be approved",C303)))</formula>
    </cfRule>
  </conditionalFormatting>
  <conditionalFormatting sqref="C310">
    <cfRule type="containsText" dxfId="892" priority="121" stopIfTrue="1" operator="containsText" text="DPR not submitted">
      <formula>NOT(ISERROR(SEARCH("DPR not submitted",C310)))</formula>
    </cfRule>
    <cfRule type="containsText" dxfId="891" priority="122" stopIfTrue="1" operator="containsText" text="Yet to be approved">
      <formula>NOT(ISERROR(SEARCH("Yet to be approved",C310)))</formula>
    </cfRule>
  </conditionalFormatting>
  <conditionalFormatting sqref="C416:C477">
    <cfRule type="containsText" dxfId="890" priority="119" stopIfTrue="1" operator="containsText" text="DPR not submitted">
      <formula>NOT(ISERROR(SEARCH("DPR not submitted",C416)))</formula>
    </cfRule>
    <cfRule type="containsText" dxfId="889" priority="120" stopIfTrue="1" operator="containsText" text="Yet to be approved">
      <formula>NOT(ISERROR(SEARCH("Yet to be approved",C416)))</formula>
    </cfRule>
  </conditionalFormatting>
  <conditionalFormatting sqref="C478">
    <cfRule type="containsText" dxfId="888" priority="117" stopIfTrue="1" operator="containsText" text="DPR not submitted">
      <formula>NOT(ISERROR(SEARCH("DPR not submitted",C478)))</formula>
    </cfRule>
    <cfRule type="containsText" dxfId="887" priority="118" stopIfTrue="1" operator="containsText" text="Yet to be approved">
      <formula>NOT(ISERROR(SEARCH("Yet to be approved",C478)))</formula>
    </cfRule>
  </conditionalFormatting>
  <conditionalFormatting sqref="C483">
    <cfRule type="containsText" dxfId="886" priority="115" stopIfTrue="1" operator="containsText" text="DPR not submitted">
      <formula>NOT(ISERROR(SEARCH("DPR not submitted",C483)))</formula>
    </cfRule>
    <cfRule type="containsText" dxfId="885" priority="116" stopIfTrue="1" operator="containsText" text="Yet to be approved">
      <formula>NOT(ISERROR(SEARCH("Yet to be approved",C483)))</formula>
    </cfRule>
  </conditionalFormatting>
  <conditionalFormatting sqref="C485">
    <cfRule type="containsText" dxfId="884" priority="113" stopIfTrue="1" operator="containsText" text="DPR not submitted">
      <formula>NOT(ISERROR(SEARCH("DPR not submitted",C485)))</formula>
    </cfRule>
    <cfRule type="containsText" dxfId="883" priority="114" stopIfTrue="1" operator="containsText" text="Yet to be approved">
      <formula>NOT(ISERROR(SEARCH("Yet to be approved",C485)))</formula>
    </cfRule>
  </conditionalFormatting>
  <conditionalFormatting sqref="C492">
    <cfRule type="containsText" dxfId="882" priority="111" stopIfTrue="1" operator="containsText" text="DPR not submitted">
      <formula>NOT(ISERROR(SEARCH("DPR not submitted",C492)))</formula>
    </cfRule>
    <cfRule type="containsText" dxfId="881" priority="112" stopIfTrue="1" operator="containsText" text="Yet to be approved">
      <formula>NOT(ISERROR(SEARCH("Yet to be approved",C492)))</formula>
    </cfRule>
  </conditionalFormatting>
  <conditionalFormatting sqref="C498">
    <cfRule type="containsText" dxfId="880" priority="109" stopIfTrue="1" operator="containsText" text="DPR not submitted">
      <formula>NOT(ISERROR(SEARCH("DPR not submitted",C498)))</formula>
    </cfRule>
    <cfRule type="containsText" dxfId="879" priority="110" stopIfTrue="1" operator="containsText" text="Yet to be approved">
      <formula>NOT(ISERROR(SEARCH("Yet to be approved",C498)))</formula>
    </cfRule>
  </conditionalFormatting>
  <conditionalFormatting sqref="C500">
    <cfRule type="containsText" dxfId="878" priority="107" stopIfTrue="1" operator="containsText" text="DPR not submitted">
      <formula>NOT(ISERROR(SEARCH("DPR not submitted",C500)))</formula>
    </cfRule>
    <cfRule type="containsText" dxfId="877" priority="108" stopIfTrue="1" operator="containsText" text="Yet to be approved">
      <formula>NOT(ISERROR(SEARCH("Yet to be approved",C500)))</formula>
    </cfRule>
  </conditionalFormatting>
  <conditionalFormatting sqref="C502">
    <cfRule type="containsText" dxfId="876" priority="105" stopIfTrue="1" operator="containsText" text="DPR not submitted">
      <formula>NOT(ISERROR(SEARCH("DPR not submitted",C502)))</formula>
    </cfRule>
    <cfRule type="containsText" dxfId="875" priority="106" stopIfTrue="1" operator="containsText" text="Yet to be approved">
      <formula>NOT(ISERROR(SEARCH("Yet to be approved",C502)))</formula>
    </cfRule>
  </conditionalFormatting>
  <conditionalFormatting sqref="C506">
    <cfRule type="containsText" dxfId="874" priority="103" stopIfTrue="1" operator="containsText" text="DPR not submitted">
      <formula>NOT(ISERROR(SEARCH("DPR not submitted",C506)))</formula>
    </cfRule>
    <cfRule type="containsText" dxfId="873" priority="104" stopIfTrue="1" operator="containsText" text="Yet to be approved">
      <formula>NOT(ISERROR(SEARCH("Yet to be approved",C506)))</formula>
    </cfRule>
  </conditionalFormatting>
  <conditionalFormatting sqref="C513">
    <cfRule type="containsText" dxfId="872" priority="101" stopIfTrue="1" operator="containsText" text="DPR not submitted">
      <formula>NOT(ISERROR(SEARCH("DPR not submitted",C513)))</formula>
    </cfRule>
    <cfRule type="containsText" dxfId="871" priority="102" stopIfTrue="1" operator="containsText" text="Yet to be approved">
      <formula>NOT(ISERROR(SEARCH("Yet to be approved",C513)))</formula>
    </cfRule>
  </conditionalFormatting>
  <conditionalFormatting sqref="C619:C680">
    <cfRule type="containsText" dxfId="870" priority="99" stopIfTrue="1" operator="containsText" text="DPR not submitted">
      <formula>NOT(ISERROR(SEARCH("DPR not submitted",C619)))</formula>
    </cfRule>
    <cfRule type="containsText" dxfId="869" priority="100" stopIfTrue="1" operator="containsText" text="Yet to be approved">
      <formula>NOT(ISERROR(SEARCH("Yet to be approved",C619)))</formula>
    </cfRule>
  </conditionalFormatting>
  <conditionalFormatting sqref="C681">
    <cfRule type="containsText" dxfId="868" priority="97" stopIfTrue="1" operator="containsText" text="DPR not submitted">
      <formula>NOT(ISERROR(SEARCH("DPR not submitted",C681)))</formula>
    </cfRule>
    <cfRule type="containsText" dxfId="867" priority="98" stopIfTrue="1" operator="containsText" text="Yet to be approved">
      <formula>NOT(ISERROR(SEARCH("Yet to be approved",C681)))</formula>
    </cfRule>
  </conditionalFormatting>
  <conditionalFormatting sqref="C686">
    <cfRule type="containsText" dxfId="866" priority="95" stopIfTrue="1" operator="containsText" text="DPR not submitted">
      <formula>NOT(ISERROR(SEARCH("DPR not submitted",C686)))</formula>
    </cfRule>
    <cfRule type="containsText" dxfId="865" priority="96" stopIfTrue="1" operator="containsText" text="Yet to be approved">
      <formula>NOT(ISERROR(SEARCH("Yet to be approved",C686)))</formula>
    </cfRule>
  </conditionalFormatting>
  <conditionalFormatting sqref="C688">
    <cfRule type="containsText" dxfId="864" priority="93" stopIfTrue="1" operator="containsText" text="DPR not submitted">
      <formula>NOT(ISERROR(SEARCH("DPR not submitted",C688)))</formula>
    </cfRule>
    <cfRule type="containsText" dxfId="863" priority="94" stopIfTrue="1" operator="containsText" text="Yet to be approved">
      <formula>NOT(ISERROR(SEARCH("Yet to be approved",C688)))</formula>
    </cfRule>
  </conditionalFormatting>
  <conditionalFormatting sqref="C695">
    <cfRule type="containsText" dxfId="862" priority="91" stopIfTrue="1" operator="containsText" text="DPR not submitted">
      <formula>NOT(ISERROR(SEARCH("DPR not submitted",C695)))</formula>
    </cfRule>
    <cfRule type="containsText" dxfId="861" priority="92" stopIfTrue="1" operator="containsText" text="Yet to be approved">
      <formula>NOT(ISERROR(SEARCH("Yet to be approved",C695)))</formula>
    </cfRule>
  </conditionalFormatting>
  <conditionalFormatting sqref="C701">
    <cfRule type="containsText" dxfId="860" priority="89" stopIfTrue="1" operator="containsText" text="DPR not submitted">
      <formula>NOT(ISERROR(SEARCH("DPR not submitted",C701)))</formula>
    </cfRule>
    <cfRule type="containsText" dxfId="859" priority="90" stopIfTrue="1" operator="containsText" text="Yet to be approved">
      <formula>NOT(ISERROR(SEARCH("Yet to be approved",C701)))</formula>
    </cfRule>
  </conditionalFormatting>
  <conditionalFormatting sqref="C703">
    <cfRule type="containsText" dxfId="858" priority="87" stopIfTrue="1" operator="containsText" text="DPR not submitted">
      <formula>NOT(ISERROR(SEARCH("DPR not submitted",C703)))</formula>
    </cfRule>
    <cfRule type="containsText" dxfId="857" priority="88" stopIfTrue="1" operator="containsText" text="Yet to be approved">
      <formula>NOT(ISERROR(SEARCH("Yet to be approved",C703)))</formula>
    </cfRule>
  </conditionalFormatting>
  <conditionalFormatting sqref="C705">
    <cfRule type="containsText" dxfId="856" priority="85" stopIfTrue="1" operator="containsText" text="DPR not submitted">
      <formula>NOT(ISERROR(SEARCH("DPR not submitted",C705)))</formula>
    </cfRule>
    <cfRule type="containsText" dxfId="855" priority="86" stopIfTrue="1" operator="containsText" text="Yet to be approved">
      <formula>NOT(ISERROR(SEARCH("Yet to be approved",C705)))</formula>
    </cfRule>
  </conditionalFormatting>
  <conditionalFormatting sqref="C709">
    <cfRule type="containsText" dxfId="854" priority="83" stopIfTrue="1" operator="containsText" text="DPR not submitted">
      <formula>NOT(ISERROR(SEARCH("DPR not submitted",C709)))</formula>
    </cfRule>
    <cfRule type="containsText" dxfId="853" priority="84" stopIfTrue="1" operator="containsText" text="Yet to be approved">
      <formula>NOT(ISERROR(SEARCH("Yet to be approved",C709)))</formula>
    </cfRule>
  </conditionalFormatting>
  <conditionalFormatting sqref="C716">
    <cfRule type="containsText" dxfId="852" priority="81" stopIfTrue="1" operator="containsText" text="DPR not submitted">
      <formula>NOT(ISERROR(SEARCH("DPR not submitted",C716)))</formula>
    </cfRule>
    <cfRule type="containsText" dxfId="851" priority="82" stopIfTrue="1" operator="containsText" text="Yet to be approved">
      <formula>NOT(ISERROR(SEARCH("Yet to be approved",C716)))</formula>
    </cfRule>
  </conditionalFormatting>
  <conditionalFormatting sqref="C822:C883">
    <cfRule type="containsText" dxfId="850" priority="79" stopIfTrue="1" operator="containsText" text="DPR not submitted">
      <formula>NOT(ISERROR(SEARCH("DPR not submitted",C822)))</formula>
    </cfRule>
    <cfRule type="containsText" dxfId="849" priority="80" stopIfTrue="1" operator="containsText" text="Yet to be approved">
      <formula>NOT(ISERROR(SEARCH("Yet to be approved",C822)))</formula>
    </cfRule>
  </conditionalFormatting>
  <conditionalFormatting sqref="C884">
    <cfRule type="containsText" dxfId="848" priority="77" stopIfTrue="1" operator="containsText" text="DPR not submitted">
      <formula>NOT(ISERROR(SEARCH("DPR not submitted",C884)))</formula>
    </cfRule>
    <cfRule type="containsText" dxfId="847" priority="78" stopIfTrue="1" operator="containsText" text="Yet to be approved">
      <formula>NOT(ISERROR(SEARCH("Yet to be approved",C884)))</formula>
    </cfRule>
  </conditionalFormatting>
  <conditionalFormatting sqref="C889">
    <cfRule type="containsText" dxfId="846" priority="75" stopIfTrue="1" operator="containsText" text="DPR not submitted">
      <formula>NOT(ISERROR(SEARCH("DPR not submitted",C889)))</formula>
    </cfRule>
    <cfRule type="containsText" dxfId="845" priority="76" stopIfTrue="1" operator="containsText" text="Yet to be approved">
      <formula>NOT(ISERROR(SEARCH("Yet to be approved",C889)))</formula>
    </cfRule>
  </conditionalFormatting>
  <conditionalFormatting sqref="C891">
    <cfRule type="containsText" dxfId="844" priority="73" stopIfTrue="1" operator="containsText" text="DPR not submitted">
      <formula>NOT(ISERROR(SEARCH("DPR not submitted",C891)))</formula>
    </cfRule>
    <cfRule type="containsText" dxfId="843" priority="74" stopIfTrue="1" operator="containsText" text="Yet to be approved">
      <formula>NOT(ISERROR(SEARCH("Yet to be approved",C891)))</formula>
    </cfRule>
  </conditionalFormatting>
  <conditionalFormatting sqref="C898">
    <cfRule type="containsText" dxfId="842" priority="71" stopIfTrue="1" operator="containsText" text="DPR not submitted">
      <formula>NOT(ISERROR(SEARCH("DPR not submitted",C898)))</formula>
    </cfRule>
    <cfRule type="containsText" dxfId="841" priority="72" stopIfTrue="1" operator="containsText" text="Yet to be approved">
      <formula>NOT(ISERROR(SEARCH("Yet to be approved",C898)))</formula>
    </cfRule>
  </conditionalFormatting>
  <conditionalFormatting sqref="C904">
    <cfRule type="containsText" dxfId="840" priority="69" stopIfTrue="1" operator="containsText" text="DPR not submitted">
      <formula>NOT(ISERROR(SEARCH("DPR not submitted",C904)))</formula>
    </cfRule>
    <cfRule type="containsText" dxfId="839" priority="70" stopIfTrue="1" operator="containsText" text="Yet to be approved">
      <formula>NOT(ISERROR(SEARCH("Yet to be approved",C904)))</formula>
    </cfRule>
  </conditionalFormatting>
  <conditionalFormatting sqref="C906">
    <cfRule type="containsText" dxfId="838" priority="67" stopIfTrue="1" operator="containsText" text="DPR not submitted">
      <formula>NOT(ISERROR(SEARCH("DPR not submitted",C906)))</formula>
    </cfRule>
    <cfRule type="containsText" dxfId="837" priority="68" stopIfTrue="1" operator="containsText" text="Yet to be approved">
      <formula>NOT(ISERROR(SEARCH("Yet to be approved",C906)))</formula>
    </cfRule>
  </conditionalFormatting>
  <conditionalFormatting sqref="C908">
    <cfRule type="containsText" dxfId="836" priority="65" stopIfTrue="1" operator="containsText" text="DPR not submitted">
      <formula>NOT(ISERROR(SEARCH("DPR not submitted",C908)))</formula>
    </cfRule>
    <cfRule type="containsText" dxfId="835" priority="66" stopIfTrue="1" operator="containsText" text="Yet to be approved">
      <formula>NOT(ISERROR(SEARCH("Yet to be approved",C908)))</formula>
    </cfRule>
  </conditionalFormatting>
  <conditionalFormatting sqref="C912">
    <cfRule type="containsText" dxfId="834" priority="63" stopIfTrue="1" operator="containsText" text="DPR not submitted">
      <formula>NOT(ISERROR(SEARCH("DPR not submitted",C912)))</formula>
    </cfRule>
    <cfRule type="containsText" dxfId="833" priority="64" stopIfTrue="1" operator="containsText" text="Yet to be approved">
      <formula>NOT(ISERROR(SEARCH("Yet to be approved",C912)))</formula>
    </cfRule>
  </conditionalFormatting>
  <conditionalFormatting sqref="C919">
    <cfRule type="containsText" dxfId="832" priority="61" stopIfTrue="1" operator="containsText" text="DPR not submitted">
      <formula>NOT(ISERROR(SEARCH("DPR not submitted",C919)))</formula>
    </cfRule>
    <cfRule type="containsText" dxfId="831" priority="62" stopIfTrue="1" operator="containsText" text="Yet to be approved">
      <formula>NOT(ISERROR(SEARCH("Yet to be approved",C919)))</formula>
    </cfRule>
  </conditionalFormatting>
  <conditionalFormatting sqref="C1025:C1086">
    <cfRule type="containsText" dxfId="830" priority="59" stopIfTrue="1" operator="containsText" text="DPR not submitted">
      <formula>NOT(ISERROR(SEARCH("DPR not submitted",C1025)))</formula>
    </cfRule>
    <cfRule type="containsText" dxfId="829" priority="60" stopIfTrue="1" operator="containsText" text="Yet to be approved">
      <formula>NOT(ISERROR(SEARCH("Yet to be approved",C1025)))</formula>
    </cfRule>
  </conditionalFormatting>
  <conditionalFormatting sqref="C1087">
    <cfRule type="containsText" dxfId="828" priority="57" stopIfTrue="1" operator="containsText" text="DPR not submitted">
      <formula>NOT(ISERROR(SEARCH("DPR not submitted",C1087)))</formula>
    </cfRule>
    <cfRule type="containsText" dxfId="827" priority="58" stopIfTrue="1" operator="containsText" text="Yet to be approved">
      <formula>NOT(ISERROR(SEARCH("Yet to be approved",C1087)))</formula>
    </cfRule>
  </conditionalFormatting>
  <conditionalFormatting sqref="C1092">
    <cfRule type="containsText" dxfId="826" priority="55" stopIfTrue="1" operator="containsText" text="DPR not submitted">
      <formula>NOT(ISERROR(SEARCH("DPR not submitted",C1092)))</formula>
    </cfRule>
    <cfRule type="containsText" dxfId="825" priority="56" stopIfTrue="1" operator="containsText" text="Yet to be approved">
      <formula>NOT(ISERROR(SEARCH("Yet to be approved",C1092)))</formula>
    </cfRule>
  </conditionalFormatting>
  <conditionalFormatting sqref="C1094">
    <cfRule type="containsText" dxfId="824" priority="53" stopIfTrue="1" operator="containsText" text="DPR not submitted">
      <formula>NOT(ISERROR(SEARCH("DPR not submitted",C1094)))</formula>
    </cfRule>
    <cfRule type="containsText" dxfId="823" priority="54" stopIfTrue="1" operator="containsText" text="Yet to be approved">
      <formula>NOT(ISERROR(SEARCH("Yet to be approved",C1094)))</formula>
    </cfRule>
  </conditionalFormatting>
  <conditionalFormatting sqref="C1101">
    <cfRule type="containsText" dxfId="822" priority="51" stopIfTrue="1" operator="containsText" text="DPR not submitted">
      <formula>NOT(ISERROR(SEARCH("DPR not submitted",C1101)))</formula>
    </cfRule>
    <cfRule type="containsText" dxfId="821" priority="52" stopIfTrue="1" operator="containsText" text="Yet to be approved">
      <formula>NOT(ISERROR(SEARCH("Yet to be approved",C1101)))</formula>
    </cfRule>
  </conditionalFormatting>
  <conditionalFormatting sqref="C1107">
    <cfRule type="containsText" dxfId="820" priority="49" stopIfTrue="1" operator="containsText" text="DPR not submitted">
      <formula>NOT(ISERROR(SEARCH("DPR not submitted",C1107)))</formula>
    </cfRule>
    <cfRule type="containsText" dxfId="819" priority="50" stopIfTrue="1" operator="containsText" text="Yet to be approved">
      <formula>NOT(ISERROR(SEARCH("Yet to be approved",C1107)))</formula>
    </cfRule>
  </conditionalFormatting>
  <conditionalFormatting sqref="C1109">
    <cfRule type="containsText" dxfId="818" priority="47" stopIfTrue="1" operator="containsText" text="DPR not submitted">
      <formula>NOT(ISERROR(SEARCH("DPR not submitted",C1109)))</formula>
    </cfRule>
    <cfRule type="containsText" dxfId="817" priority="48" stopIfTrue="1" operator="containsText" text="Yet to be approved">
      <formula>NOT(ISERROR(SEARCH("Yet to be approved",C1109)))</formula>
    </cfRule>
  </conditionalFormatting>
  <conditionalFormatting sqref="C1111">
    <cfRule type="containsText" dxfId="816" priority="45" stopIfTrue="1" operator="containsText" text="DPR not submitted">
      <formula>NOT(ISERROR(SEARCH("DPR not submitted",C1111)))</formula>
    </cfRule>
    <cfRule type="containsText" dxfId="815" priority="46" stopIfTrue="1" operator="containsText" text="Yet to be approved">
      <formula>NOT(ISERROR(SEARCH("Yet to be approved",C1111)))</formula>
    </cfRule>
  </conditionalFormatting>
  <conditionalFormatting sqref="C1115">
    <cfRule type="containsText" dxfId="814" priority="43" stopIfTrue="1" operator="containsText" text="DPR not submitted">
      <formula>NOT(ISERROR(SEARCH("DPR not submitted",C1115)))</formula>
    </cfRule>
    <cfRule type="containsText" dxfId="813" priority="44" stopIfTrue="1" operator="containsText" text="Yet to be approved">
      <formula>NOT(ISERROR(SEARCH("Yet to be approved",C1115)))</formula>
    </cfRule>
  </conditionalFormatting>
  <conditionalFormatting sqref="C1122">
    <cfRule type="containsText" dxfId="812" priority="41" stopIfTrue="1" operator="containsText" text="DPR not submitted">
      <formula>NOT(ISERROR(SEARCH("DPR not submitted",C1122)))</formula>
    </cfRule>
    <cfRule type="containsText" dxfId="811" priority="42" stopIfTrue="1" operator="containsText" text="Yet to be approved">
      <formula>NOT(ISERROR(SEARCH("Yet to be approved",C1122)))</formula>
    </cfRule>
  </conditionalFormatting>
  <conditionalFormatting sqref="C1228:C1289">
    <cfRule type="containsText" dxfId="810" priority="39" stopIfTrue="1" operator="containsText" text="DPR not submitted">
      <formula>NOT(ISERROR(SEARCH("DPR not submitted",C1228)))</formula>
    </cfRule>
    <cfRule type="containsText" dxfId="809" priority="40" stopIfTrue="1" operator="containsText" text="Yet to be approved">
      <formula>NOT(ISERROR(SEARCH("Yet to be approved",C1228)))</formula>
    </cfRule>
  </conditionalFormatting>
  <conditionalFormatting sqref="C1290">
    <cfRule type="containsText" dxfId="808" priority="37" stopIfTrue="1" operator="containsText" text="DPR not submitted">
      <formula>NOT(ISERROR(SEARCH("DPR not submitted",C1290)))</formula>
    </cfRule>
    <cfRule type="containsText" dxfId="807" priority="38" stopIfTrue="1" operator="containsText" text="Yet to be approved">
      <formula>NOT(ISERROR(SEARCH("Yet to be approved",C1290)))</formula>
    </cfRule>
  </conditionalFormatting>
  <conditionalFormatting sqref="C1295">
    <cfRule type="containsText" dxfId="806" priority="35" stopIfTrue="1" operator="containsText" text="DPR not submitted">
      <formula>NOT(ISERROR(SEARCH("DPR not submitted",C1295)))</formula>
    </cfRule>
    <cfRule type="containsText" dxfId="805" priority="36" stopIfTrue="1" operator="containsText" text="Yet to be approved">
      <formula>NOT(ISERROR(SEARCH("Yet to be approved",C1295)))</formula>
    </cfRule>
  </conditionalFormatting>
  <conditionalFormatting sqref="C1297">
    <cfRule type="containsText" dxfId="804" priority="33" stopIfTrue="1" operator="containsText" text="DPR not submitted">
      <formula>NOT(ISERROR(SEARCH("DPR not submitted",C1297)))</formula>
    </cfRule>
    <cfRule type="containsText" dxfId="803" priority="34" stopIfTrue="1" operator="containsText" text="Yet to be approved">
      <formula>NOT(ISERROR(SEARCH("Yet to be approved",C1297)))</formula>
    </cfRule>
  </conditionalFormatting>
  <conditionalFormatting sqref="C1304">
    <cfRule type="containsText" dxfId="802" priority="31" stopIfTrue="1" operator="containsText" text="DPR not submitted">
      <formula>NOT(ISERROR(SEARCH("DPR not submitted",C1304)))</formula>
    </cfRule>
    <cfRule type="containsText" dxfId="801" priority="32" stopIfTrue="1" operator="containsText" text="Yet to be approved">
      <formula>NOT(ISERROR(SEARCH("Yet to be approved",C1304)))</formula>
    </cfRule>
  </conditionalFormatting>
  <conditionalFormatting sqref="C1310">
    <cfRule type="containsText" dxfId="800" priority="29" stopIfTrue="1" operator="containsText" text="DPR not submitted">
      <formula>NOT(ISERROR(SEARCH("DPR not submitted",C1310)))</formula>
    </cfRule>
    <cfRule type="containsText" dxfId="799" priority="30" stopIfTrue="1" operator="containsText" text="Yet to be approved">
      <formula>NOT(ISERROR(SEARCH("Yet to be approved",C1310)))</formula>
    </cfRule>
  </conditionalFormatting>
  <conditionalFormatting sqref="C1312">
    <cfRule type="containsText" dxfId="798" priority="27" stopIfTrue="1" operator="containsText" text="DPR not submitted">
      <formula>NOT(ISERROR(SEARCH("DPR not submitted",C1312)))</formula>
    </cfRule>
    <cfRule type="containsText" dxfId="797" priority="28" stopIfTrue="1" operator="containsText" text="Yet to be approved">
      <formula>NOT(ISERROR(SEARCH("Yet to be approved",C1312)))</formula>
    </cfRule>
  </conditionalFormatting>
  <conditionalFormatting sqref="C1314">
    <cfRule type="containsText" dxfId="796" priority="25" stopIfTrue="1" operator="containsText" text="DPR not submitted">
      <formula>NOT(ISERROR(SEARCH("DPR not submitted",C1314)))</formula>
    </cfRule>
    <cfRule type="containsText" dxfId="795" priority="26" stopIfTrue="1" operator="containsText" text="Yet to be approved">
      <formula>NOT(ISERROR(SEARCH("Yet to be approved",C1314)))</formula>
    </cfRule>
  </conditionalFormatting>
  <conditionalFormatting sqref="C1318">
    <cfRule type="containsText" dxfId="794" priority="23" stopIfTrue="1" operator="containsText" text="DPR not submitted">
      <formula>NOT(ISERROR(SEARCH("DPR not submitted",C1318)))</formula>
    </cfRule>
    <cfRule type="containsText" dxfId="793" priority="24" stopIfTrue="1" operator="containsText" text="Yet to be approved">
      <formula>NOT(ISERROR(SEARCH("Yet to be approved",C1318)))</formula>
    </cfRule>
  </conditionalFormatting>
  <conditionalFormatting sqref="C1325">
    <cfRule type="containsText" dxfId="792" priority="21" stopIfTrue="1" operator="containsText" text="DPR not submitted">
      <formula>NOT(ISERROR(SEARCH("DPR not submitted",C1325)))</formula>
    </cfRule>
    <cfRule type="containsText" dxfId="791" priority="22" stopIfTrue="1" operator="containsText" text="Yet to be approved">
      <formula>NOT(ISERROR(SEARCH("Yet to be approved",C1325)))</formula>
    </cfRule>
  </conditionalFormatting>
  <conditionalFormatting sqref="C1431:C1492">
    <cfRule type="containsText" dxfId="790" priority="19" stopIfTrue="1" operator="containsText" text="DPR not submitted">
      <formula>NOT(ISERROR(SEARCH("DPR not submitted",C1431)))</formula>
    </cfRule>
    <cfRule type="containsText" dxfId="789" priority="20" stopIfTrue="1" operator="containsText" text="Yet to be approved">
      <formula>NOT(ISERROR(SEARCH("Yet to be approved",C1431)))</formula>
    </cfRule>
  </conditionalFormatting>
  <conditionalFormatting sqref="C1493">
    <cfRule type="containsText" dxfId="788" priority="17" stopIfTrue="1" operator="containsText" text="DPR not submitted">
      <formula>NOT(ISERROR(SEARCH("DPR not submitted",C1493)))</formula>
    </cfRule>
    <cfRule type="containsText" dxfId="787" priority="18" stopIfTrue="1" operator="containsText" text="Yet to be approved">
      <formula>NOT(ISERROR(SEARCH("Yet to be approved",C1493)))</formula>
    </cfRule>
  </conditionalFormatting>
  <conditionalFormatting sqref="C1498">
    <cfRule type="containsText" dxfId="786" priority="15" stopIfTrue="1" operator="containsText" text="DPR not submitted">
      <formula>NOT(ISERROR(SEARCH("DPR not submitted",C1498)))</formula>
    </cfRule>
    <cfRule type="containsText" dxfId="785" priority="16" stopIfTrue="1" operator="containsText" text="Yet to be approved">
      <formula>NOT(ISERROR(SEARCH("Yet to be approved",C1498)))</formula>
    </cfRule>
  </conditionalFormatting>
  <conditionalFormatting sqref="C1500">
    <cfRule type="containsText" dxfId="784" priority="13" stopIfTrue="1" operator="containsText" text="DPR not submitted">
      <formula>NOT(ISERROR(SEARCH("DPR not submitted",C1500)))</formula>
    </cfRule>
    <cfRule type="containsText" dxfId="783" priority="14" stopIfTrue="1" operator="containsText" text="Yet to be approved">
      <formula>NOT(ISERROR(SEARCH("Yet to be approved",C1500)))</formula>
    </cfRule>
  </conditionalFormatting>
  <conditionalFormatting sqref="C1507">
    <cfRule type="containsText" dxfId="782" priority="11" stopIfTrue="1" operator="containsText" text="DPR not submitted">
      <formula>NOT(ISERROR(SEARCH("DPR not submitted",C1507)))</formula>
    </cfRule>
    <cfRule type="containsText" dxfId="781" priority="12" stopIfTrue="1" operator="containsText" text="Yet to be approved">
      <formula>NOT(ISERROR(SEARCH("Yet to be approved",C1507)))</formula>
    </cfRule>
  </conditionalFormatting>
  <conditionalFormatting sqref="C1513">
    <cfRule type="containsText" dxfId="780" priority="9" stopIfTrue="1" operator="containsText" text="DPR not submitted">
      <formula>NOT(ISERROR(SEARCH("DPR not submitted",C1513)))</formula>
    </cfRule>
    <cfRule type="containsText" dxfId="779" priority="10" stopIfTrue="1" operator="containsText" text="Yet to be approved">
      <formula>NOT(ISERROR(SEARCH("Yet to be approved",C1513)))</formula>
    </cfRule>
  </conditionalFormatting>
  <conditionalFormatting sqref="C1515">
    <cfRule type="containsText" dxfId="778" priority="7" stopIfTrue="1" operator="containsText" text="DPR not submitted">
      <formula>NOT(ISERROR(SEARCH("DPR not submitted",C1515)))</formula>
    </cfRule>
    <cfRule type="containsText" dxfId="777" priority="8" stopIfTrue="1" operator="containsText" text="Yet to be approved">
      <formula>NOT(ISERROR(SEARCH("Yet to be approved",C1515)))</formula>
    </cfRule>
  </conditionalFormatting>
  <conditionalFormatting sqref="C1517">
    <cfRule type="containsText" dxfId="776" priority="5" stopIfTrue="1" operator="containsText" text="DPR not submitted">
      <formula>NOT(ISERROR(SEARCH("DPR not submitted",C1517)))</formula>
    </cfRule>
    <cfRule type="containsText" dxfId="775" priority="6" stopIfTrue="1" operator="containsText" text="Yet to be approved">
      <formula>NOT(ISERROR(SEARCH("Yet to be approved",C1517)))</formula>
    </cfRule>
  </conditionalFormatting>
  <conditionalFormatting sqref="C1521">
    <cfRule type="containsText" dxfId="774" priority="3" stopIfTrue="1" operator="containsText" text="DPR not submitted">
      <formula>NOT(ISERROR(SEARCH("DPR not submitted",C1521)))</formula>
    </cfRule>
    <cfRule type="containsText" dxfId="773" priority="4" stopIfTrue="1" operator="containsText" text="Yet to be approved">
      <formula>NOT(ISERROR(SEARCH("Yet to be approved",C1521)))</formula>
    </cfRule>
  </conditionalFormatting>
  <conditionalFormatting sqref="C1528">
    <cfRule type="containsText" dxfId="772" priority="1" stopIfTrue="1" operator="containsText" text="DPR not submitted">
      <formula>NOT(ISERROR(SEARCH("DPR not submitted",C1528)))</formula>
    </cfRule>
    <cfRule type="containsText" dxfId="771" priority="2" stopIfTrue="1" operator="containsText" text="Yet to be approved">
      <formula>NOT(ISERROR(SEARCH("Yet to be approved",C1528)))</formula>
    </cfRule>
  </conditionalFormatting>
  <printOptions verticalCentered="1"/>
  <pageMargins left="0" right="0" top="0.23622047244094491" bottom="0.23622047244094491" header="0.23622047244094491" footer="0.23622047244094491"/>
  <pageSetup paperSize="9" scale="10" orientation="landscape" r:id="rId1"/>
  <headerFooter alignWithMargins="0">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view="pageBreakPreview" zoomScale="90" zoomScaleNormal="70" zoomScaleSheetLayoutView="90" workbookViewId="0">
      <pane xSplit="2" ySplit="6" topLeftCell="C7" activePane="bottomRight" state="frozen"/>
      <selection activeCell="R28" sqref="R28"/>
      <selection pane="topRight" activeCell="R28" sqref="R28"/>
      <selection pane="bottomLeft" activeCell="R28" sqref="R28"/>
      <selection pane="bottomRight" activeCell="G16" sqref="G16"/>
    </sheetView>
  </sheetViews>
  <sheetFormatPr defaultColWidth="9.140625" defaultRowHeight="15.75"/>
  <cols>
    <col min="1" max="1" width="7.28515625" style="285" customWidth="1"/>
    <col min="2" max="2" width="41" style="286" customWidth="1"/>
    <col min="3" max="3" width="9.5703125" style="286" customWidth="1"/>
    <col min="4" max="4" width="27.7109375" style="332" customWidth="1"/>
    <col min="5" max="5" width="11.5703125" style="288" customWidth="1"/>
    <col min="6" max="6" width="34.42578125" style="289" customWidth="1"/>
    <col min="7" max="7" width="9.85546875" style="290" bestFit="1" customWidth="1"/>
    <col min="8" max="8" width="8.7109375" style="290" customWidth="1"/>
    <col min="9" max="10" width="9.5703125" style="290" bestFit="1" customWidth="1"/>
    <col min="11" max="11" width="8.42578125" style="290" bestFit="1" customWidth="1"/>
    <col min="12" max="12" width="9.5703125" style="290" bestFit="1" customWidth="1"/>
    <col min="13" max="13" width="9.42578125" style="289" bestFit="1" customWidth="1"/>
    <col min="14" max="14" width="9.7109375" style="289" customWidth="1"/>
    <col min="15" max="15" width="10" style="289" customWidth="1"/>
    <col min="16" max="16" width="8.7109375" style="289" customWidth="1"/>
    <col min="17" max="17" width="6.5703125" style="289" bestFit="1" customWidth="1"/>
    <col min="18" max="18" width="9.7109375" style="289" bestFit="1" customWidth="1"/>
    <col min="19" max="19" width="10.28515625" style="286" customWidth="1"/>
    <col min="20" max="20" width="12.7109375" style="289" customWidth="1"/>
    <col min="21" max="21" width="14" style="289" customWidth="1"/>
    <col min="22" max="24" width="12.7109375" style="289" customWidth="1"/>
    <col min="25" max="25" width="15.28515625" style="289" customWidth="1"/>
    <col min="26" max="26" width="12.5703125" style="289" customWidth="1"/>
    <col min="27" max="27" width="13.42578125" style="289" customWidth="1"/>
    <col min="28" max="28" width="13.5703125" style="289" customWidth="1"/>
    <col min="29" max="16384" width="9.140625" style="289"/>
  </cols>
  <sheetData>
    <row r="1" spans="1:28">
      <c r="D1" s="287" t="s">
        <v>394</v>
      </c>
    </row>
    <row r="2" spans="1:28">
      <c r="D2" s="291" t="s">
        <v>1</v>
      </c>
    </row>
    <row r="3" spans="1:28">
      <c r="B3" s="292" t="s">
        <v>33</v>
      </c>
      <c r="D3" s="293" t="s">
        <v>34</v>
      </c>
      <c r="F3" s="294"/>
      <c r="G3" s="295"/>
      <c r="H3" s="295"/>
      <c r="I3" s="295"/>
      <c r="J3" s="295"/>
      <c r="K3" s="295"/>
      <c r="L3" s="295"/>
      <c r="M3" s="294"/>
      <c r="N3" s="294"/>
      <c r="O3" s="294"/>
      <c r="P3" s="294"/>
      <c r="Q3" s="294"/>
      <c r="R3" s="294"/>
      <c r="S3" s="296" t="s">
        <v>3</v>
      </c>
      <c r="T3" s="294"/>
      <c r="U3" s="294"/>
      <c r="V3" s="294"/>
      <c r="W3" s="294"/>
      <c r="X3" s="294"/>
      <c r="Y3" s="294"/>
      <c r="Z3" s="294"/>
      <c r="AA3" s="294"/>
      <c r="AB3" s="294"/>
    </row>
    <row r="4" spans="1:28" s="297" customFormat="1">
      <c r="A4" s="942" t="s">
        <v>4</v>
      </c>
      <c r="B4" s="943" t="s">
        <v>35</v>
      </c>
      <c r="C4" s="943" t="s">
        <v>36</v>
      </c>
      <c r="D4" s="943" t="s">
        <v>37</v>
      </c>
      <c r="E4" s="944" t="s">
        <v>38</v>
      </c>
      <c r="F4" s="934" t="s">
        <v>39</v>
      </c>
      <c r="G4" s="936" t="s">
        <v>40</v>
      </c>
      <c r="H4" s="937"/>
      <c r="I4" s="938"/>
      <c r="J4" s="936" t="s">
        <v>41</v>
      </c>
      <c r="K4" s="937"/>
      <c r="L4" s="938"/>
      <c r="M4" s="934" t="s">
        <v>42</v>
      </c>
      <c r="N4" s="934"/>
      <c r="O4" s="934"/>
      <c r="P4" s="934"/>
      <c r="Q4" s="934"/>
      <c r="R4" s="934"/>
      <c r="S4" s="934"/>
    </row>
    <row r="5" spans="1:28" s="297" customFormat="1">
      <c r="A5" s="942"/>
      <c r="B5" s="943"/>
      <c r="C5" s="943"/>
      <c r="D5" s="943"/>
      <c r="E5" s="944"/>
      <c r="F5" s="934"/>
      <c r="G5" s="939" t="s">
        <v>43</v>
      </c>
      <c r="H5" s="939" t="s">
        <v>44</v>
      </c>
      <c r="I5" s="939" t="s">
        <v>45</v>
      </c>
      <c r="J5" s="939" t="s">
        <v>43</v>
      </c>
      <c r="K5" s="939" t="s">
        <v>44</v>
      </c>
      <c r="L5" s="939" t="s">
        <v>46</v>
      </c>
      <c r="M5" s="941" t="s">
        <v>47</v>
      </c>
      <c r="N5" s="934" t="s">
        <v>48</v>
      </c>
      <c r="O5" s="935" t="s">
        <v>49</v>
      </c>
      <c r="P5" s="935"/>
      <c r="Q5" s="935"/>
      <c r="R5" s="935"/>
      <c r="S5" s="935"/>
    </row>
    <row r="6" spans="1:28" s="300" customFormat="1" ht="78.75">
      <c r="A6" s="942"/>
      <c r="B6" s="943"/>
      <c r="C6" s="943"/>
      <c r="D6" s="943"/>
      <c r="E6" s="944"/>
      <c r="F6" s="934"/>
      <c r="G6" s="940"/>
      <c r="H6" s="940"/>
      <c r="I6" s="940"/>
      <c r="J6" s="940"/>
      <c r="K6" s="940"/>
      <c r="L6" s="940"/>
      <c r="M6" s="941"/>
      <c r="N6" s="934"/>
      <c r="O6" s="298" t="s">
        <v>50</v>
      </c>
      <c r="P6" s="298" t="s">
        <v>51</v>
      </c>
      <c r="Q6" s="298" t="s">
        <v>52</v>
      </c>
      <c r="R6" s="298" t="s">
        <v>53</v>
      </c>
      <c r="S6" s="299" t="s">
        <v>54</v>
      </c>
    </row>
    <row r="7" spans="1:28" s="300" customFormat="1">
      <c r="A7" s="301"/>
      <c r="B7" s="302"/>
      <c r="C7" s="302"/>
      <c r="D7" s="302"/>
      <c r="E7" s="303"/>
      <c r="F7" s="304"/>
      <c r="G7" s="305"/>
      <c r="H7" s="305"/>
      <c r="I7" s="305"/>
      <c r="J7" s="305"/>
      <c r="K7" s="305"/>
      <c r="L7" s="305"/>
      <c r="M7" s="306"/>
      <c r="N7" s="304"/>
      <c r="O7" s="304"/>
      <c r="P7" s="304"/>
      <c r="Q7" s="304"/>
      <c r="R7" s="304"/>
      <c r="S7" s="302"/>
    </row>
    <row r="8" spans="1:28" s="300" customFormat="1">
      <c r="A8" s="307"/>
      <c r="B8" s="308" t="str">
        <f>'F4.2 Tillari'!B8</f>
        <v>A) DPR Schemes</v>
      </c>
      <c r="C8" s="309"/>
      <c r="D8" s="310"/>
      <c r="E8" s="311"/>
      <c r="F8" s="309"/>
      <c r="G8" s="311"/>
      <c r="H8" s="311"/>
      <c r="I8" s="311"/>
      <c r="J8" s="311"/>
      <c r="K8" s="311"/>
      <c r="L8" s="311"/>
      <c r="M8" s="309"/>
      <c r="N8" s="309"/>
      <c r="O8" s="309"/>
      <c r="P8" s="309"/>
      <c r="Q8" s="309"/>
      <c r="R8" s="309"/>
      <c r="S8" s="312"/>
    </row>
    <row r="9" spans="1:28" s="300" customFormat="1">
      <c r="A9" s="307"/>
      <c r="B9" s="313" t="str">
        <f>'F4.2 Tillari'!B9</f>
        <v>(i) Submitted to MERC</v>
      </c>
      <c r="C9" s="309"/>
      <c r="D9" s="310"/>
      <c r="E9" s="311"/>
      <c r="F9" s="309"/>
      <c r="G9" s="311"/>
      <c r="H9" s="311"/>
      <c r="I9" s="311"/>
      <c r="J9" s="311"/>
      <c r="K9" s="311"/>
      <c r="L9" s="311"/>
      <c r="M9" s="309"/>
      <c r="N9" s="309"/>
      <c r="O9" s="309"/>
      <c r="P9" s="309"/>
      <c r="Q9" s="309"/>
      <c r="R9" s="309"/>
      <c r="S9" s="312"/>
    </row>
    <row r="10" spans="1:28" s="300" customFormat="1" ht="47.25">
      <c r="A10" s="416">
        <f>'F4.2 Tillari'!A10</f>
        <v>2</v>
      </c>
      <c r="B10" s="417" t="str">
        <f>'F4.2 Tillari'!B10</f>
        <v>Various schemes of Hydro Power Stations at HPC Pune &amp; HPC Nasik</v>
      </c>
      <c r="C10" s="803" t="str">
        <f>'F4.2 Tillari'!C10</f>
        <v>DPR</v>
      </c>
      <c r="D10" s="803" t="str">
        <f>'F4.2 Tillari'!D10</f>
        <v>MERC/TECH 12/CAPEX/20142015/00876</v>
      </c>
      <c r="E10" s="317">
        <f>IF('F4.2 Tillari'!F10=0,"-",'F4.2 Tillari'!F10)</f>
        <v>41871</v>
      </c>
      <c r="F10" s="316"/>
      <c r="G10" s="317">
        <f t="shared" ref="G10:G29" si="0">E10</f>
        <v>41871</v>
      </c>
      <c r="H10" s="317"/>
      <c r="I10" s="317" t="str">
        <f>IF('F4.2 Tillari'!L10=0,"-",'F4.2 Tillari'!L10)</f>
        <v>-</v>
      </c>
      <c r="J10" s="317" t="str">
        <f>IF('F4.2 Tillari'!M10=0,"-",'F4.2 Tillari'!M10)</f>
        <v>-</v>
      </c>
      <c r="K10" s="317"/>
      <c r="L10" s="317" t="str">
        <f>IF('F4.2 Tillari'!N10=0,"-",'F4.2 Tillari'!N10)</f>
        <v>-</v>
      </c>
      <c r="M10" s="318">
        <f>IF(C10="DPR",0,'F4.2 Tillari'!H10)</f>
        <v>0</v>
      </c>
      <c r="N10" s="318">
        <f>SUM('F4.2 Tillari'!T10:V10)</f>
        <v>0</v>
      </c>
      <c r="O10" s="316"/>
      <c r="P10" s="316"/>
      <c r="Q10" s="316"/>
      <c r="R10" s="316"/>
      <c r="S10" s="318">
        <f t="shared" ref="S10:S29" si="1">IF(SUM(O10:R10)=0,M10-N10,-SUM(O10:R10))</f>
        <v>0</v>
      </c>
    </row>
    <row r="11" spans="1:28" s="300" customFormat="1" ht="45">
      <c r="A11" s="183">
        <f>'F4.2 Tillari'!A11</f>
        <v>2.1</v>
      </c>
      <c r="B11" s="356" t="str">
        <f>'F4.2 Tillari'!B11</f>
        <v xml:space="preserve"> Replacement of Runner at Tillari Hydro Power Station for up rating Capacity from 60 MW to 66 MW.</v>
      </c>
      <c r="C11" s="327" t="str">
        <f>'F4.2 Tillari'!C11</f>
        <v>Scheme</v>
      </c>
      <c r="D11" s="325" t="str">
        <f>'F4.2 Tillari'!D11</f>
        <v>MERC/TECH 12/CAPEX/20142015/00876</v>
      </c>
      <c r="E11" s="328">
        <f>IF('F4.2 Tillari'!F11=0,"-",'F4.2 Tillari'!F11)</f>
        <v>41871</v>
      </c>
      <c r="F11" s="326" t="s">
        <v>395</v>
      </c>
      <c r="G11" s="328">
        <f t="shared" si="0"/>
        <v>41871</v>
      </c>
      <c r="H11" s="328"/>
      <c r="I11" s="328" t="str">
        <f>IF('F4.2 Tillari'!L11=0,"-",'F4.2 Tillari'!L11)</f>
        <v>-</v>
      </c>
      <c r="J11" s="328" t="str">
        <f>IF('F4.2 Tillari'!M11=0,"-",'F4.2 Tillari'!M11)</f>
        <v>-</v>
      </c>
      <c r="K11" s="328"/>
      <c r="L11" s="328">
        <f>IF('F4.2 Tillari'!N11=0,"-",'F4.2 Tillari'!N11)</f>
        <v>41640</v>
      </c>
      <c r="M11" s="325">
        <f>IF(C11="DPR",0,'F4.2 Tillari'!H11)</f>
        <v>2.37</v>
      </c>
      <c r="N11" s="325">
        <f>SUM('F4.2 Tillari'!T11:V11)</f>
        <v>2.3679163000000001</v>
      </c>
      <c r="O11" s="325"/>
      <c r="P11" s="325"/>
      <c r="Q11" s="325"/>
      <c r="R11" s="325"/>
      <c r="S11" s="798">
        <f t="shared" si="1"/>
        <v>2.0837000000000216E-3</v>
      </c>
    </row>
    <row r="12" spans="1:28" s="300" customFormat="1" ht="63">
      <c r="A12" s="183">
        <f>'F4.2 Tillari'!A12</f>
        <v>2.2000000000000002</v>
      </c>
      <c r="B12" s="356" t="str">
        <f>'F4.2 Tillari'!B12</f>
        <v>Replacement of 235 KV Oil Filled Cables by 235 KV XLPE Cables at Tillari Hydro Power Station.</v>
      </c>
      <c r="C12" s="327" t="str">
        <f>'F4.2 Tillari'!C12</f>
        <v>Scheme</v>
      </c>
      <c r="D12" s="325" t="str">
        <f>'F4.2 Tillari'!D12</f>
        <v>MERC/TECH 12/CAPEX/20142015/00876</v>
      </c>
      <c r="E12" s="328">
        <f>IF('F4.2 Tillari'!F12=0,"-",'F4.2 Tillari'!F12)</f>
        <v>41871</v>
      </c>
      <c r="F12" s="326" t="s">
        <v>396</v>
      </c>
      <c r="G12" s="328">
        <f t="shared" si="0"/>
        <v>41871</v>
      </c>
      <c r="H12" s="328"/>
      <c r="I12" s="328">
        <f>IF('F4.2 Tillari'!L12=0,"-",'F4.2 Tillari'!L12)</f>
        <v>42552</v>
      </c>
      <c r="J12" s="328">
        <f>IF('F4.2 Tillari'!M12=0,"-",'F4.2 Tillari'!M12)</f>
        <v>40483</v>
      </c>
      <c r="K12" s="328"/>
      <c r="L12" s="328">
        <f>IF('F4.2 Tillari'!N12=0,"-",'F4.2 Tillari'!N12)</f>
        <v>43132</v>
      </c>
      <c r="M12" s="325">
        <f>IF(C12="DPR",0,'F4.2 Tillari'!H12)</f>
        <v>4.71</v>
      </c>
      <c r="N12" s="325">
        <f>SUM('F4.2 Tillari'!T12:V12)</f>
        <v>5.7682995999999997</v>
      </c>
      <c r="O12" s="325"/>
      <c r="P12" s="325"/>
      <c r="Q12" s="325"/>
      <c r="R12" s="325"/>
      <c r="S12" s="798">
        <f t="shared" si="1"/>
        <v>-1.0582995999999998</v>
      </c>
    </row>
    <row r="13" spans="1:28" s="300" customFormat="1" ht="47.25">
      <c r="A13" s="183">
        <f>'F4.2 Tillari'!A13</f>
        <v>2.2999999999999998</v>
      </c>
      <c r="B13" s="356" t="str">
        <f>'F4.2 Tillari'!B13</f>
        <v>Replacement of existing AVR by SEE DVR system for Tillari Hydro Power Station.</v>
      </c>
      <c r="C13" s="327" t="str">
        <f>'F4.2 Tillari'!C13</f>
        <v>Scheme</v>
      </c>
      <c r="D13" s="325" t="str">
        <f>'F4.2 Tillari'!D13</f>
        <v>MERC/TECH 12/CAPEX/20142015/00876</v>
      </c>
      <c r="E13" s="328">
        <f>IF('F4.2 Tillari'!F13=0,"-",'F4.2 Tillari'!F13)</f>
        <v>41871</v>
      </c>
      <c r="F13" s="326" t="s">
        <v>397</v>
      </c>
      <c r="G13" s="328">
        <f t="shared" si="0"/>
        <v>41871</v>
      </c>
      <c r="H13" s="328"/>
      <c r="I13" s="328">
        <f>IF('F4.2 Tillari'!L13=0,"-",'F4.2 Tillari'!L13)</f>
        <v>42917</v>
      </c>
      <c r="J13" s="328">
        <f>IF('F4.2 Tillari'!M13=0,"-",'F4.2 Tillari'!M13)</f>
        <v>40940</v>
      </c>
      <c r="K13" s="328"/>
      <c r="L13" s="328">
        <f>IF('F4.2 Tillari'!N13=0,"-",'F4.2 Tillari'!N13)</f>
        <v>42917</v>
      </c>
      <c r="M13" s="325">
        <f>IF(C13="DPR",0,'F4.2 Tillari'!H13)</f>
        <v>0.98</v>
      </c>
      <c r="N13" s="325">
        <f>SUM('F4.2 Tillari'!T13:V13)</f>
        <v>0.52723774999999995</v>
      </c>
      <c r="O13" s="325"/>
      <c r="P13" s="325"/>
      <c r="Q13" s="325"/>
      <c r="R13" s="325"/>
      <c r="S13" s="798">
        <f t="shared" si="1"/>
        <v>0.45276225000000003</v>
      </c>
    </row>
    <row r="14" spans="1:28" s="300" customFormat="1" ht="31.5">
      <c r="A14" s="183">
        <f>'F4.2 Tillari'!A14</f>
        <v>0</v>
      </c>
      <c r="B14" s="184" t="str">
        <f>'F4.2 Tillari'!B14</f>
        <v>IDC</v>
      </c>
      <c r="C14" s="327" t="str">
        <f>'F4.2 Tillari'!C14</f>
        <v>IDC</v>
      </c>
      <c r="D14" s="325" t="str">
        <f>'F4.2 Tillari'!D14</f>
        <v>MERC/TECH 12/CAPEX/20142015/00876</v>
      </c>
      <c r="E14" s="328">
        <f>IF('F4.2 Tillari'!F14=0,"-",'F4.2 Tillari'!F14)</f>
        <v>41871</v>
      </c>
      <c r="F14" s="326"/>
      <c r="G14" s="328">
        <f t="shared" si="0"/>
        <v>41871</v>
      </c>
      <c r="H14" s="328"/>
      <c r="I14" s="328" t="str">
        <f>IF('F4.2 Tillari'!L14=0,"-",'F4.2 Tillari'!L14)</f>
        <v>-</v>
      </c>
      <c r="J14" s="328" t="str">
        <f>IF('F4.2 Tillari'!M14=0,"-",'F4.2 Tillari'!M14)</f>
        <v>-</v>
      </c>
      <c r="K14" s="328"/>
      <c r="L14" s="328" t="str">
        <f>IF('F4.2 Tillari'!N14=0,"-",'F4.2 Tillari'!N14)</f>
        <v>-</v>
      </c>
      <c r="M14" s="325">
        <f>IF(C14="DPR",0,'F4.2 Tillari'!H14)</f>
        <v>0.33119999999999999</v>
      </c>
      <c r="N14" s="325">
        <f>SUM('F4.2 Tillari'!T14:V14)</f>
        <v>0</v>
      </c>
      <c r="O14" s="325"/>
      <c r="P14" s="325"/>
      <c r="Q14" s="325"/>
      <c r="R14" s="325"/>
      <c r="S14" s="798">
        <f t="shared" si="1"/>
        <v>0.33119999999999999</v>
      </c>
    </row>
    <row r="15" spans="1:28" s="300" customFormat="1" ht="45">
      <c r="A15" s="416">
        <f>'F4.2 Tillari'!A15</f>
        <v>5</v>
      </c>
      <c r="B15" s="417" t="str">
        <f>'F4.2 Tillari'!B15</f>
        <v>Various Civil schemes for Modernisations of colonies at Various Locations under Pune HPC</v>
      </c>
      <c r="C15" s="803" t="str">
        <f>'F4.2 Tillari'!C15</f>
        <v>DPR</v>
      </c>
      <c r="D15" s="803" t="str">
        <f>'F4.2 Tillari'!D15</f>
        <v>MERC/CAPEX/20162017/01745</v>
      </c>
      <c r="E15" s="317">
        <f>IF('F4.2 Tillari'!F15=0,"-",'F4.2 Tillari'!F15)</f>
        <v>42825</v>
      </c>
      <c r="F15" s="316"/>
      <c r="G15" s="317">
        <f t="shared" si="0"/>
        <v>42825</v>
      </c>
      <c r="H15" s="317"/>
      <c r="I15" s="317" t="str">
        <f>IF('F4.2 Tillari'!L15=0,"-",'F4.2 Tillari'!L15)</f>
        <v>-</v>
      </c>
      <c r="J15" s="317" t="str">
        <f>IF('F4.2 Tillari'!M15=0,"-",'F4.2 Tillari'!M15)</f>
        <v>-</v>
      </c>
      <c r="K15" s="317"/>
      <c r="L15" s="317" t="str">
        <f>IF('F4.2 Tillari'!N15=0,"-",'F4.2 Tillari'!N15)</f>
        <v>-</v>
      </c>
      <c r="M15" s="318">
        <f>IF(C15="DPR",0,'F4.2 Tillari'!H15)</f>
        <v>0</v>
      </c>
      <c r="N15" s="318">
        <f>SUM('F4.2 Tillari'!T15:V15)</f>
        <v>0</v>
      </c>
      <c r="O15" s="316"/>
      <c r="P15" s="316"/>
      <c r="Q15" s="316"/>
      <c r="R15" s="316"/>
      <c r="S15" s="318">
        <f t="shared" si="1"/>
        <v>0</v>
      </c>
    </row>
    <row r="16" spans="1:28" s="300" customFormat="1" ht="78.75">
      <c r="A16" s="183">
        <f>'F4.2 Tillari'!A16</f>
        <v>5.0999999999999996</v>
      </c>
      <c r="B16" s="356" t="str">
        <f>'F4.2 Tillari'!B16</f>
        <v>Refurbishing of Residential complex</v>
      </c>
      <c r="C16" s="327" t="str">
        <f>'F4.2 Tillari'!C16</f>
        <v>Scheme</v>
      </c>
      <c r="D16" s="325" t="str">
        <f>'F4.2 Tillari'!D16</f>
        <v>MERC/CAPEX/20162017/01745</v>
      </c>
      <c r="E16" s="328">
        <f>IF('F4.2 Tillari'!F16=0,"-",'F4.2 Tillari'!F16)</f>
        <v>42825</v>
      </c>
      <c r="F16" s="804" t="s">
        <v>398</v>
      </c>
      <c r="G16" s="328">
        <f t="shared" si="0"/>
        <v>42825</v>
      </c>
      <c r="H16" s="328"/>
      <c r="I16" s="328">
        <f>IF('F4.2 Tillari'!L16=0,"-",'F4.2 Tillari'!L16)</f>
        <v>43101</v>
      </c>
      <c r="J16" s="328">
        <f>IF('F4.2 Tillari'!M16=0,"-",'F4.2 Tillari'!M16)</f>
        <v>43132</v>
      </c>
      <c r="K16" s="328"/>
      <c r="L16" s="328">
        <f>IF('F4.2 Tillari'!N16=0,"-",'F4.2 Tillari'!N16)</f>
        <v>43770</v>
      </c>
      <c r="M16" s="325">
        <f>IF(C16="DPR",0,'F4.2 Tillari'!H16)</f>
        <v>0.64539999999999997</v>
      </c>
      <c r="N16" s="325">
        <f>SUM('F4.2 Tillari'!T16:V16)</f>
        <v>0.56327121099999999</v>
      </c>
      <c r="O16" s="325"/>
      <c r="P16" s="325"/>
      <c r="Q16" s="325"/>
      <c r="R16" s="325"/>
      <c r="S16" s="798">
        <f t="shared" si="1"/>
        <v>8.212878899999998E-2</v>
      </c>
    </row>
    <row r="17" spans="1:19" s="300" customFormat="1" ht="63">
      <c r="A17" s="183">
        <f>'F4.2 Tillari'!A17</f>
        <v>5.2</v>
      </c>
      <c r="B17" s="356" t="str">
        <f>'F4.2 Tillari'!B17</f>
        <v>Internal Roads</v>
      </c>
      <c r="C17" s="327" t="str">
        <f>'F4.2 Tillari'!C17</f>
        <v>Scheme</v>
      </c>
      <c r="D17" s="325" t="str">
        <f>'F4.2 Tillari'!D17</f>
        <v>MERC/CAPEX/20162017/01745</v>
      </c>
      <c r="E17" s="328">
        <f>IF('F4.2 Tillari'!F17=0,"-",'F4.2 Tillari'!F17)</f>
        <v>42825</v>
      </c>
      <c r="F17" s="804" t="s">
        <v>399</v>
      </c>
      <c r="G17" s="328">
        <f t="shared" si="0"/>
        <v>42825</v>
      </c>
      <c r="H17" s="328"/>
      <c r="I17" s="328">
        <f>IF('F4.2 Tillari'!L17=0,"-",'F4.2 Tillari'!L17)</f>
        <v>43101</v>
      </c>
      <c r="J17" s="328">
        <f>IF('F4.2 Tillari'!M17=0,"-",'F4.2 Tillari'!M17)</f>
        <v>43132</v>
      </c>
      <c r="K17" s="328"/>
      <c r="L17" s="328">
        <f>IF('F4.2 Tillari'!N17=0,"-",'F4.2 Tillari'!N17)</f>
        <v>43313</v>
      </c>
      <c r="M17" s="325">
        <f>IF(C17="DPR",0,'F4.2 Tillari'!H17)</f>
        <v>0.49270000000000003</v>
      </c>
      <c r="N17" s="325">
        <f>SUM('F4.2 Tillari'!T17:V17)</f>
        <v>0.47060387800000003</v>
      </c>
      <c r="O17" s="325"/>
      <c r="P17" s="325"/>
      <c r="Q17" s="325"/>
      <c r="R17" s="325"/>
      <c r="S17" s="798">
        <f t="shared" si="1"/>
        <v>2.2096121999999996E-2</v>
      </c>
    </row>
    <row r="18" spans="1:19" s="300" customFormat="1" ht="63">
      <c r="A18" s="183">
        <f>'F4.2 Tillari'!A18</f>
        <v>5.3</v>
      </c>
      <c r="B18" s="356" t="str">
        <f>'F4.2 Tillari'!B18</f>
        <v>Water supply, filteration &amp;  Sanitary works</v>
      </c>
      <c r="C18" s="327" t="str">
        <f>'F4.2 Tillari'!C18</f>
        <v>Scheme</v>
      </c>
      <c r="D18" s="325" t="str">
        <f>'F4.2 Tillari'!D18</f>
        <v>MERC/CAPEX/20162017/01745</v>
      </c>
      <c r="E18" s="328">
        <f>IF('F4.2 Tillari'!F18=0,"-",'F4.2 Tillari'!F18)</f>
        <v>42825</v>
      </c>
      <c r="F18" s="804" t="s">
        <v>400</v>
      </c>
      <c r="G18" s="328">
        <f t="shared" si="0"/>
        <v>42825</v>
      </c>
      <c r="H18" s="328"/>
      <c r="I18" s="328">
        <f>IF('F4.2 Tillari'!L18=0,"-",'F4.2 Tillari'!L18)</f>
        <v>43132</v>
      </c>
      <c r="J18" s="328">
        <f>IF('F4.2 Tillari'!M18=0,"-",'F4.2 Tillari'!M18)</f>
        <v>43132</v>
      </c>
      <c r="K18" s="328"/>
      <c r="L18" s="328" t="str">
        <f>IF('F4.2 Tillari'!N18=0,"-",'F4.2 Tillari'!N18)</f>
        <v>WIP</v>
      </c>
      <c r="M18" s="325">
        <f>IF(C18="DPR",0,'F4.2 Tillari'!H18)</f>
        <v>0.33079999999999998</v>
      </c>
      <c r="N18" s="325">
        <f>SUM('F4.2 Tillari'!T18:V18)</f>
        <v>0.33922220700000005</v>
      </c>
      <c r="O18" s="325"/>
      <c r="P18" s="325"/>
      <c r="Q18" s="325"/>
      <c r="R18" s="325"/>
      <c r="S18" s="798">
        <f t="shared" si="1"/>
        <v>-8.4222070000000704E-3</v>
      </c>
    </row>
    <row r="19" spans="1:19" s="330" customFormat="1" ht="31.5">
      <c r="A19" s="183">
        <f>'F4.2 Tillari'!A19</f>
        <v>5.4</v>
      </c>
      <c r="B19" s="356" t="str">
        <f>'F4.2 Tillari'!B19</f>
        <v>Compound walls</v>
      </c>
      <c r="C19" s="327" t="str">
        <f>'F4.2 Tillari'!C19</f>
        <v>Scheme</v>
      </c>
      <c r="D19" s="325" t="str">
        <f>'F4.2 Tillari'!D19</f>
        <v>MERC/CAPEX/20162017/01745</v>
      </c>
      <c r="E19" s="328">
        <f>IF('F4.2 Tillari'!F19=0,"-",'F4.2 Tillari'!F19)</f>
        <v>42825</v>
      </c>
      <c r="F19" s="329" t="s">
        <v>401</v>
      </c>
      <c r="G19" s="328">
        <f t="shared" si="0"/>
        <v>42825</v>
      </c>
      <c r="H19" s="328"/>
      <c r="I19" s="328" t="str">
        <f>IF('F4.2 Tillari'!L19=0,"-",'F4.2 Tillari'!L19)</f>
        <v>-</v>
      </c>
      <c r="J19" s="328" t="str">
        <f>IF('F4.2 Tillari'!M19=0,"-",'F4.2 Tillari'!M19)</f>
        <v>-</v>
      </c>
      <c r="K19" s="328"/>
      <c r="L19" s="328" t="str">
        <f>IF('F4.2 Tillari'!N19=0,"-",'F4.2 Tillari'!N19)</f>
        <v>-</v>
      </c>
      <c r="M19" s="328">
        <f>IF(C19="DPR",0,'F4.2 Tillari'!H19)</f>
        <v>0</v>
      </c>
      <c r="N19" s="328">
        <f>SUM('F4.2 Tillari'!T19:V19)</f>
        <v>0</v>
      </c>
      <c r="O19" s="325"/>
      <c r="P19" s="797"/>
      <c r="Q19" s="325"/>
      <c r="R19" s="325"/>
      <c r="S19" s="325">
        <f t="shared" si="1"/>
        <v>0</v>
      </c>
    </row>
    <row r="20" spans="1:19" s="300" customFormat="1" ht="45">
      <c r="A20" s="416">
        <f>'F4.2 Tillari'!A20</f>
        <v>14</v>
      </c>
      <c r="B20" s="417" t="str">
        <f>'F4.2 Tillari'!B20</f>
        <v>Various 14 Nos. of schemes for Hydro Power Stations under Renewable Energy Circle, Pune &amp; Nasik</v>
      </c>
      <c r="C20" s="803" t="str">
        <f>'F4.2 Tillari'!C20</f>
        <v>DPR</v>
      </c>
      <c r="D20" s="803" t="str">
        <f>'F4.2 Tillari'!D20</f>
        <v>MERC/CAPEX/2020-21/WFH/SBR/ 19</v>
      </c>
      <c r="E20" s="317">
        <f>IF('F4.2 Tillari'!F20=0,"-",'F4.2 Tillari'!F20)</f>
        <v>44029</v>
      </c>
      <c r="F20" s="316"/>
      <c r="G20" s="317">
        <f t="shared" si="0"/>
        <v>44029</v>
      </c>
      <c r="H20" s="317"/>
      <c r="I20" s="317" t="str">
        <f>IF('F4.2 Tillari'!L20=0,"-",'F4.2 Tillari'!L20)</f>
        <v>-</v>
      </c>
      <c r="J20" s="317" t="str">
        <f>IF('F4.2 Tillari'!M20=0,"-",'F4.2 Tillari'!M20)</f>
        <v>-</v>
      </c>
      <c r="K20" s="317"/>
      <c r="L20" s="317" t="str">
        <f>IF('F4.2 Tillari'!N20=0,"-",'F4.2 Tillari'!N20)</f>
        <v>-</v>
      </c>
      <c r="M20" s="318">
        <f>IF(C20="DPR",0,'F4.2 Tillari'!H20)</f>
        <v>0</v>
      </c>
      <c r="N20" s="318">
        <f>SUM('F4.2 Tillari'!T20:V20)</f>
        <v>0</v>
      </c>
      <c r="O20" s="316"/>
      <c r="P20" s="316"/>
      <c r="Q20" s="316"/>
      <c r="R20" s="316"/>
      <c r="S20" s="318">
        <f t="shared" si="1"/>
        <v>0</v>
      </c>
    </row>
    <row r="21" spans="1:19" s="330" customFormat="1" ht="45">
      <c r="A21" s="185">
        <f>'F4.2 Tillari'!A21</f>
        <v>14.3</v>
      </c>
      <c r="B21" s="356" t="str">
        <f>'F4.2 Tillari'!B21</f>
        <v>Schme-C :Replacement of existing Energy meters by 0.2S Class Energy meters at various HPS.</v>
      </c>
      <c r="C21" s="327" t="str">
        <f>'F4.2 Tillari'!C21</f>
        <v>Scheme</v>
      </c>
      <c r="D21" s="325" t="str">
        <f>'F4.2 Tillari'!D21</f>
        <v>MERC/CAPEX/2020-21/WFH/SBR/ 19</v>
      </c>
      <c r="E21" s="328">
        <f>IF('F4.2 Tillari'!F21=0,"-",'F4.2 Tillari'!F21)</f>
        <v>44029</v>
      </c>
      <c r="F21" s="316"/>
      <c r="G21" s="328">
        <f t="shared" si="0"/>
        <v>44029</v>
      </c>
      <c r="H21" s="328"/>
      <c r="I21" s="328" t="str">
        <f>IF('F4.2 Tillari'!L21=0,"-",'F4.2 Tillari'!L21)</f>
        <v>-</v>
      </c>
      <c r="J21" s="328" t="str">
        <f>IF('F4.2 Tillari'!M21=0,"-",'F4.2 Tillari'!M21)</f>
        <v>-</v>
      </c>
      <c r="K21" s="328"/>
      <c r="L21" s="328" t="str">
        <f>IF('F4.2 Tillari'!N21=0,"-",'F4.2 Tillari'!N21)</f>
        <v>-</v>
      </c>
      <c r="M21" s="325">
        <f>IF(C21="DPR",0,'F4.2 Tillari'!H21)</f>
        <v>0</v>
      </c>
      <c r="N21" s="325">
        <f>SUM('F4.2 Tillari'!T21:V21)</f>
        <v>0</v>
      </c>
      <c r="O21" s="325"/>
      <c r="P21" s="325"/>
      <c r="Q21" s="325"/>
      <c r="R21" s="325"/>
      <c r="S21" s="798">
        <f t="shared" si="1"/>
        <v>0</v>
      </c>
    </row>
    <row r="22" spans="1:19" ht="47.25">
      <c r="A22" s="713">
        <f>'F4.2 Tillari'!A22</f>
        <v>14.4</v>
      </c>
      <c r="B22" s="714" t="str">
        <f>'F4.2 Tillari'!B22</f>
        <v>Schme-D: Providing Oil Filtration Machines for all Divisions of REC, Pune</v>
      </c>
      <c r="C22" s="320" t="str">
        <f>'F4.2 Tillari'!C22</f>
        <v>Scheme</v>
      </c>
      <c r="D22" s="319" t="str">
        <f>'F4.2 Tillari'!D22</f>
        <v>MERC/CAPEX/2020-21/WFH/SBR/ 19</v>
      </c>
      <c r="E22" s="321">
        <f>IF('F4.2 Tillari'!F22=0,"-",'F4.2 Tillari'!F22)</f>
        <v>44029</v>
      </c>
      <c r="F22" s="324" t="s">
        <v>402</v>
      </c>
      <c r="G22" s="321">
        <f t="shared" si="0"/>
        <v>44029</v>
      </c>
      <c r="H22" s="322"/>
      <c r="I22" s="321">
        <f>IF('F4.2 Tillari'!L22=0,"-",'F4.2 Tillari'!L22)</f>
        <v>44013</v>
      </c>
      <c r="J22" s="321">
        <f>IF('F4.2 Tillari'!M22=0,"-",'F4.2 Tillari'!M22)</f>
        <v>43800</v>
      </c>
      <c r="K22" s="321"/>
      <c r="L22" s="321">
        <f>IF('F4.2 Tillari'!N22=0,"-",'F4.2 Tillari'!N22)</f>
        <v>44256</v>
      </c>
      <c r="M22" s="319">
        <f>IF(C22="DPR",0,'F4.2 Tillari'!H22)</f>
        <v>0.14025000000000001</v>
      </c>
      <c r="N22" s="319">
        <f>SUM('F4.2 Tillari'!T22:V22)</f>
        <v>6.80978E-2</v>
      </c>
      <c r="O22" s="319"/>
      <c r="P22" s="319"/>
      <c r="Q22" s="319"/>
      <c r="R22" s="319"/>
      <c r="S22" s="323">
        <f t="shared" si="1"/>
        <v>7.2152200000000014E-2</v>
      </c>
    </row>
    <row r="23" spans="1:19" ht="141.75">
      <c r="A23" s="713">
        <f>'F4.2 Tillari'!A23</f>
        <v>14.5</v>
      </c>
      <c r="B23" s="714" t="str">
        <f>'F4.2 Tillari'!B23</f>
        <v>Schme-E: Replacement of existing Centralized Air Conditioning System with new at Tillari Hydro Power Stn.</v>
      </c>
      <c r="C23" s="320" t="str">
        <f>'F4.2 Tillari'!C23</f>
        <v>Scheme</v>
      </c>
      <c r="D23" s="319" t="str">
        <f>'F4.2 Tillari'!D23</f>
        <v>MERC/CAPEX/2020-21/WFH/SBR/ 19</v>
      </c>
      <c r="E23" s="321">
        <f>IF('F4.2 Tillari'!F23=0,"-",'F4.2 Tillari'!F23)</f>
        <v>44029</v>
      </c>
      <c r="F23" s="324" t="s">
        <v>403</v>
      </c>
      <c r="G23" s="321">
        <f t="shared" si="0"/>
        <v>44029</v>
      </c>
      <c r="H23" s="322"/>
      <c r="I23" s="321">
        <f>IF('F4.2 Tillari'!L23=0,"-",'F4.2 Tillari'!L23)</f>
        <v>44013</v>
      </c>
      <c r="J23" s="321">
        <f>IF('F4.2 Tillari'!M23=0,"-",'F4.2 Tillari'!M23)</f>
        <v>43800</v>
      </c>
      <c r="K23" s="321"/>
      <c r="L23" s="321" t="str">
        <f>IF('F4.2 Tillari'!N23=0,"-",'F4.2 Tillari'!N23)</f>
        <v>WIP</v>
      </c>
      <c r="M23" s="319">
        <f>IF(C23="DPR",0,'F4.2 Tillari'!H23)</f>
        <v>1.248</v>
      </c>
      <c r="N23" s="319">
        <f>SUM('F4.2 Tillari'!T23:V23)</f>
        <v>0</v>
      </c>
      <c r="O23" s="319"/>
      <c r="P23" s="319"/>
      <c r="Q23" s="319"/>
      <c r="R23" s="319"/>
      <c r="S23" s="323">
        <f t="shared" si="1"/>
        <v>1.248</v>
      </c>
    </row>
    <row r="24" spans="1:19" ht="31.5">
      <c r="A24" s="183">
        <f>'F4.2 Tillari'!A24</f>
        <v>0</v>
      </c>
      <c r="B24" s="184" t="str">
        <f>'F4.2 Tillari'!B24</f>
        <v>IDC</v>
      </c>
      <c r="C24" s="327" t="str">
        <f>'F4.2 Tillari'!C24</f>
        <v>IDC</v>
      </c>
      <c r="D24" s="325" t="str">
        <f>'F4.2 Tillari'!D24</f>
        <v>MERC/CAPEX/2020-21/WFH/SBR/ 19</v>
      </c>
      <c r="E24" s="328">
        <f>IF('F4.2 Tillari'!F24=0,"-",'F4.2 Tillari'!F24)</f>
        <v>44029</v>
      </c>
      <c r="F24" s="316"/>
      <c r="G24" s="328">
        <f t="shared" si="0"/>
        <v>44029</v>
      </c>
      <c r="H24" s="328"/>
      <c r="I24" s="328" t="str">
        <f>IF('F4.2 Tillari'!L24=0,"-",'F4.2 Tillari'!L24)</f>
        <v>-</v>
      </c>
      <c r="J24" s="328" t="str">
        <f>IF('F4.2 Tillari'!M24=0,"-",'F4.2 Tillari'!M24)</f>
        <v>-</v>
      </c>
      <c r="K24" s="328"/>
      <c r="L24" s="328" t="str">
        <f>IF('F4.2 Tillari'!N24=0,"-",'F4.2 Tillari'!N24)</f>
        <v>-</v>
      </c>
      <c r="M24" s="325">
        <f>IF(C24="DPR",0,'F4.2 Tillari'!H24)</f>
        <v>0.85</v>
      </c>
      <c r="N24" s="325">
        <f>SUM('F4.2 Tillari'!T24:V24)</f>
        <v>0</v>
      </c>
      <c r="O24" s="325"/>
      <c r="P24" s="325"/>
      <c r="Q24" s="325"/>
      <c r="R24" s="325"/>
      <c r="S24" s="798">
        <f t="shared" si="1"/>
        <v>0.85</v>
      </c>
    </row>
    <row r="25" spans="1:19" s="300" customFormat="1" ht="45">
      <c r="A25" s="416">
        <f>'F4.2 Tillari'!A25</f>
        <v>16</v>
      </c>
      <c r="B25" s="417" t="str">
        <f>'F4.2 Tillari'!B25</f>
        <v>Various 6 Nos. Schemes for Hydro Power Stations under Renewable Energy Circle, Pune</v>
      </c>
      <c r="C25" s="803" t="str">
        <f>'F4.2 Tillari'!C25</f>
        <v>DPR</v>
      </c>
      <c r="D25" s="803" t="str">
        <f>'F4.2 Tillari'!D25</f>
        <v>MERC/CAPEX/2020-2021/WFH/ SBR/22</v>
      </c>
      <c r="E25" s="317">
        <f>IF('F4.2 Tillari'!F25=0,"-",'F4.2 Tillari'!F25)</f>
        <v>44037</v>
      </c>
      <c r="F25" s="316"/>
      <c r="G25" s="317">
        <f t="shared" si="0"/>
        <v>44037</v>
      </c>
      <c r="H25" s="317"/>
      <c r="I25" s="317" t="str">
        <f>IF('F4.2 Tillari'!L25=0,"-",'F4.2 Tillari'!L25)</f>
        <v>-</v>
      </c>
      <c r="J25" s="317" t="str">
        <f>IF('F4.2 Tillari'!M25=0,"-",'F4.2 Tillari'!M25)</f>
        <v>-</v>
      </c>
      <c r="K25" s="317"/>
      <c r="L25" s="317" t="str">
        <f>IF('F4.2 Tillari'!N25=0,"-",'F4.2 Tillari'!N25)</f>
        <v>-</v>
      </c>
      <c r="M25" s="318">
        <f>IF(C25="DPR",0,'F4.2 Tillari'!H25)</f>
        <v>0</v>
      </c>
      <c r="N25" s="318">
        <f>SUM('F4.2 Tillari'!T25:V25)</f>
        <v>0</v>
      </c>
      <c r="O25" s="316"/>
      <c r="P25" s="316"/>
      <c r="Q25" s="316"/>
      <c r="R25" s="316"/>
      <c r="S25" s="318">
        <f t="shared" si="1"/>
        <v>0</v>
      </c>
    </row>
    <row r="26" spans="1:19" ht="47.25">
      <c r="A26" s="713">
        <f>'F4.2 Tillari'!A26</f>
        <v>16.100000000000001</v>
      </c>
      <c r="B26" s="714" t="str">
        <f>'F4.2 Tillari'!B26</f>
        <v>Replacement of existing Air Compressors at Bhira, Tilari, Pawana and Ujjani Hydro Power Stations under REC, Pune</v>
      </c>
      <c r="C26" s="320" t="str">
        <f>'F4.2 Tillari'!C26</f>
        <v>Scheme</v>
      </c>
      <c r="D26" s="319" t="str">
        <f>'F4.2 Tillari'!D26</f>
        <v>MERC/CAPEX/2020-2021/WFH/ SBR/22</v>
      </c>
      <c r="E26" s="321">
        <f>IF('F4.2 Tillari'!F26=0,"-",'F4.2 Tillari'!F26)</f>
        <v>44037</v>
      </c>
      <c r="F26" s="324" t="s">
        <v>404</v>
      </c>
      <c r="G26" s="321">
        <f t="shared" si="0"/>
        <v>44037</v>
      </c>
      <c r="H26" s="322"/>
      <c r="I26" s="321" t="str">
        <f>IF('F4.2 Tillari'!L26=0,"-",'F4.2 Tillari'!L26)</f>
        <v>-</v>
      </c>
      <c r="J26" s="321" t="str">
        <f>IF('F4.2 Tillari'!M26=0,"-",'F4.2 Tillari'!M26)</f>
        <v>-</v>
      </c>
      <c r="K26" s="321"/>
      <c r="L26" s="321" t="str">
        <f>IF('F4.2 Tillari'!N26=0,"-",'F4.2 Tillari'!N26)</f>
        <v>WIP</v>
      </c>
      <c r="M26" s="319">
        <f>IF(C26="DPR",0,'F4.2 Tillari'!H26)</f>
        <v>0.15576000000000001</v>
      </c>
      <c r="N26" s="319">
        <f>SUM('F4.2 Tillari'!T26:V26)</f>
        <v>0</v>
      </c>
      <c r="O26" s="319"/>
      <c r="P26" s="319"/>
      <c r="Q26" s="319"/>
      <c r="R26" s="319"/>
      <c r="S26" s="323">
        <f t="shared" si="1"/>
        <v>0.15576000000000001</v>
      </c>
    </row>
    <row r="27" spans="1:19" ht="63">
      <c r="A27" s="713">
        <f>'F4.2 Tillari'!A27</f>
        <v>16.3</v>
      </c>
      <c r="B27" s="714" t="str">
        <f>'F4.2 Tillari'!B27</f>
        <v>Replacement of Generator Air Coolers at Tilari HPS.</v>
      </c>
      <c r="C27" s="320" t="str">
        <f>'F4.2 Tillari'!C27</f>
        <v>Scheme</v>
      </c>
      <c r="D27" s="319" t="str">
        <f>'F4.2 Tillari'!D27</f>
        <v>MERC/CAPEX/2020-2021/WFH/ SBR/22</v>
      </c>
      <c r="E27" s="321">
        <f>IF('F4.2 Tillari'!F27=0,"-",'F4.2 Tillari'!F27)</f>
        <v>44037</v>
      </c>
      <c r="F27" s="324" t="s">
        <v>405</v>
      </c>
      <c r="G27" s="321">
        <f t="shared" si="0"/>
        <v>44037</v>
      </c>
      <c r="H27" s="322"/>
      <c r="I27" s="321" t="str">
        <f>IF('F4.2 Tillari'!L27=0,"-",'F4.2 Tillari'!L27)</f>
        <v>-</v>
      </c>
      <c r="J27" s="321" t="str">
        <f>IF('F4.2 Tillari'!M27=0,"-",'F4.2 Tillari'!M27)</f>
        <v>-</v>
      </c>
      <c r="K27" s="321"/>
      <c r="L27" s="321">
        <f>IF('F4.2 Tillari'!N27=0,"-",'F4.2 Tillari'!N27)</f>
        <v>45267</v>
      </c>
      <c r="M27" s="319">
        <f>IF(C27="DPR",0,'F4.2 Tillari'!H27)</f>
        <v>0.85299999999999998</v>
      </c>
      <c r="N27" s="319">
        <f>SUM('F4.2 Tillari'!T27:V27)</f>
        <v>0.68831476800000002</v>
      </c>
      <c r="O27" s="319"/>
      <c r="P27" s="319"/>
      <c r="Q27" s="319"/>
      <c r="R27" s="319"/>
      <c r="S27" s="323">
        <f t="shared" si="1"/>
        <v>0.16468523199999996</v>
      </c>
    </row>
    <row r="28" spans="1:19" ht="60">
      <c r="A28" s="713">
        <f>'F4.2 Tillari'!A28</f>
        <v>16.399999999999999</v>
      </c>
      <c r="B28" s="714" t="str">
        <f>'F4.2 Tillari'!B28</f>
        <v>Replacement of 220 V, 400/300 AH Battery set with Tubular type Battery Banks at Bhira, Tilari, Kanher, Dimbhe and Ujani Hydro Power Stations.</v>
      </c>
      <c r="C28" s="320" t="str">
        <f>'F4.2 Tillari'!C28</f>
        <v>Scheme</v>
      </c>
      <c r="D28" s="319" t="str">
        <f>'F4.2 Tillari'!D28</f>
        <v>MERC/CAPEX/2020-2021/WFH/ SBR/22</v>
      </c>
      <c r="E28" s="321">
        <f>IF('F4.2 Tillari'!F28=0,"-",'F4.2 Tillari'!F28)</f>
        <v>44037</v>
      </c>
      <c r="F28" s="324" t="s">
        <v>406</v>
      </c>
      <c r="G28" s="321">
        <f t="shared" si="0"/>
        <v>44037</v>
      </c>
      <c r="H28" s="322"/>
      <c r="I28" s="321" t="str">
        <f>IF('F4.2 Tillari'!L28=0,"-",'F4.2 Tillari'!L28)</f>
        <v>-</v>
      </c>
      <c r="J28" s="321" t="str">
        <f>IF('F4.2 Tillari'!M28=0,"-",'F4.2 Tillari'!M28)</f>
        <v>-</v>
      </c>
      <c r="K28" s="321"/>
      <c r="L28" s="321">
        <f>IF('F4.2 Tillari'!N28=0,"-",'F4.2 Tillari'!N28)</f>
        <v>45310</v>
      </c>
      <c r="M28" s="319">
        <f>IF(C28="DPR",0,'F4.2 Tillari'!H28)</f>
        <v>0.18</v>
      </c>
      <c r="N28" s="319">
        <f>SUM('F4.2 Tillari'!T28:V28)</f>
        <v>0.11942800000000001</v>
      </c>
      <c r="O28" s="319"/>
      <c r="P28" s="319"/>
      <c r="Q28" s="319"/>
      <c r="R28" s="319"/>
      <c r="S28" s="323">
        <f t="shared" si="1"/>
        <v>6.0571999999999987E-2</v>
      </c>
    </row>
    <row r="29" spans="1:19" ht="31.5">
      <c r="A29" s="183">
        <f>'F4.2 Tillari'!A29</f>
        <v>0</v>
      </c>
      <c r="B29" s="184" t="str">
        <f>'F4.2 Tillari'!B29</f>
        <v>IDC</v>
      </c>
      <c r="C29" s="327" t="str">
        <f>'F4.2 Tillari'!C29</f>
        <v>IDC</v>
      </c>
      <c r="D29" s="325" t="str">
        <f>'F4.2 Tillari'!D29</f>
        <v>MERC/CAPEX/2020-2021/WFH/ SBR/22</v>
      </c>
      <c r="E29" s="328">
        <f>IF('F4.2 Tillari'!F29=0,"-",'F4.2 Tillari'!F29)</f>
        <v>44037</v>
      </c>
      <c r="F29" s="316"/>
      <c r="G29" s="328">
        <f t="shared" si="0"/>
        <v>44037</v>
      </c>
      <c r="H29" s="328"/>
      <c r="I29" s="328" t="str">
        <f>IF('F4.2 Tillari'!L29=0,"-",'F4.2 Tillari'!L29)</f>
        <v>-</v>
      </c>
      <c r="J29" s="328" t="str">
        <f>IF('F4.2 Tillari'!M29=0,"-",'F4.2 Tillari'!M29)</f>
        <v>-</v>
      </c>
      <c r="K29" s="328"/>
      <c r="L29" s="328" t="str">
        <f>IF('F4.2 Tillari'!N29=0,"-",'F4.2 Tillari'!N29)</f>
        <v>-</v>
      </c>
      <c r="M29" s="325">
        <f>IF(C29="DPR",0,'F4.2 Tillari'!H29)</f>
        <v>0.439</v>
      </c>
      <c r="N29" s="325">
        <f>SUM('F4.2 Tillari'!T29:V29)</f>
        <v>0</v>
      </c>
      <c r="O29" s="325"/>
      <c r="P29" s="325"/>
      <c r="Q29" s="325"/>
      <c r="R29" s="325"/>
      <c r="S29" s="798">
        <f t="shared" si="1"/>
        <v>0.439</v>
      </c>
    </row>
  </sheetData>
  <mergeCells count="18">
    <mergeCell ref="F4:F6"/>
    <mergeCell ref="A4:A6"/>
    <mergeCell ref="B4:B6"/>
    <mergeCell ref="C4:C6"/>
    <mergeCell ref="D4:D6"/>
    <mergeCell ref="E4:E6"/>
    <mergeCell ref="N5:N6"/>
    <mergeCell ref="O5:S5"/>
    <mergeCell ref="G4:I4"/>
    <mergeCell ref="J4:L4"/>
    <mergeCell ref="M4:S4"/>
    <mergeCell ref="G5:G6"/>
    <mergeCell ref="H5:H6"/>
    <mergeCell ref="I5:I6"/>
    <mergeCell ref="J5:J6"/>
    <mergeCell ref="K5:K6"/>
    <mergeCell ref="L5:L6"/>
    <mergeCell ref="M5:M6"/>
  </mergeCells>
  <conditionalFormatting sqref="D11:E14 D21:E24 G21:H24 D26:E29 G26:H29 G11:H14">
    <cfRule type="containsText" dxfId="770" priority="29" operator="containsText" text="DPR not submitted">
      <formula>NOT(ISERROR(SEARCH("DPR not submitted",D11)))</formula>
    </cfRule>
    <cfRule type="containsText" dxfId="769" priority="30" operator="containsText" text="Yet to be approved">
      <formula>NOT(ISERROR(SEARCH("Yet to be approved",D11)))</formula>
    </cfRule>
  </conditionalFormatting>
  <conditionalFormatting sqref="D16:D19">
    <cfRule type="containsText" dxfId="768" priority="35" operator="containsText" text="DPR not submitted">
      <formula>NOT(ISERROR(SEARCH("DPR not submitted",D16)))</formula>
    </cfRule>
    <cfRule type="containsText" dxfId="767" priority="36" operator="containsText" text="Yet to be approved">
      <formula>NOT(ISERROR(SEARCH("Yet to be approved",D16)))</formula>
    </cfRule>
  </conditionalFormatting>
  <conditionalFormatting sqref="E16:E19">
    <cfRule type="containsText" dxfId="766" priority="37" operator="containsText" text="DPR not submitted">
      <formula>NOT(ISERROR(SEARCH("DPR not submitted",E16)))</formula>
    </cfRule>
    <cfRule type="containsText" dxfId="765" priority="38" operator="containsText" text="Yet to be approved">
      <formula>NOT(ISERROR(SEARCH("Yet to be approved",E16)))</formula>
    </cfRule>
  </conditionalFormatting>
  <conditionalFormatting sqref="G16:G19">
    <cfRule type="containsText" dxfId="764" priority="33" operator="containsText" text="DPR not submitted">
      <formula>NOT(ISERROR(SEARCH("DPR not submitted",G16)))</formula>
    </cfRule>
    <cfRule type="containsText" dxfId="763" priority="34" operator="containsText" text="Yet to be approved">
      <formula>NOT(ISERROR(SEARCH("Yet to be approved",G16)))</formula>
    </cfRule>
  </conditionalFormatting>
  <conditionalFormatting sqref="H16:H19">
    <cfRule type="containsText" dxfId="762" priority="31" operator="containsText" text="DPR not submitted">
      <formula>NOT(ISERROR(SEARCH("DPR not submitted",H16)))</formula>
    </cfRule>
    <cfRule type="containsText" dxfId="761" priority="32" operator="containsText" text="Yet to be approved">
      <formula>NOT(ISERROR(SEARCH("Yet to be approved",H16)))</formula>
    </cfRule>
  </conditionalFormatting>
  <conditionalFormatting sqref="S1:S9 S30:S1048576">
    <cfRule type="cellIs" dxfId="760" priority="28" operator="lessThan">
      <formula>0</formula>
    </cfRule>
  </conditionalFormatting>
  <conditionalFormatting sqref="D10">
    <cfRule type="containsText" dxfId="759" priority="26" operator="containsText" text="DPR not submitted">
      <formula>NOT(ISERROR(SEARCH("DPR not submitted",D10)))</formula>
    </cfRule>
    <cfRule type="containsText" dxfId="758" priority="27" operator="containsText" text="Yet to be approved">
      <formula>NOT(ISERROR(SEARCH("Yet to be approved",D10)))</formula>
    </cfRule>
  </conditionalFormatting>
  <conditionalFormatting sqref="S10 S15 S20 S25">
    <cfRule type="cellIs" dxfId="757" priority="25" operator="lessThan">
      <formula>0</formula>
    </cfRule>
  </conditionalFormatting>
  <conditionalFormatting sqref="D15">
    <cfRule type="containsText" dxfId="756" priority="23" operator="containsText" text="DPR not submitted">
      <formula>NOT(ISERROR(SEARCH("DPR not submitted",D15)))</formula>
    </cfRule>
    <cfRule type="containsText" dxfId="755" priority="24" operator="containsText" text="Yet to be approved">
      <formula>NOT(ISERROR(SEARCH("Yet to be approved",D15)))</formula>
    </cfRule>
  </conditionalFormatting>
  <conditionalFormatting sqref="D20">
    <cfRule type="containsText" dxfId="754" priority="21" operator="containsText" text="DPR not submitted">
      <formula>NOT(ISERROR(SEARCH("DPR not submitted",D20)))</formula>
    </cfRule>
    <cfRule type="containsText" dxfId="753" priority="22" operator="containsText" text="Yet to be approved">
      <formula>NOT(ISERROR(SEARCH("Yet to be approved",D20)))</formula>
    </cfRule>
  </conditionalFormatting>
  <conditionalFormatting sqref="D25">
    <cfRule type="containsText" dxfId="752" priority="19" operator="containsText" text="DPR not submitted">
      <formula>NOT(ISERROR(SEARCH("DPR not submitted",D25)))</formula>
    </cfRule>
    <cfRule type="containsText" dxfId="751" priority="20" operator="containsText" text="Yet to be approved">
      <formula>NOT(ISERROR(SEARCH("Yet to be approved",D25)))</formula>
    </cfRule>
  </conditionalFormatting>
  <conditionalFormatting sqref="I11:L11">
    <cfRule type="containsText" dxfId="750" priority="17" operator="containsText" text="DPR not submitted">
      <formula>NOT(ISERROR(SEARCH("DPR not submitted",I11)))</formula>
    </cfRule>
    <cfRule type="containsText" dxfId="749" priority="18" operator="containsText" text="Yet to be approved">
      <formula>NOT(ISERROR(SEARCH("Yet to be approved",I11)))</formula>
    </cfRule>
  </conditionalFormatting>
  <conditionalFormatting sqref="I12:L14">
    <cfRule type="containsText" dxfId="748" priority="15" operator="containsText" text="DPR not submitted">
      <formula>NOT(ISERROR(SEARCH("DPR not submitted",I12)))</formula>
    </cfRule>
    <cfRule type="containsText" dxfId="747" priority="16" operator="containsText" text="Yet to be approved">
      <formula>NOT(ISERROR(SEARCH("Yet to be approved",I12)))</formula>
    </cfRule>
  </conditionalFormatting>
  <conditionalFormatting sqref="I16:L18">
    <cfRule type="containsText" dxfId="746" priority="13" operator="containsText" text="DPR not submitted">
      <formula>NOT(ISERROR(SEARCH("DPR not submitted",I16)))</formula>
    </cfRule>
    <cfRule type="containsText" dxfId="745" priority="14" operator="containsText" text="Yet to be approved">
      <formula>NOT(ISERROR(SEARCH("Yet to be approved",I16)))</formula>
    </cfRule>
  </conditionalFormatting>
  <conditionalFormatting sqref="I19">
    <cfRule type="containsText" dxfId="744" priority="11" operator="containsText" text="DPR not submitted">
      <formula>NOT(ISERROR(SEARCH("DPR not submitted",I19)))</formula>
    </cfRule>
    <cfRule type="containsText" dxfId="743" priority="12" operator="containsText" text="Yet to be approved">
      <formula>NOT(ISERROR(SEARCH("Yet to be approved",I19)))</formula>
    </cfRule>
  </conditionalFormatting>
  <conditionalFormatting sqref="J19">
    <cfRule type="containsText" dxfId="742" priority="9" operator="containsText" text="DPR not submitted">
      <formula>NOT(ISERROR(SEARCH("DPR not submitted",J19)))</formula>
    </cfRule>
    <cfRule type="containsText" dxfId="741" priority="10" operator="containsText" text="Yet to be approved">
      <formula>NOT(ISERROR(SEARCH("Yet to be approved",J19)))</formula>
    </cfRule>
  </conditionalFormatting>
  <conditionalFormatting sqref="K19:M19">
    <cfRule type="containsText" dxfId="740" priority="7" operator="containsText" text="DPR not submitted">
      <formula>NOT(ISERROR(SEARCH("DPR not submitted",K19)))</formula>
    </cfRule>
    <cfRule type="containsText" dxfId="739" priority="8" operator="containsText" text="Yet to be approved">
      <formula>NOT(ISERROR(SEARCH("Yet to be approved",K19)))</formula>
    </cfRule>
  </conditionalFormatting>
  <conditionalFormatting sqref="I21:L24">
    <cfRule type="containsText" dxfId="738" priority="5" operator="containsText" text="DPR not submitted">
      <formula>NOT(ISERROR(SEARCH("DPR not submitted",I21)))</formula>
    </cfRule>
    <cfRule type="containsText" dxfId="737" priority="6" operator="containsText" text="Yet to be approved">
      <formula>NOT(ISERROR(SEARCH("Yet to be approved",I21)))</formula>
    </cfRule>
  </conditionalFormatting>
  <conditionalFormatting sqref="I26:L29">
    <cfRule type="containsText" dxfId="736" priority="3" operator="containsText" text="DPR not submitted">
      <formula>NOT(ISERROR(SEARCH("DPR not submitted",I26)))</formula>
    </cfRule>
    <cfRule type="containsText" dxfId="735" priority="4" operator="containsText" text="Yet to be approved">
      <formula>NOT(ISERROR(SEARCH("Yet to be approved",I26)))</formula>
    </cfRule>
  </conditionalFormatting>
  <conditionalFormatting sqref="N19">
    <cfRule type="containsText" dxfId="734" priority="1" operator="containsText" text="DPR not submitted">
      <formula>NOT(ISERROR(SEARCH("DPR not submitted",N19)))</formula>
    </cfRule>
    <cfRule type="containsText" dxfId="733" priority="2" operator="containsText" text="Yet to be approved">
      <formula>NOT(ISERROR(SEARCH("Yet to be approved",N19)))</formula>
    </cfRule>
  </conditionalFormatting>
  <pageMargins left="0.47244094488188981" right="0.19685039370078741" top="0.39370078740157483" bottom="0.35433070866141736" header="0.23622047244094491" footer="0.23622047244094491"/>
  <pageSetup paperSize="9" scale="55" fitToHeight="6" pageOrder="overThenDown" orientation="landscape" r:id="rId1"/>
  <headerFooter alignWithMargins="0">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6"/>
  <sheetViews>
    <sheetView view="pageBreakPreview" zoomScale="80" zoomScaleNormal="80" zoomScaleSheetLayoutView="80" workbookViewId="0">
      <pane xSplit="2" ySplit="6" topLeftCell="C21" activePane="bottomRight" state="frozen"/>
      <selection activeCell="E17" sqref="E17"/>
      <selection pane="topRight" activeCell="E17" sqref="E17"/>
      <selection pane="bottomLeft" activeCell="E17" sqref="E17"/>
      <selection pane="bottomRight" activeCell="O35" sqref="O35"/>
    </sheetView>
  </sheetViews>
  <sheetFormatPr defaultColWidth="9.140625" defaultRowHeight="15" outlineLevelRow="1" outlineLevelCol="1"/>
  <cols>
    <col min="1" max="1" width="9.85546875" style="333" customWidth="1"/>
    <col min="2" max="2" width="52.5703125" style="177" customWidth="1"/>
    <col min="3" max="3" width="19.28515625" style="333" customWidth="1" outlineLevel="1"/>
    <col min="4" max="4" width="35.5703125" style="333" customWidth="1" outlineLevel="1"/>
    <col min="5" max="5" width="15.85546875" style="334" customWidth="1" outlineLevel="1"/>
    <col min="6" max="6" width="15.28515625" style="335" customWidth="1" outlineLevel="1"/>
    <col min="7" max="7" width="11" style="177" customWidth="1" outlineLevel="1"/>
    <col min="8" max="8" width="12.28515625" style="177" customWidth="1"/>
    <col min="9" max="9" width="12" style="177" customWidth="1" outlineLevel="1"/>
    <col min="10" max="10" width="10.5703125" style="177" customWidth="1" outlineLevel="1"/>
    <col min="11" max="11" width="13.28515625" style="334" customWidth="1" outlineLevel="1"/>
    <col min="12" max="12" width="12.85546875" style="177" customWidth="1" outlineLevel="1"/>
    <col min="13" max="13" width="15.85546875" style="177" customWidth="1" outlineLevel="1"/>
    <col min="14" max="14" width="12.7109375" style="177" customWidth="1" outlineLevel="1"/>
    <col min="15" max="15" width="47.140625" style="177" customWidth="1"/>
    <col min="16" max="16" width="15.5703125" style="28" hidden="1" customWidth="1"/>
    <col min="17" max="19" width="10.42578125" style="26" hidden="1" customWidth="1"/>
    <col min="20" max="22" width="10.42578125" style="26" customWidth="1" outlineLevel="1"/>
    <col min="23" max="27" width="10.7109375" style="26" customWidth="1" outlineLevel="1"/>
    <col min="28" max="28" width="10.7109375" style="26" customWidth="1"/>
    <col min="29" max="29" width="16.28515625" style="25" customWidth="1" outlineLevel="1"/>
    <col min="30" max="34" width="10" style="27" customWidth="1" outlineLevel="1"/>
    <col min="35" max="35" width="10" style="27" customWidth="1"/>
    <col min="36" max="36" width="16.5703125" style="29" hidden="1" customWidth="1"/>
    <col min="37" max="37" width="12.85546875" style="22" hidden="1" customWidth="1"/>
    <col min="38" max="39" width="10.42578125" style="22" hidden="1" customWidth="1"/>
    <col min="40" max="42" width="10.42578125" style="22" customWidth="1" outlineLevel="1"/>
    <col min="43" max="48" width="10.7109375" style="22" customWidth="1" outlineLevel="1"/>
    <col min="49" max="49" width="17.28515625" style="22" customWidth="1" outlineLevel="1"/>
    <col min="50" max="50" width="20.42578125" style="177" customWidth="1"/>
    <col min="51" max="51" width="15.28515625" style="333" bestFit="1" customWidth="1"/>
    <col min="52" max="53" width="12.7109375" style="177" customWidth="1"/>
    <col min="54" max="54" width="15.28515625" style="177" customWidth="1"/>
    <col min="55" max="55" width="12.5703125" style="177" customWidth="1"/>
    <col min="56" max="56" width="13.42578125" style="177" customWidth="1"/>
    <col min="57" max="57" width="13.5703125" style="177" customWidth="1"/>
    <col min="58" max="60" width="9.140625" style="177"/>
    <col min="61" max="61" width="11.28515625" style="177" customWidth="1"/>
    <col min="62" max="16384" width="9.140625" style="177"/>
  </cols>
  <sheetData>
    <row r="1" spans="1:56">
      <c r="D1" s="20" t="s">
        <v>394</v>
      </c>
      <c r="BB1" s="333" t="s">
        <v>68</v>
      </c>
      <c r="BC1" s="177" t="s">
        <v>69</v>
      </c>
    </row>
    <row r="2" spans="1:56">
      <c r="D2" s="336" t="s">
        <v>1</v>
      </c>
      <c r="BB2" s="333" t="s">
        <v>70</v>
      </c>
      <c r="BC2" s="337" t="s">
        <v>71</v>
      </c>
      <c r="BD2" s="337"/>
    </row>
    <row r="3" spans="1:56">
      <c r="A3" s="61"/>
      <c r="B3" s="62" t="s">
        <v>33</v>
      </c>
      <c r="C3" s="63"/>
      <c r="D3" s="338" t="s">
        <v>72</v>
      </c>
      <c r="E3" s="65"/>
      <c r="F3" s="66"/>
      <c r="G3" s="67"/>
      <c r="H3" s="67"/>
      <c r="I3" s="67"/>
      <c r="J3" s="67"/>
      <c r="K3" s="65"/>
      <c r="L3" s="67"/>
      <c r="M3" s="67"/>
      <c r="N3" s="67"/>
      <c r="O3" s="68"/>
      <c r="P3" s="69"/>
      <c r="Q3" s="70"/>
      <c r="R3" s="70"/>
      <c r="S3" s="70"/>
      <c r="T3" s="70"/>
      <c r="U3" s="70"/>
      <c r="V3" s="70"/>
      <c r="W3" s="71" t="s">
        <v>3</v>
      </c>
      <c r="X3" s="71"/>
      <c r="Y3" s="71"/>
      <c r="Z3" s="71"/>
      <c r="AA3" s="71"/>
      <c r="AB3" s="71"/>
      <c r="AC3" s="72"/>
      <c r="AD3" s="73"/>
      <c r="AE3" s="73"/>
      <c r="AF3" s="73"/>
      <c r="AG3" s="73"/>
      <c r="AH3" s="73"/>
      <c r="AI3" s="74"/>
      <c r="AJ3" s="38"/>
      <c r="AK3" s="75"/>
      <c r="AL3" s="76"/>
      <c r="AO3" s="76"/>
      <c r="AP3" s="76"/>
      <c r="AQ3" s="77" t="s">
        <v>3</v>
      </c>
      <c r="AR3" s="77"/>
      <c r="AS3" s="77"/>
      <c r="AT3" s="77"/>
      <c r="AU3" s="77"/>
      <c r="AV3" s="77"/>
      <c r="AW3" s="77"/>
      <c r="AX3" s="78"/>
      <c r="AY3" s="79"/>
      <c r="AZ3" s="339"/>
      <c r="BA3" s="339"/>
      <c r="BB3" s="333" t="s">
        <v>29</v>
      </c>
      <c r="BC3" s="337" t="s">
        <v>407</v>
      </c>
      <c r="BD3" s="337"/>
    </row>
    <row r="4" spans="1:56">
      <c r="A4" s="909" t="s">
        <v>4</v>
      </c>
      <c r="B4" s="909" t="s">
        <v>35</v>
      </c>
      <c r="C4" s="909" t="s">
        <v>68</v>
      </c>
      <c r="D4" s="909" t="s">
        <v>37</v>
      </c>
      <c r="E4" s="923" t="s">
        <v>73</v>
      </c>
      <c r="F4" s="923" t="s">
        <v>38</v>
      </c>
      <c r="G4" s="909" t="s">
        <v>74</v>
      </c>
      <c r="H4" s="909" t="s">
        <v>75</v>
      </c>
      <c r="I4" s="909" t="s">
        <v>76</v>
      </c>
      <c r="J4" s="909" t="s">
        <v>77</v>
      </c>
      <c r="K4" s="923" t="s">
        <v>78</v>
      </c>
      <c r="L4" s="909" t="s">
        <v>79</v>
      </c>
      <c r="M4" s="909" t="s">
        <v>80</v>
      </c>
      <c r="N4" s="909" t="s">
        <v>81</v>
      </c>
      <c r="O4" s="909" t="s">
        <v>82</v>
      </c>
      <c r="P4" s="918" t="s">
        <v>27</v>
      </c>
      <c r="Q4" s="918"/>
      <c r="R4" s="918"/>
      <c r="S4" s="918"/>
      <c r="T4" s="918"/>
      <c r="U4" s="918"/>
      <c r="V4" s="918"/>
      <c r="W4" s="918"/>
      <c r="X4" s="636"/>
      <c r="Y4" s="636"/>
      <c r="Z4" s="636"/>
      <c r="AA4" s="636"/>
      <c r="AB4" s="636"/>
      <c r="AC4" s="925" t="s">
        <v>83</v>
      </c>
      <c r="AD4" s="925"/>
      <c r="AE4" s="925"/>
      <c r="AF4" s="925"/>
      <c r="AG4" s="925"/>
      <c r="AH4" s="925"/>
      <c r="AI4" s="925"/>
      <c r="AJ4" s="918" t="s">
        <v>28</v>
      </c>
      <c r="AK4" s="918"/>
      <c r="AL4" s="918"/>
      <c r="AM4" s="918"/>
      <c r="AN4" s="918"/>
      <c r="AO4" s="918"/>
      <c r="AP4" s="918"/>
      <c r="AQ4" s="918"/>
      <c r="AR4" s="637"/>
      <c r="AS4" s="637"/>
      <c r="AT4" s="637"/>
      <c r="AU4" s="637"/>
      <c r="AV4" s="637"/>
      <c r="AW4" s="930" t="s">
        <v>84</v>
      </c>
      <c r="AX4" s="926" t="s">
        <v>12</v>
      </c>
      <c r="AY4" s="924" t="s">
        <v>85</v>
      </c>
      <c r="BB4" s="333" t="s">
        <v>86</v>
      </c>
      <c r="BC4" s="340" t="s">
        <v>87</v>
      </c>
      <c r="BD4" s="337"/>
    </row>
    <row r="5" spans="1:56" ht="15" customHeight="1">
      <c r="A5" s="909"/>
      <c r="B5" s="909"/>
      <c r="C5" s="909"/>
      <c r="D5" s="909"/>
      <c r="E5" s="923"/>
      <c r="F5" s="923"/>
      <c r="G5" s="909"/>
      <c r="H5" s="909"/>
      <c r="I5" s="909"/>
      <c r="J5" s="909"/>
      <c r="K5" s="923"/>
      <c r="L5" s="909"/>
      <c r="M5" s="909"/>
      <c r="N5" s="909"/>
      <c r="O5" s="909"/>
      <c r="P5" s="918" t="s">
        <v>88</v>
      </c>
      <c r="Q5" s="282" t="s">
        <v>46</v>
      </c>
      <c r="R5" s="282" t="s">
        <v>46</v>
      </c>
      <c r="S5" s="282" t="s">
        <v>46</v>
      </c>
      <c r="T5" s="918" t="s">
        <v>618</v>
      </c>
      <c r="U5" s="282" t="s">
        <v>408</v>
      </c>
      <c r="V5" s="282" t="s">
        <v>408</v>
      </c>
      <c r="W5" s="282" t="s">
        <v>409</v>
      </c>
      <c r="X5" s="211" t="s">
        <v>374</v>
      </c>
      <c r="Y5" s="211" t="s">
        <v>374</v>
      </c>
      <c r="Z5" s="211" t="s">
        <v>374</v>
      </c>
      <c r="AA5" s="211" t="s">
        <v>374</v>
      </c>
      <c r="AB5" s="211" t="s">
        <v>374</v>
      </c>
      <c r="AC5" s="929" t="s">
        <v>90</v>
      </c>
      <c r="AD5" s="283" t="s">
        <v>46</v>
      </c>
      <c r="AE5" s="283" t="s">
        <v>46</v>
      </c>
      <c r="AF5" s="283" t="s">
        <v>46</v>
      </c>
      <c r="AG5" s="283" t="s">
        <v>408</v>
      </c>
      <c r="AH5" s="283" t="s">
        <v>408</v>
      </c>
      <c r="AI5" s="283" t="s">
        <v>409</v>
      </c>
      <c r="AJ5" s="918" t="s">
        <v>91</v>
      </c>
      <c r="AK5" s="282" t="s">
        <v>46</v>
      </c>
      <c r="AL5" s="282" t="s">
        <v>46</v>
      </c>
      <c r="AM5" s="282" t="s">
        <v>46</v>
      </c>
      <c r="AN5" s="918" t="s">
        <v>619</v>
      </c>
      <c r="AO5" s="282" t="s">
        <v>408</v>
      </c>
      <c r="AP5" s="282" t="s">
        <v>408</v>
      </c>
      <c r="AQ5" s="282" t="s">
        <v>409</v>
      </c>
      <c r="AR5" s="211" t="s">
        <v>374</v>
      </c>
      <c r="AS5" s="211" t="s">
        <v>374</v>
      </c>
      <c r="AT5" s="211" t="s">
        <v>374</v>
      </c>
      <c r="AU5" s="211" t="s">
        <v>374</v>
      </c>
      <c r="AV5" s="211" t="s">
        <v>374</v>
      </c>
      <c r="AW5" s="931"/>
      <c r="AX5" s="927"/>
      <c r="AY5" s="924"/>
      <c r="BB5" s="337"/>
      <c r="BC5" s="340" t="s">
        <v>92</v>
      </c>
      <c r="BD5" s="337"/>
    </row>
    <row r="6" spans="1:56" ht="25.5" customHeight="1">
      <c r="A6" s="909"/>
      <c r="B6" s="909"/>
      <c r="C6" s="909"/>
      <c r="D6" s="909"/>
      <c r="E6" s="923"/>
      <c r="F6" s="923"/>
      <c r="G6" s="909"/>
      <c r="H6" s="909"/>
      <c r="I6" s="909"/>
      <c r="J6" s="909"/>
      <c r="K6" s="923"/>
      <c r="L6" s="909"/>
      <c r="M6" s="909"/>
      <c r="N6" s="909"/>
      <c r="O6" s="909"/>
      <c r="P6" s="918"/>
      <c r="Q6" s="282" t="s">
        <v>6</v>
      </c>
      <c r="R6" s="282" t="s">
        <v>7</v>
      </c>
      <c r="S6" s="282" t="s">
        <v>8</v>
      </c>
      <c r="T6" s="918"/>
      <c r="U6" s="282" t="s">
        <v>9</v>
      </c>
      <c r="V6" s="282" t="s">
        <v>10</v>
      </c>
      <c r="W6" s="282" t="s">
        <v>11</v>
      </c>
      <c r="X6" s="636" t="s">
        <v>375</v>
      </c>
      <c r="Y6" s="636" t="s">
        <v>376</v>
      </c>
      <c r="Z6" s="636" t="s">
        <v>377</v>
      </c>
      <c r="AA6" s="636" t="s">
        <v>378</v>
      </c>
      <c r="AB6" s="636" t="s">
        <v>379</v>
      </c>
      <c r="AC6" s="929"/>
      <c r="AD6" s="283" t="s">
        <v>6</v>
      </c>
      <c r="AE6" s="283" t="s">
        <v>7</v>
      </c>
      <c r="AF6" s="283" t="s">
        <v>8</v>
      </c>
      <c r="AG6" s="283" t="s">
        <v>9</v>
      </c>
      <c r="AH6" s="283" t="s">
        <v>10</v>
      </c>
      <c r="AI6" s="283" t="s">
        <v>11</v>
      </c>
      <c r="AJ6" s="918"/>
      <c r="AK6" s="282" t="s">
        <v>6</v>
      </c>
      <c r="AL6" s="282" t="s">
        <v>7</v>
      </c>
      <c r="AM6" s="282" t="s">
        <v>8</v>
      </c>
      <c r="AN6" s="918"/>
      <c r="AO6" s="282" t="s">
        <v>9</v>
      </c>
      <c r="AP6" s="282" t="s">
        <v>10</v>
      </c>
      <c r="AQ6" s="282" t="s">
        <v>11</v>
      </c>
      <c r="AR6" s="636" t="s">
        <v>375</v>
      </c>
      <c r="AS6" s="636" t="s">
        <v>376</v>
      </c>
      <c r="AT6" s="636" t="s">
        <v>377</v>
      </c>
      <c r="AU6" s="636" t="s">
        <v>378</v>
      </c>
      <c r="AV6" s="636" t="s">
        <v>379</v>
      </c>
      <c r="AW6" s="932"/>
      <c r="AX6" s="928"/>
      <c r="AY6" s="924"/>
      <c r="BB6" s="337"/>
      <c r="BC6" s="340" t="s">
        <v>93</v>
      </c>
      <c r="BD6" s="337"/>
    </row>
    <row r="7" spans="1:56">
      <c r="A7" s="80"/>
      <c r="B7" s="80"/>
      <c r="C7" s="80"/>
      <c r="D7" s="80"/>
      <c r="E7" s="81"/>
      <c r="F7" s="81"/>
      <c r="G7" s="80"/>
      <c r="H7" s="80"/>
      <c r="I7" s="80"/>
      <c r="J7" s="80"/>
      <c r="K7" s="81"/>
      <c r="L7" s="80"/>
      <c r="M7" s="80"/>
      <c r="N7" s="80"/>
      <c r="O7" s="80"/>
      <c r="P7" s="82"/>
      <c r="Q7" s="82"/>
      <c r="R7" s="82"/>
      <c r="S7" s="82"/>
      <c r="T7" s="82"/>
      <c r="U7" s="82"/>
      <c r="V7" s="82"/>
      <c r="W7" s="82"/>
      <c r="X7" s="82"/>
      <c r="Y7" s="82"/>
      <c r="Z7" s="82"/>
      <c r="AA7" s="82"/>
      <c r="AB7" s="82"/>
      <c r="AC7" s="83"/>
      <c r="AD7" s="84"/>
      <c r="AE7" s="84"/>
      <c r="AF7" s="84"/>
      <c r="AG7" s="84"/>
      <c r="AH7" s="84"/>
      <c r="AI7" s="84"/>
      <c r="AJ7" s="82"/>
      <c r="AK7" s="82"/>
      <c r="AL7" s="82"/>
      <c r="AM7" s="82"/>
      <c r="AN7" s="82"/>
      <c r="AO7" s="82"/>
      <c r="AP7" s="82"/>
      <c r="AQ7" s="82"/>
      <c r="AR7" s="82"/>
      <c r="AS7" s="82"/>
      <c r="AT7" s="82"/>
      <c r="AU7" s="82"/>
      <c r="AV7" s="82"/>
      <c r="AW7" s="82"/>
      <c r="AX7" s="80"/>
      <c r="AY7" s="85" t="s">
        <v>94</v>
      </c>
      <c r="BB7" s="337"/>
      <c r="BC7" s="177" t="s">
        <v>94</v>
      </c>
      <c r="BD7" s="337"/>
    </row>
    <row r="8" spans="1:56" s="337" customFormat="1">
      <c r="A8" s="341"/>
      <c r="B8" s="49" t="s">
        <v>95</v>
      </c>
      <c r="C8" s="342"/>
      <c r="D8" s="342"/>
      <c r="E8" s="343"/>
      <c r="F8" s="182"/>
      <c r="G8" s="169"/>
      <c r="H8" s="169"/>
      <c r="I8" s="169"/>
      <c r="J8" s="169"/>
      <c r="K8" s="343"/>
      <c r="L8" s="169"/>
      <c r="M8" s="169"/>
      <c r="N8" s="169"/>
      <c r="O8" s="169"/>
      <c r="P8" s="91"/>
      <c r="Q8" s="92"/>
      <c r="R8" s="92"/>
      <c r="S8" s="92"/>
      <c r="T8" s="92"/>
      <c r="U8" s="92"/>
      <c r="V8" s="92"/>
      <c r="W8" s="92"/>
      <c r="X8" s="92"/>
      <c r="Y8" s="92"/>
      <c r="Z8" s="92"/>
      <c r="AA8" s="92"/>
      <c r="AB8" s="92"/>
      <c r="AC8" s="93"/>
      <c r="AD8" s="94"/>
      <c r="AE8" s="94"/>
      <c r="AF8" s="94"/>
      <c r="AG8" s="94"/>
      <c r="AH8" s="94"/>
      <c r="AI8" s="94"/>
      <c r="AJ8" s="91"/>
      <c r="AK8" s="95"/>
      <c r="AL8" s="95"/>
      <c r="AM8" s="95"/>
      <c r="AN8" s="95"/>
      <c r="AO8" s="95"/>
      <c r="AP8" s="95"/>
      <c r="AQ8" s="95"/>
      <c r="AR8" s="95"/>
      <c r="AS8" s="95"/>
      <c r="AT8" s="95"/>
      <c r="AU8" s="95"/>
      <c r="AV8" s="95"/>
      <c r="AW8" s="95"/>
      <c r="AX8" s="169"/>
      <c r="AY8" s="342" t="s">
        <v>94</v>
      </c>
      <c r="BC8" s="177" t="s">
        <v>96</v>
      </c>
    </row>
    <row r="9" spans="1:56" s="337" customFormat="1">
      <c r="A9" s="341"/>
      <c r="B9" s="344" t="s">
        <v>97</v>
      </c>
      <c r="C9" s="342"/>
      <c r="D9" s="342"/>
      <c r="E9" s="343"/>
      <c r="F9" s="182"/>
      <c r="G9" s="169"/>
      <c r="H9" s="169"/>
      <c r="I9" s="169"/>
      <c r="J9" s="169"/>
      <c r="K9" s="343"/>
      <c r="L9" s="169"/>
      <c r="M9" s="169"/>
      <c r="N9" s="169"/>
      <c r="O9" s="169"/>
      <c r="P9" s="91"/>
      <c r="Q9" s="92"/>
      <c r="R9" s="92"/>
      <c r="S9" s="92"/>
      <c r="T9" s="92"/>
      <c r="U9" s="92"/>
      <c r="V9" s="92"/>
      <c r="W9" s="92"/>
      <c r="X9" s="92"/>
      <c r="Y9" s="92"/>
      <c r="Z9" s="92"/>
      <c r="AA9" s="92"/>
      <c r="AB9" s="92"/>
      <c r="AC9" s="93"/>
      <c r="AD9" s="94"/>
      <c r="AE9" s="94"/>
      <c r="AF9" s="94"/>
      <c r="AG9" s="94"/>
      <c r="AH9" s="94"/>
      <c r="AI9" s="94"/>
      <c r="AJ9" s="91"/>
      <c r="AK9" s="95"/>
      <c r="AL9" s="95"/>
      <c r="AM9" s="95"/>
      <c r="AN9" s="95"/>
      <c r="AO9" s="95"/>
      <c r="AP9" s="95"/>
      <c r="AQ9" s="95"/>
      <c r="AR9" s="95"/>
      <c r="AS9" s="95"/>
      <c r="AT9" s="95"/>
      <c r="AU9" s="95"/>
      <c r="AV9" s="95"/>
      <c r="AW9" s="95"/>
      <c r="AX9" s="169"/>
      <c r="AY9" s="342" t="s">
        <v>94</v>
      </c>
    </row>
    <row r="10" spans="1:56" s="337" customFormat="1" ht="30" outlineLevel="1">
      <c r="A10" s="416">
        <v>2</v>
      </c>
      <c r="B10" s="417" t="s">
        <v>410</v>
      </c>
      <c r="C10" s="416" t="s">
        <v>68</v>
      </c>
      <c r="D10" s="416" t="s">
        <v>411</v>
      </c>
      <c r="E10" s="418">
        <v>41657</v>
      </c>
      <c r="F10" s="419">
        <v>41871</v>
      </c>
      <c r="G10" s="405">
        <f>SUM(G11:G14)</f>
        <v>8.3912000000000013</v>
      </c>
      <c r="H10" s="405">
        <f>SUM(H11:H14)</f>
        <v>8.3912000000000013</v>
      </c>
      <c r="I10" s="755"/>
      <c r="J10" s="755"/>
      <c r="K10" s="756">
        <v>41871</v>
      </c>
      <c r="L10" s="755"/>
      <c r="M10" s="755"/>
      <c r="N10" s="755"/>
      <c r="O10" s="755"/>
      <c r="P10" s="57"/>
      <c r="Q10" s="57"/>
      <c r="R10" s="57"/>
      <c r="S10" s="57"/>
      <c r="T10" s="57">
        <f>SUM(P10:S10)</f>
        <v>0</v>
      </c>
      <c r="U10" s="260"/>
      <c r="V10" s="260"/>
      <c r="W10" s="260"/>
      <c r="X10" s="260"/>
      <c r="Y10" s="260"/>
      <c r="Z10" s="260"/>
      <c r="AA10" s="260"/>
      <c r="AB10" s="260"/>
      <c r="AC10" s="101"/>
      <c r="AD10" s="102"/>
      <c r="AE10" s="102"/>
      <c r="AF10" s="102"/>
      <c r="AG10" s="347"/>
      <c r="AH10" s="347"/>
      <c r="AI10" s="347"/>
      <c r="AJ10" s="57"/>
      <c r="AK10" s="57"/>
      <c r="AL10" s="57"/>
      <c r="AM10" s="57"/>
      <c r="AN10" s="57">
        <f>SUM(AJ10:AM10)</f>
        <v>0</v>
      </c>
      <c r="AO10" s="260"/>
      <c r="AP10" s="260"/>
      <c r="AQ10" s="260"/>
      <c r="AR10" s="260"/>
      <c r="AS10" s="260"/>
      <c r="AT10" s="260"/>
      <c r="AU10" s="260"/>
      <c r="AV10" s="260"/>
      <c r="AW10" s="260"/>
      <c r="AX10" s="238"/>
      <c r="AY10" s="271" t="s">
        <v>94</v>
      </c>
    </row>
    <row r="11" spans="1:56" s="337" customFormat="1" ht="75" outlineLevel="1">
      <c r="A11" s="183">
        <v>2.1</v>
      </c>
      <c r="B11" s="356" t="s">
        <v>412</v>
      </c>
      <c r="C11" s="192" t="s">
        <v>70</v>
      </c>
      <c r="D11" s="183" t="str">
        <f>D10</f>
        <v>MERC/TECH 12/CAPEX/20142015/00876</v>
      </c>
      <c r="E11" s="186">
        <f>E10</f>
        <v>41657</v>
      </c>
      <c r="F11" s="100">
        <f t="shared" ref="F11:F14" si="0">IF(F10=0,"-",F10)</f>
        <v>41871</v>
      </c>
      <c r="G11" s="354">
        <v>2.37</v>
      </c>
      <c r="H11" s="354">
        <v>2.37</v>
      </c>
      <c r="I11" s="755"/>
      <c r="J11" s="755"/>
      <c r="K11" s="759">
        <v>41871</v>
      </c>
      <c r="L11" s="819"/>
      <c r="M11" s="819"/>
      <c r="N11" s="820">
        <v>41640</v>
      </c>
      <c r="O11" s="821" t="s">
        <v>413</v>
      </c>
      <c r="P11" s="91">
        <v>2.3679163000000001</v>
      </c>
      <c r="Q11" s="149"/>
      <c r="R11" s="149"/>
      <c r="S11" s="149"/>
      <c r="T11" s="57">
        <f t="shared" ref="T11:T43" si="1">SUM(P11:S11)</f>
        <v>2.3679163000000001</v>
      </c>
      <c r="U11" s="261"/>
      <c r="V11" s="261"/>
      <c r="W11" s="261"/>
      <c r="X11" s="261"/>
      <c r="Y11" s="261"/>
      <c r="Z11" s="261"/>
      <c r="AA11" s="261"/>
      <c r="AB11" s="261"/>
      <c r="AC11" s="93">
        <v>1</v>
      </c>
      <c r="AD11" s="102"/>
      <c r="AE11" s="102"/>
      <c r="AF11" s="102"/>
      <c r="AG11" s="347"/>
      <c r="AH11" s="347"/>
      <c r="AI11" s="347"/>
      <c r="AJ11" s="91">
        <v>2.3679163000000001</v>
      </c>
      <c r="AK11" s="150"/>
      <c r="AL11" s="150"/>
      <c r="AM11" s="150"/>
      <c r="AN11" s="57">
        <f t="shared" ref="AN11:AN43" si="2">SUM(AJ11:AM11)</f>
        <v>2.3679163000000001</v>
      </c>
      <c r="AO11" s="265"/>
      <c r="AP11" s="265"/>
      <c r="AQ11" s="265"/>
      <c r="AR11" s="265"/>
      <c r="AS11" s="265"/>
      <c r="AT11" s="265"/>
      <c r="AU11" s="265"/>
      <c r="AV11" s="265"/>
      <c r="AW11" s="265"/>
      <c r="AX11" s="238"/>
      <c r="AY11" s="273" t="s">
        <v>87</v>
      </c>
    </row>
    <row r="12" spans="1:56" s="337" customFormat="1" ht="75" outlineLevel="1">
      <c r="A12" s="183">
        <v>2.2000000000000002</v>
      </c>
      <c r="B12" s="356" t="s">
        <v>414</v>
      </c>
      <c r="C12" s="192" t="s">
        <v>70</v>
      </c>
      <c r="D12" s="183" t="str">
        <f t="shared" ref="D12:E14" si="3">D11</f>
        <v>MERC/TECH 12/CAPEX/20142015/00876</v>
      </c>
      <c r="E12" s="186">
        <f t="shared" si="3"/>
        <v>41657</v>
      </c>
      <c r="F12" s="100">
        <f t="shared" si="0"/>
        <v>41871</v>
      </c>
      <c r="G12" s="354">
        <v>4.71</v>
      </c>
      <c r="H12" s="354">
        <v>4.71</v>
      </c>
      <c r="I12" s="755"/>
      <c r="J12" s="755"/>
      <c r="K12" s="759">
        <v>41871</v>
      </c>
      <c r="L12" s="822">
        <v>42552</v>
      </c>
      <c r="M12" s="822">
        <v>40483</v>
      </c>
      <c r="N12" s="822">
        <v>43132</v>
      </c>
      <c r="O12" s="821" t="s">
        <v>415</v>
      </c>
      <c r="P12" s="91">
        <v>5.7682995999999997</v>
      </c>
      <c r="Q12" s="149"/>
      <c r="R12" s="149"/>
      <c r="S12" s="149"/>
      <c r="T12" s="57">
        <f t="shared" si="1"/>
        <v>5.7682995999999997</v>
      </c>
      <c r="U12" s="261"/>
      <c r="V12" s="261"/>
      <c r="W12" s="261"/>
      <c r="X12" s="261"/>
      <c r="Y12" s="261"/>
      <c r="Z12" s="261"/>
      <c r="AA12" s="261"/>
      <c r="AB12" s="261"/>
      <c r="AC12" s="93">
        <v>1</v>
      </c>
      <c r="AD12" s="102"/>
      <c r="AE12" s="102"/>
      <c r="AF12" s="102"/>
      <c r="AG12" s="347"/>
      <c r="AH12" s="347"/>
      <c r="AI12" s="347"/>
      <c r="AJ12" s="91">
        <v>5.7682995999999997</v>
      </c>
      <c r="AK12" s="150"/>
      <c r="AL12" s="150"/>
      <c r="AM12" s="150"/>
      <c r="AN12" s="57">
        <f t="shared" si="2"/>
        <v>5.7682995999999997</v>
      </c>
      <c r="AO12" s="265"/>
      <c r="AP12" s="265"/>
      <c r="AQ12" s="265"/>
      <c r="AR12" s="265"/>
      <c r="AS12" s="265"/>
      <c r="AT12" s="265"/>
      <c r="AU12" s="265"/>
      <c r="AV12" s="265"/>
      <c r="AW12" s="265"/>
      <c r="AX12" s="238"/>
      <c r="AY12" s="273" t="s">
        <v>87</v>
      </c>
    </row>
    <row r="13" spans="1:56" s="337" customFormat="1" ht="90" outlineLevel="1">
      <c r="A13" s="183">
        <v>2.2999999999999998</v>
      </c>
      <c r="B13" s="356" t="s">
        <v>416</v>
      </c>
      <c r="C13" s="192" t="s">
        <v>70</v>
      </c>
      <c r="D13" s="183" t="str">
        <f t="shared" si="3"/>
        <v>MERC/TECH 12/CAPEX/20142015/00876</v>
      </c>
      <c r="E13" s="186">
        <f t="shared" si="3"/>
        <v>41657</v>
      </c>
      <c r="F13" s="100">
        <f t="shared" si="0"/>
        <v>41871</v>
      </c>
      <c r="G13" s="354">
        <v>0.98</v>
      </c>
      <c r="H13" s="354">
        <v>0.98</v>
      </c>
      <c r="I13" s="755"/>
      <c r="J13" s="755"/>
      <c r="K13" s="759">
        <v>41871</v>
      </c>
      <c r="L13" s="823">
        <v>42917</v>
      </c>
      <c r="M13" s="822">
        <v>40940</v>
      </c>
      <c r="N13" s="822">
        <v>42917</v>
      </c>
      <c r="O13" s="821" t="s">
        <v>417</v>
      </c>
      <c r="P13" s="91">
        <v>0.52723774999999995</v>
      </c>
      <c r="Q13" s="149"/>
      <c r="R13" s="149"/>
      <c r="S13" s="149"/>
      <c r="T13" s="57">
        <f t="shared" si="1"/>
        <v>0.52723774999999995</v>
      </c>
      <c r="U13" s="261"/>
      <c r="V13" s="261"/>
      <c r="W13" s="261"/>
      <c r="X13" s="261"/>
      <c r="Y13" s="261"/>
      <c r="Z13" s="261"/>
      <c r="AA13" s="261"/>
      <c r="AB13" s="261"/>
      <c r="AC13" s="93">
        <v>1</v>
      </c>
      <c r="AD13" s="102"/>
      <c r="AE13" s="102"/>
      <c r="AF13" s="102"/>
      <c r="AG13" s="347"/>
      <c r="AH13" s="347"/>
      <c r="AI13" s="347"/>
      <c r="AJ13" s="91">
        <v>0.52723774999999995</v>
      </c>
      <c r="AK13" s="150"/>
      <c r="AL13" s="150"/>
      <c r="AM13" s="150"/>
      <c r="AN13" s="57">
        <f t="shared" si="2"/>
        <v>0.52723774999999995</v>
      </c>
      <c r="AO13" s="265"/>
      <c r="AP13" s="265"/>
      <c r="AQ13" s="265"/>
      <c r="AR13" s="265"/>
      <c r="AS13" s="265"/>
      <c r="AT13" s="265"/>
      <c r="AU13" s="265"/>
      <c r="AV13" s="265"/>
      <c r="AW13" s="265"/>
      <c r="AX13" s="238"/>
      <c r="AY13" s="273" t="s">
        <v>87</v>
      </c>
    </row>
    <row r="14" spans="1:56" s="337" customFormat="1" ht="30" outlineLevel="1">
      <c r="A14" s="183"/>
      <c r="B14" s="184" t="s">
        <v>29</v>
      </c>
      <c r="C14" s="192" t="s">
        <v>29</v>
      </c>
      <c r="D14" s="183" t="str">
        <f t="shared" si="3"/>
        <v>MERC/TECH 12/CAPEX/20142015/00876</v>
      </c>
      <c r="E14" s="186">
        <f t="shared" si="3"/>
        <v>41657</v>
      </c>
      <c r="F14" s="100">
        <f t="shared" si="0"/>
        <v>41871</v>
      </c>
      <c r="G14" s="354">
        <v>0.33119999999999999</v>
      </c>
      <c r="H14" s="354">
        <v>0.33119999999999999</v>
      </c>
      <c r="I14" s="755"/>
      <c r="J14" s="755"/>
      <c r="K14" s="756">
        <v>41871</v>
      </c>
      <c r="L14" s="755"/>
      <c r="M14" s="755"/>
      <c r="N14" s="755"/>
      <c r="O14" s="755"/>
      <c r="P14" s="188">
        <v>0</v>
      </c>
      <c r="Q14" s="149"/>
      <c r="R14" s="149"/>
      <c r="S14" s="149"/>
      <c r="T14" s="57">
        <f t="shared" si="1"/>
        <v>0</v>
      </c>
      <c r="U14" s="261"/>
      <c r="V14" s="261"/>
      <c r="W14" s="261"/>
      <c r="X14" s="261"/>
      <c r="Y14" s="261"/>
      <c r="Z14" s="261"/>
      <c r="AA14" s="261"/>
      <c r="AB14" s="261"/>
      <c r="AC14" s="101" t="s">
        <v>418</v>
      </c>
      <c r="AD14" s="102"/>
      <c r="AE14" s="102"/>
      <c r="AF14" s="102"/>
      <c r="AG14" s="347"/>
      <c r="AH14" s="347"/>
      <c r="AI14" s="347"/>
      <c r="AJ14" s="188">
        <v>0</v>
      </c>
      <c r="AK14" s="150"/>
      <c r="AL14" s="150"/>
      <c r="AM14" s="150"/>
      <c r="AN14" s="57">
        <f t="shared" si="2"/>
        <v>0</v>
      </c>
      <c r="AO14" s="265"/>
      <c r="AP14" s="265"/>
      <c r="AQ14" s="265"/>
      <c r="AR14" s="265"/>
      <c r="AS14" s="265"/>
      <c r="AT14" s="265"/>
      <c r="AU14" s="265"/>
      <c r="AV14" s="265"/>
      <c r="AW14" s="265"/>
      <c r="AX14" s="238"/>
      <c r="AY14" s="274" t="s">
        <v>94</v>
      </c>
    </row>
    <row r="15" spans="1:56" s="337" customFormat="1" ht="30" outlineLevel="1">
      <c r="A15" s="416">
        <v>5</v>
      </c>
      <c r="B15" s="417" t="s">
        <v>419</v>
      </c>
      <c r="C15" s="416" t="s">
        <v>68</v>
      </c>
      <c r="D15" s="416" t="s">
        <v>420</v>
      </c>
      <c r="E15" s="418">
        <v>42689</v>
      </c>
      <c r="F15" s="419">
        <v>42825</v>
      </c>
      <c r="G15" s="405">
        <f>SUM(G16:G19)</f>
        <v>1.4689000000000001</v>
      </c>
      <c r="H15" s="405">
        <f>SUM(H16:H19)</f>
        <v>1.4689000000000001</v>
      </c>
      <c r="I15" s="755"/>
      <c r="J15" s="755"/>
      <c r="K15" s="756">
        <v>42825</v>
      </c>
      <c r="L15" s="755"/>
      <c r="M15" s="755"/>
      <c r="N15" s="755"/>
      <c r="O15" s="755"/>
      <c r="P15" s="57"/>
      <c r="Q15" s="57"/>
      <c r="R15" s="57"/>
      <c r="S15" s="57"/>
      <c r="T15" s="57">
        <f t="shared" si="1"/>
        <v>0</v>
      </c>
      <c r="U15" s="260"/>
      <c r="V15" s="260"/>
      <c r="W15" s="260"/>
      <c r="X15" s="260"/>
      <c r="Y15" s="260"/>
      <c r="Z15" s="260"/>
      <c r="AA15" s="260"/>
      <c r="AB15" s="260"/>
      <c r="AC15" s="101"/>
      <c r="AD15" s="102"/>
      <c r="AE15" s="102"/>
      <c r="AF15" s="102"/>
      <c r="AG15" s="347"/>
      <c r="AH15" s="347"/>
      <c r="AI15" s="347"/>
      <c r="AJ15" s="57"/>
      <c r="AK15" s="57"/>
      <c r="AL15" s="57"/>
      <c r="AM15" s="57"/>
      <c r="AN15" s="57">
        <f t="shared" si="2"/>
        <v>0</v>
      </c>
      <c r="AO15" s="260"/>
      <c r="AP15" s="260"/>
      <c r="AQ15" s="260"/>
      <c r="AR15" s="260"/>
      <c r="AS15" s="260"/>
      <c r="AT15" s="260"/>
      <c r="AU15" s="260"/>
      <c r="AV15" s="260"/>
      <c r="AW15" s="260"/>
      <c r="AX15" s="238"/>
      <c r="AY15" s="271" t="s">
        <v>94</v>
      </c>
    </row>
    <row r="16" spans="1:56" s="337" customFormat="1" ht="48" customHeight="1" outlineLevel="1">
      <c r="A16" s="183">
        <v>5.0999999999999996</v>
      </c>
      <c r="B16" s="356" t="s">
        <v>421</v>
      </c>
      <c r="C16" s="192" t="s">
        <v>70</v>
      </c>
      <c r="D16" s="183" t="str">
        <f>D15</f>
        <v>MERC/CAPEX/20162017/01745</v>
      </c>
      <c r="E16" s="186">
        <f>E15</f>
        <v>42689</v>
      </c>
      <c r="F16" s="100">
        <f>IF(F15=0,"-",F15)</f>
        <v>42825</v>
      </c>
      <c r="G16" s="818">
        <v>0.64539999999999997</v>
      </c>
      <c r="H16" s="818">
        <v>0.64539999999999997</v>
      </c>
      <c r="I16" s="755"/>
      <c r="J16" s="755"/>
      <c r="K16" s="759">
        <v>42825</v>
      </c>
      <c r="L16" s="822">
        <v>43101</v>
      </c>
      <c r="M16" s="822">
        <v>43132</v>
      </c>
      <c r="N16" s="822">
        <v>43770</v>
      </c>
      <c r="O16" s="821" t="s">
        <v>398</v>
      </c>
      <c r="P16" s="91">
        <v>0.56327121099999999</v>
      </c>
      <c r="Q16" s="149">
        <v>0</v>
      </c>
      <c r="R16" s="149">
        <v>0</v>
      </c>
      <c r="S16" s="149">
        <v>0</v>
      </c>
      <c r="T16" s="57">
        <f t="shared" si="1"/>
        <v>0.56327121099999999</v>
      </c>
      <c r="U16" s="261"/>
      <c r="V16" s="261"/>
      <c r="W16" s="261"/>
      <c r="X16" s="261"/>
      <c r="Y16" s="261"/>
      <c r="Z16" s="261"/>
      <c r="AA16" s="261"/>
      <c r="AB16" s="261"/>
      <c r="AC16" s="93">
        <v>1</v>
      </c>
      <c r="AD16" s="109"/>
      <c r="AE16" s="109"/>
      <c r="AF16" s="109"/>
      <c r="AG16" s="355"/>
      <c r="AH16" s="355"/>
      <c r="AI16" s="355"/>
      <c r="AJ16" s="91">
        <v>0.56327121099999999</v>
      </c>
      <c r="AK16" s="150">
        <v>0</v>
      </c>
      <c r="AL16" s="150">
        <v>0</v>
      </c>
      <c r="AM16" s="150">
        <v>0</v>
      </c>
      <c r="AN16" s="57">
        <f t="shared" si="2"/>
        <v>0.56327121099999999</v>
      </c>
      <c r="AO16" s="265"/>
      <c r="AP16" s="265"/>
      <c r="AQ16" s="265"/>
      <c r="AR16" s="265"/>
      <c r="AS16" s="265"/>
      <c r="AT16" s="265"/>
      <c r="AU16" s="265"/>
      <c r="AV16" s="265"/>
      <c r="AW16" s="265"/>
      <c r="AX16" s="238"/>
      <c r="AY16" s="273" t="s">
        <v>87</v>
      </c>
    </row>
    <row r="17" spans="1:51" s="337" customFormat="1" ht="30" outlineLevel="1">
      <c r="A17" s="183">
        <v>5.2</v>
      </c>
      <c r="B17" s="356" t="s">
        <v>422</v>
      </c>
      <c r="C17" s="192" t="s">
        <v>70</v>
      </c>
      <c r="D17" s="183" t="str">
        <f t="shared" ref="D17:E19" si="4">D16</f>
        <v>MERC/CAPEX/20162017/01745</v>
      </c>
      <c r="E17" s="186">
        <f t="shared" si="4"/>
        <v>42689</v>
      </c>
      <c r="F17" s="100">
        <f t="shared" ref="F17:F19" si="5">IF(F16=0,"-",F16)</f>
        <v>42825</v>
      </c>
      <c r="G17" s="818">
        <v>0.49270000000000003</v>
      </c>
      <c r="H17" s="818">
        <v>0.49270000000000003</v>
      </c>
      <c r="I17" s="755"/>
      <c r="J17" s="755"/>
      <c r="K17" s="759">
        <v>42825</v>
      </c>
      <c r="L17" s="822">
        <v>43101</v>
      </c>
      <c r="M17" s="822">
        <v>43132</v>
      </c>
      <c r="N17" s="822">
        <v>43313</v>
      </c>
      <c r="O17" s="821" t="s">
        <v>399</v>
      </c>
      <c r="P17" s="91">
        <v>0.47060387800000003</v>
      </c>
      <c r="Q17" s="149">
        <v>0</v>
      </c>
      <c r="R17" s="149">
        <v>0</v>
      </c>
      <c r="S17" s="149">
        <v>0</v>
      </c>
      <c r="T17" s="57">
        <f t="shared" si="1"/>
        <v>0.47060387800000003</v>
      </c>
      <c r="U17" s="261"/>
      <c r="V17" s="261"/>
      <c r="W17" s="261"/>
      <c r="X17" s="261"/>
      <c r="Y17" s="261"/>
      <c r="Z17" s="261"/>
      <c r="AA17" s="261"/>
      <c r="AB17" s="261"/>
      <c r="AC17" s="93">
        <v>1</v>
      </c>
      <c r="AD17" s="109"/>
      <c r="AE17" s="109"/>
      <c r="AF17" s="109"/>
      <c r="AG17" s="355"/>
      <c r="AH17" s="355"/>
      <c r="AI17" s="355"/>
      <c r="AJ17" s="91">
        <v>0.47060387800000003</v>
      </c>
      <c r="AK17" s="150">
        <v>0</v>
      </c>
      <c r="AL17" s="150">
        <v>0</v>
      </c>
      <c r="AM17" s="150">
        <v>0</v>
      </c>
      <c r="AN17" s="57">
        <f t="shared" si="2"/>
        <v>0.47060387800000003</v>
      </c>
      <c r="AO17" s="265"/>
      <c r="AP17" s="265"/>
      <c r="AQ17" s="265"/>
      <c r="AR17" s="265"/>
      <c r="AS17" s="265"/>
      <c r="AT17" s="265"/>
      <c r="AU17" s="265"/>
      <c r="AV17" s="265"/>
      <c r="AW17" s="265"/>
      <c r="AX17" s="238"/>
      <c r="AY17" s="273" t="s">
        <v>87</v>
      </c>
    </row>
    <row r="18" spans="1:51" s="337" customFormat="1" ht="30" outlineLevel="1">
      <c r="A18" s="183">
        <v>5.3</v>
      </c>
      <c r="B18" s="356" t="s">
        <v>423</v>
      </c>
      <c r="C18" s="192" t="s">
        <v>70</v>
      </c>
      <c r="D18" s="183" t="str">
        <f t="shared" si="4"/>
        <v>MERC/CAPEX/20162017/01745</v>
      </c>
      <c r="E18" s="186">
        <f t="shared" si="4"/>
        <v>42689</v>
      </c>
      <c r="F18" s="100">
        <f t="shared" si="5"/>
        <v>42825</v>
      </c>
      <c r="G18" s="818">
        <v>0.33079999999999998</v>
      </c>
      <c r="H18" s="818">
        <v>0.33079999999999998</v>
      </c>
      <c r="I18" s="755"/>
      <c r="J18" s="755"/>
      <c r="K18" s="759">
        <v>42825</v>
      </c>
      <c r="L18" s="822">
        <v>43132</v>
      </c>
      <c r="M18" s="822">
        <v>43132</v>
      </c>
      <c r="N18" s="822" t="s">
        <v>71</v>
      </c>
      <c r="O18" s="821" t="s">
        <v>424</v>
      </c>
      <c r="P18" s="91">
        <v>0.33922220700000005</v>
      </c>
      <c r="Q18" s="149">
        <v>0</v>
      </c>
      <c r="R18" s="149">
        <v>0</v>
      </c>
      <c r="S18" s="149">
        <v>0</v>
      </c>
      <c r="T18" s="57">
        <f t="shared" si="1"/>
        <v>0.33922220700000005</v>
      </c>
      <c r="U18" s="261"/>
      <c r="V18" s="261"/>
      <c r="W18" s="261"/>
      <c r="X18" s="261"/>
      <c r="Y18" s="261"/>
      <c r="Z18" s="261"/>
      <c r="AA18" s="261"/>
      <c r="AB18" s="261"/>
      <c r="AC18" s="93">
        <v>1</v>
      </c>
      <c r="AD18" s="109"/>
      <c r="AE18" s="109"/>
      <c r="AF18" s="109"/>
      <c r="AG18" s="355"/>
      <c r="AH18" s="355"/>
      <c r="AI18" s="355"/>
      <c r="AJ18" s="91">
        <v>0.33922220700000005</v>
      </c>
      <c r="AK18" s="150">
        <v>0</v>
      </c>
      <c r="AL18" s="150">
        <v>0</v>
      </c>
      <c r="AM18" s="150">
        <v>0</v>
      </c>
      <c r="AN18" s="57">
        <f t="shared" si="2"/>
        <v>0.33922220700000005</v>
      </c>
      <c r="AO18" s="265"/>
      <c r="AP18" s="265"/>
      <c r="AQ18" s="265"/>
      <c r="AR18" s="265"/>
      <c r="AS18" s="265"/>
      <c r="AT18" s="265"/>
      <c r="AU18" s="265"/>
      <c r="AV18" s="265"/>
      <c r="AW18" s="265"/>
      <c r="AX18" s="238"/>
      <c r="AY18" s="273" t="s">
        <v>87</v>
      </c>
    </row>
    <row r="19" spans="1:51" s="337" customFormat="1" ht="31.5" customHeight="1" outlineLevel="1">
      <c r="A19" s="183">
        <v>5.4</v>
      </c>
      <c r="B19" s="356" t="s">
        <v>425</v>
      </c>
      <c r="C19" s="192" t="s">
        <v>70</v>
      </c>
      <c r="D19" s="183" t="str">
        <f t="shared" si="4"/>
        <v>MERC/CAPEX/20162017/01745</v>
      </c>
      <c r="E19" s="186">
        <f t="shared" si="4"/>
        <v>42689</v>
      </c>
      <c r="F19" s="100">
        <f t="shared" si="5"/>
        <v>42825</v>
      </c>
      <c r="G19" s="354">
        <v>0</v>
      </c>
      <c r="H19" s="354">
        <v>0</v>
      </c>
      <c r="I19" s="755"/>
      <c r="J19" s="755"/>
      <c r="K19" s="759">
        <v>42825</v>
      </c>
      <c r="L19" s="819"/>
      <c r="M19" s="819"/>
      <c r="N19" s="819"/>
      <c r="O19" s="824" t="s">
        <v>401</v>
      </c>
      <c r="P19" s="91">
        <v>0</v>
      </c>
      <c r="Q19" s="149">
        <v>0</v>
      </c>
      <c r="R19" s="149">
        <v>0</v>
      </c>
      <c r="S19" s="149">
        <v>0</v>
      </c>
      <c r="T19" s="57">
        <f t="shared" si="1"/>
        <v>0</v>
      </c>
      <c r="U19" s="261"/>
      <c r="V19" s="261"/>
      <c r="W19" s="261"/>
      <c r="X19" s="261"/>
      <c r="Y19" s="261"/>
      <c r="Z19" s="261"/>
      <c r="AA19" s="261"/>
      <c r="AB19" s="261"/>
      <c r="AC19" s="93"/>
      <c r="AD19" s="109"/>
      <c r="AE19" s="109"/>
      <c r="AF19" s="109"/>
      <c r="AG19" s="355"/>
      <c r="AH19" s="355"/>
      <c r="AI19" s="355"/>
      <c r="AJ19" s="91">
        <v>0</v>
      </c>
      <c r="AK19" s="150">
        <v>0</v>
      </c>
      <c r="AL19" s="150">
        <v>0</v>
      </c>
      <c r="AM19" s="150">
        <v>0</v>
      </c>
      <c r="AN19" s="57">
        <f t="shared" si="2"/>
        <v>0</v>
      </c>
      <c r="AO19" s="265"/>
      <c r="AP19" s="265"/>
      <c r="AQ19" s="265"/>
      <c r="AR19" s="265"/>
      <c r="AS19" s="265"/>
      <c r="AT19" s="265"/>
      <c r="AU19" s="265"/>
      <c r="AV19" s="265"/>
      <c r="AW19" s="265"/>
      <c r="AX19" s="238"/>
      <c r="AY19" s="273" t="s">
        <v>87</v>
      </c>
    </row>
    <row r="20" spans="1:51" s="337" customFormat="1" ht="30" outlineLevel="1">
      <c r="A20" s="416">
        <v>14</v>
      </c>
      <c r="B20" s="417" t="s">
        <v>426</v>
      </c>
      <c r="C20" s="416" t="s">
        <v>68</v>
      </c>
      <c r="D20" s="416" t="s">
        <v>427</v>
      </c>
      <c r="E20" s="418">
        <v>43494</v>
      </c>
      <c r="F20" s="419">
        <v>44029</v>
      </c>
      <c r="G20" s="405">
        <f>SUM(G21:G24)</f>
        <v>2.2382499999999999</v>
      </c>
      <c r="H20" s="405">
        <f>SUM(H21:H24)</f>
        <v>2.2382499999999999</v>
      </c>
      <c r="I20" s="755"/>
      <c r="J20" s="755"/>
      <c r="K20" s="756">
        <v>44029</v>
      </c>
      <c r="L20" s="755"/>
      <c r="M20" s="755"/>
      <c r="N20" s="755"/>
      <c r="O20" s="755"/>
      <c r="P20" s="57"/>
      <c r="Q20" s="57"/>
      <c r="R20" s="57"/>
      <c r="S20" s="57"/>
      <c r="T20" s="57">
        <f t="shared" si="1"/>
        <v>0</v>
      </c>
      <c r="U20" s="260"/>
      <c r="V20" s="260"/>
      <c r="W20" s="260"/>
      <c r="X20" s="260"/>
      <c r="Y20" s="260"/>
      <c r="Z20" s="260"/>
      <c r="AA20" s="260"/>
      <c r="AB20" s="260"/>
      <c r="AC20" s="101"/>
      <c r="AD20" s="102"/>
      <c r="AE20" s="102"/>
      <c r="AF20" s="102"/>
      <c r="AG20" s="347"/>
      <c r="AH20" s="347"/>
      <c r="AI20" s="347"/>
      <c r="AJ20" s="57"/>
      <c r="AK20" s="57"/>
      <c r="AL20" s="57"/>
      <c r="AM20" s="57"/>
      <c r="AN20" s="57">
        <f t="shared" si="2"/>
        <v>0</v>
      </c>
      <c r="AO20" s="260"/>
      <c r="AP20" s="260"/>
      <c r="AQ20" s="260"/>
      <c r="AR20" s="260"/>
      <c r="AS20" s="260"/>
      <c r="AT20" s="260"/>
      <c r="AU20" s="260"/>
      <c r="AV20" s="260"/>
      <c r="AW20" s="260"/>
      <c r="AX20" s="238"/>
      <c r="AY20" s="271" t="s">
        <v>94</v>
      </c>
    </row>
    <row r="21" spans="1:51" s="337" customFormat="1" ht="30" outlineLevel="1">
      <c r="A21" s="185">
        <v>14.3</v>
      </c>
      <c r="B21" s="356" t="s">
        <v>428</v>
      </c>
      <c r="C21" s="192" t="s">
        <v>70</v>
      </c>
      <c r="D21" s="183" t="str">
        <f>D20</f>
        <v>MERC/CAPEX/2020-21/WFH/SBR/ 19</v>
      </c>
      <c r="E21" s="186">
        <f>E20</f>
        <v>43494</v>
      </c>
      <c r="F21" s="100">
        <f>F20</f>
        <v>44029</v>
      </c>
      <c r="G21" s="357"/>
      <c r="H21" s="357"/>
      <c r="I21" s="755"/>
      <c r="J21" s="755"/>
      <c r="K21" s="756">
        <v>44029</v>
      </c>
      <c r="L21" s="819"/>
      <c r="M21" s="819"/>
      <c r="N21" s="819"/>
      <c r="O21" s="755"/>
      <c r="P21" s="188">
        <v>0</v>
      </c>
      <c r="Q21" s="149"/>
      <c r="R21" s="149"/>
      <c r="S21" s="149"/>
      <c r="T21" s="57">
        <f t="shared" si="1"/>
        <v>0</v>
      </c>
      <c r="U21" s="261"/>
      <c r="V21" s="261"/>
      <c r="W21" s="261"/>
      <c r="X21" s="261"/>
      <c r="Y21" s="261"/>
      <c r="Z21" s="261"/>
      <c r="AA21" s="261"/>
      <c r="AB21" s="261"/>
      <c r="AC21" s="101"/>
      <c r="AD21" s="102"/>
      <c r="AE21" s="102"/>
      <c r="AF21" s="102"/>
      <c r="AG21" s="347"/>
      <c r="AH21" s="347"/>
      <c r="AI21" s="347"/>
      <c r="AJ21" s="188">
        <v>0</v>
      </c>
      <c r="AK21" s="150"/>
      <c r="AL21" s="150"/>
      <c r="AM21" s="150"/>
      <c r="AN21" s="57">
        <f t="shared" si="2"/>
        <v>0</v>
      </c>
      <c r="AO21" s="265"/>
      <c r="AP21" s="265"/>
      <c r="AQ21" s="265"/>
      <c r="AR21" s="265"/>
      <c r="AS21" s="265"/>
      <c r="AT21" s="265"/>
      <c r="AU21" s="265"/>
      <c r="AV21" s="265"/>
      <c r="AW21" s="265"/>
      <c r="AX21" s="238" t="s">
        <v>429</v>
      </c>
      <c r="AY21" s="271" t="s">
        <v>94</v>
      </c>
    </row>
    <row r="22" spans="1:51" s="337" customFormat="1" ht="30" outlineLevel="1">
      <c r="A22" s="713">
        <v>14.4</v>
      </c>
      <c r="B22" s="714" t="s">
        <v>430</v>
      </c>
      <c r="C22" s="195" t="s">
        <v>70</v>
      </c>
      <c r="D22" s="180" t="str">
        <f t="shared" ref="D22:E23" si="6">D21</f>
        <v>MERC/CAPEX/2020-21/WFH/SBR/ 19</v>
      </c>
      <c r="E22" s="181">
        <f t="shared" si="6"/>
        <v>43494</v>
      </c>
      <c r="F22" s="182">
        <f t="shared" ref="F22:F23" si="7">IF(F21=0,"-",F21)</f>
        <v>44029</v>
      </c>
      <c r="G22" s="358">
        <f>0.561/4</f>
        <v>0.14025000000000001</v>
      </c>
      <c r="H22" s="358">
        <f>0.561/4</f>
        <v>0.14025000000000001</v>
      </c>
      <c r="I22" s="350"/>
      <c r="J22" s="350"/>
      <c r="K22" s="240">
        <v>44029</v>
      </c>
      <c r="L22" s="352">
        <v>44013</v>
      </c>
      <c r="M22" s="352">
        <v>43800</v>
      </c>
      <c r="N22" s="352">
        <v>44256</v>
      </c>
      <c r="O22" s="353" t="s">
        <v>402</v>
      </c>
      <c r="P22" s="91">
        <v>0</v>
      </c>
      <c r="Q22" s="107"/>
      <c r="R22" s="107">
        <v>6.80978E-2</v>
      </c>
      <c r="S22" s="107"/>
      <c r="T22" s="57">
        <f t="shared" si="1"/>
        <v>6.80978E-2</v>
      </c>
      <c r="U22" s="359"/>
      <c r="V22" s="359"/>
      <c r="W22" s="359"/>
      <c r="X22" s="359"/>
      <c r="Y22" s="359"/>
      <c r="Z22" s="359"/>
      <c r="AA22" s="359"/>
      <c r="AB22" s="359"/>
      <c r="AC22" s="108"/>
      <c r="AD22" s="109"/>
      <c r="AE22" s="108">
        <v>1</v>
      </c>
      <c r="AF22" s="109"/>
      <c r="AG22" s="355"/>
      <c r="AH22" s="355"/>
      <c r="AI22" s="355"/>
      <c r="AJ22" s="91">
        <v>0</v>
      </c>
      <c r="AK22" s="110"/>
      <c r="AL22" s="110">
        <v>6.80978E-2</v>
      </c>
      <c r="AM22" s="110"/>
      <c r="AN22" s="57">
        <f t="shared" si="2"/>
        <v>6.80978E-2</v>
      </c>
      <c r="AO22" s="360"/>
      <c r="AP22" s="360"/>
      <c r="AQ22" s="360"/>
      <c r="AR22" s="360"/>
      <c r="AS22" s="360"/>
      <c r="AT22" s="360"/>
      <c r="AU22" s="360"/>
      <c r="AV22" s="360"/>
      <c r="AW22" s="360">
        <v>0</v>
      </c>
      <c r="AX22" s="350"/>
      <c r="AY22" s="271" t="s">
        <v>87</v>
      </c>
    </row>
    <row r="23" spans="1:51" s="337" customFormat="1" ht="105" outlineLevel="1">
      <c r="A23" s="713">
        <v>14.5</v>
      </c>
      <c r="B23" s="714" t="s">
        <v>431</v>
      </c>
      <c r="C23" s="195" t="s">
        <v>70</v>
      </c>
      <c r="D23" s="180" t="str">
        <f t="shared" si="6"/>
        <v>MERC/CAPEX/2020-21/WFH/SBR/ 19</v>
      </c>
      <c r="E23" s="181">
        <f t="shared" si="6"/>
        <v>43494</v>
      </c>
      <c r="F23" s="182">
        <f t="shared" si="7"/>
        <v>44029</v>
      </c>
      <c r="G23" s="358">
        <v>1.248</v>
      </c>
      <c r="H23" s="358">
        <v>1.248</v>
      </c>
      <c r="I23" s="350"/>
      <c r="J23" s="350"/>
      <c r="K23" s="240">
        <v>44029</v>
      </c>
      <c r="L23" s="352">
        <v>44013</v>
      </c>
      <c r="M23" s="352">
        <v>43800</v>
      </c>
      <c r="N23" s="351" t="s">
        <v>71</v>
      </c>
      <c r="O23" s="353" t="s">
        <v>403</v>
      </c>
      <c r="P23" s="91">
        <v>0</v>
      </c>
      <c r="Q23" s="107"/>
      <c r="R23" s="107"/>
      <c r="S23" s="107"/>
      <c r="T23" s="57">
        <f t="shared" si="1"/>
        <v>0</v>
      </c>
      <c r="U23" s="359"/>
      <c r="V23" s="359"/>
      <c r="X23" s="361">
        <v>1.505738</v>
      </c>
      <c r="Y23" s="361"/>
      <c r="Z23" s="361"/>
      <c r="AA23" s="361"/>
      <c r="AB23" s="361"/>
      <c r="AC23" s="108"/>
      <c r="AD23" s="109"/>
      <c r="AE23" s="109"/>
      <c r="AF23" s="109"/>
      <c r="AG23" s="362"/>
      <c r="AH23" s="355"/>
      <c r="AI23" s="355"/>
      <c r="AJ23" s="91">
        <v>0</v>
      </c>
      <c r="AK23" s="110"/>
      <c r="AL23" s="110"/>
      <c r="AM23" s="110"/>
      <c r="AN23" s="57">
        <f t="shared" si="2"/>
        <v>0</v>
      </c>
      <c r="AO23" s="360"/>
      <c r="AP23" s="360"/>
      <c r="AR23" s="363">
        <v>1.505738</v>
      </c>
      <c r="AS23" s="363"/>
      <c r="AT23" s="363"/>
      <c r="AU23" s="363"/>
      <c r="AV23" s="363"/>
      <c r="AW23" s="360"/>
      <c r="AX23" s="350"/>
      <c r="AY23" s="271" t="s">
        <v>71</v>
      </c>
    </row>
    <row r="24" spans="1:51" s="801" customFormat="1" outlineLevel="1">
      <c r="A24" s="183"/>
      <c r="B24" s="184" t="s">
        <v>29</v>
      </c>
      <c r="C24" s="192" t="s">
        <v>29</v>
      </c>
      <c r="D24" s="183" t="str">
        <f>D23</f>
        <v>MERC/CAPEX/2020-21/WFH/SBR/ 19</v>
      </c>
      <c r="E24" s="186">
        <f>E23</f>
        <v>43494</v>
      </c>
      <c r="F24" s="100">
        <f>F23</f>
        <v>44029</v>
      </c>
      <c r="G24" s="357">
        <v>0.85</v>
      </c>
      <c r="H24" s="357">
        <v>0.85</v>
      </c>
      <c r="I24" s="755"/>
      <c r="J24" s="755"/>
      <c r="K24" s="756">
        <v>44029</v>
      </c>
      <c r="L24" s="755"/>
      <c r="M24" s="755"/>
      <c r="N24" s="755"/>
      <c r="O24" s="755"/>
      <c r="P24" s="188">
        <v>0</v>
      </c>
      <c r="Q24" s="149"/>
      <c r="R24" s="149"/>
      <c r="S24" s="149"/>
      <c r="T24" s="57">
        <f t="shared" si="1"/>
        <v>0</v>
      </c>
      <c r="U24" s="763"/>
      <c r="V24" s="763"/>
      <c r="W24" s="763"/>
      <c r="X24" s="763"/>
      <c r="Y24" s="763"/>
      <c r="Z24" s="763"/>
      <c r="AA24" s="763"/>
      <c r="AB24" s="763"/>
      <c r="AC24" s="101"/>
      <c r="AD24" s="102"/>
      <c r="AE24" s="102"/>
      <c r="AF24" s="102"/>
      <c r="AG24" s="800"/>
      <c r="AH24" s="800"/>
      <c r="AI24" s="800"/>
      <c r="AJ24" s="188">
        <v>0</v>
      </c>
      <c r="AK24" s="150"/>
      <c r="AL24" s="150"/>
      <c r="AM24" s="150"/>
      <c r="AN24" s="57">
        <f t="shared" si="2"/>
        <v>0</v>
      </c>
      <c r="AO24" s="764"/>
      <c r="AP24" s="764"/>
      <c r="AQ24" s="764"/>
      <c r="AR24" s="764"/>
      <c r="AS24" s="764"/>
      <c r="AT24" s="764"/>
      <c r="AU24" s="764"/>
      <c r="AV24" s="764"/>
      <c r="AW24" s="764"/>
      <c r="AX24" s="755"/>
      <c r="AY24" s="743" t="s">
        <v>94</v>
      </c>
    </row>
    <row r="25" spans="1:51" s="801" customFormat="1" ht="30" outlineLevel="1">
      <c r="A25" s="416">
        <v>16</v>
      </c>
      <c r="B25" s="417" t="s">
        <v>432</v>
      </c>
      <c r="C25" s="416" t="s">
        <v>68</v>
      </c>
      <c r="D25" s="416" t="s">
        <v>433</v>
      </c>
      <c r="E25" s="418">
        <v>43762</v>
      </c>
      <c r="F25" s="419">
        <v>44037</v>
      </c>
      <c r="G25" s="405">
        <f>SUM(G26:G29)</f>
        <v>1.6277600000000001</v>
      </c>
      <c r="H25" s="405">
        <f>SUM(H26:H29)</f>
        <v>1.6277600000000001</v>
      </c>
      <c r="I25" s="755"/>
      <c r="J25" s="755"/>
      <c r="K25" s="756">
        <v>44037</v>
      </c>
      <c r="L25" s="755"/>
      <c r="M25" s="755"/>
      <c r="N25" s="755"/>
      <c r="O25" s="755"/>
      <c r="P25" s="57"/>
      <c r="Q25" s="57"/>
      <c r="R25" s="57"/>
      <c r="S25" s="57"/>
      <c r="T25" s="57">
        <f t="shared" si="1"/>
        <v>0</v>
      </c>
      <c r="U25" s="757"/>
      <c r="V25" s="757"/>
      <c r="W25" s="757"/>
      <c r="X25" s="757"/>
      <c r="Y25" s="757"/>
      <c r="Z25" s="757"/>
      <c r="AA25" s="757"/>
      <c r="AB25" s="757"/>
      <c r="AC25" s="101"/>
      <c r="AD25" s="102"/>
      <c r="AE25" s="102"/>
      <c r="AF25" s="102"/>
      <c r="AG25" s="800"/>
      <c r="AH25" s="800"/>
      <c r="AI25" s="800"/>
      <c r="AJ25" s="57"/>
      <c r="AK25" s="57"/>
      <c r="AL25" s="57"/>
      <c r="AM25" s="57"/>
      <c r="AN25" s="57">
        <f t="shared" si="2"/>
        <v>0</v>
      </c>
      <c r="AO25" s="757"/>
      <c r="AP25" s="757"/>
      <c r="AQ25" s="757"/>
      <c r="AR25" s="757"/>
      <c r="AS25" s="757"/>
      <c r="AT25" s="757"/>
      <c r="AU25" s="757"/>
      <c r="AV25" s="757"/>
      <c r="AW25" s="757"/>
      <c r="AX25" s="755"/>
      <c r="AY25" s="743" t="s">
        <v>94</v>
      </c>
    </row>
    <row r="26" spans="1:51" s="337" customFormat="1" ht="45" outlineLevel="1">
      <c r="A26" s="713">
        <v>16.100000000000001</v>
      </c>
      <c r="B26" s="714" t="s">
        <v>434</v>
      </c>
      <c r="C26" s="195" t="s">
        <v>70</v>
      </c>
      <c r="D26" s="180" t="str">
        <f>D25</f>
        <v>MERC/CAPEX/2020-2021/WFH/ SBR/22</v>
      </c>
      <c r="E26" s="181">
        <f>E25</f>
        <v>43762</v>
      </c>
      <c r="F26" s="182">
        <f>IF(F25=0,"-",F25)</f>
        <v>44037</v>
      </c>
      <c r="G26" s="358">
        <f>0.132*1.18</f>
        <v>0.15576000000000001</v>
      </c>
      <c r="H26" s="358">
        <f>0.132*1.18</f>
        <v>0.15576000000000001</v>
      </c>
      <c r="I26" s="350"/>
      <c r="J26" s="350"/>
      <c r="K26" s="240">
        <v>44037</v>
      </c>
      <c r="L26" s="352"/>
      <c r="M26" s="351"/>
      <c r="N26" s="351" t="s">
        <v>71</v>
      </c>
      <c r="O26" s="353" t="s">
        <v>404</v>
      </c>
      <c r="P26" s="91">
        <v>0</v>
      </c>
      <c r="Q26" s="107"/>
      <c r="R26" s="107"/>
      <c r="S26" s="107"/>
      <c r="T26" s="57">
        <f t="shared" si="1"/>
        <v>0</v>
      </c>
      <c r="U26" s="359"/>
      <c r="V26" s="359"/>
      <c r="W26" s="359">
        <v>0.13216</v>
      </c>
      <c r="X26" s="359"/>
      <c r="Y26" s="359"/>
      <c r="Z26" s="359"/>
      <c r="AA26" s="359"/>
      <c r="AB26" s="359"/>
      <c r="AC26" s="108"/>
      <c r="AD26" s="109"/>
      <c r="AE26" s="109"/>
      <c r="AF26" s="109"/>
      <c r="AG26" s="362"/>
      <c r="AH26" s="355"/>
      <c r="AI26" s="355"/>
      <c r="AJ26" s="91">
        <v>0</v>
      </c>
      <c r="AK26" s="110"/>
      <c r="AL26" s="110"/>
      <c r="AM26" s="110"/>
      <c r="AN26" s="57">
        <f t="shared" si="2"/>
        <v>0</v>
      </c>
      <c r="AO26" s="359"/>
      <c r="AP26" s="360"/>
      <c r="AQ26" s="360">
        <v>0.13216</v>
      </c>
      <c r="AR26" s="360"/>
      <c r="AS26" s="360"/>
      <c r="AT26" s="360"/>
      <c r="AU26" s="360"/>
      <c r="AV26" s="360"/>
      <c r="AW26" s="360"/>
      <c r="AX26" s="350"/>
      <c r="AY26" s="271" t="s">
        <v>71</v>
      </c>
    </row>
    <row r="27" spans="1:51" s="337" customFormat="1" ht="45" outlineLevel="1">
      <c r="A27" s="713">
        <v>16.3</v>
      </c>
      <c r="B27" s="714" t="s">
        <v>435</v>
      </c>
      <c r="C27" s="195" t="s">
        <v>70</v>
      </c>
      <c r="D27" s="180" t="str">
        <f t="shared" ref="D27:E29" si="8">D26</f>
        <v>MERC/CAPEX/2020-2021/WFH/ SBR/22</v>
      </c>
      <c r="E27" s="181">
        <f t="shared" si="8"/>
        <v>43762</v>
      </c>
      <c r="F27" s="182">
        <f t="shared" ref="F27:F29" si="9">IF(F26=0,"-",F26)</f>
        <v>44037</v>
      </c>
      <c r="G27" s="364">
        <v>0.85299999999999998</v>
      </c>
      <c r="H27" s="364">
        <v>0.85299999999999998</v>
      </c>
      <c r="I27" s="350"/>
      <c r="J27" s="350"/>
      <c r="K27" s="240">
        <v>44037</v>
      </c>
      <c r="L27" s="352"/>
      <c r="M27" s="351"/>
      <c r="N27" s="365">
        <v>45267</v>
      </c>
      <c r="O27" s="353" t="s">
        <v>405</v>
      </c>
      <c r="P27" s="91">
        <v>0</v>
      </c>
      <c r="Q27" s="107"/>
      <c r="R27" s="107"/>
      <c r="S27" s="107"/>
      <c r="T27" s="57">
        <f t="shared" si="1"/>
        <v>0</v>
      </c>
      <c r="U27" s="359"/>
      <c r="V27" s="366">
        <v>0.68831476800000002</v>
      </c>
      <c r="W27" s="359"/>
      <c r="X27" s="359"/>
      <c r="Y27" s="359"/>
      <c r="Z27" s="359"/>
      <c r="AA27" s="359"/>
      <c r="AB27" s="359"/>
      <c r="AC27" s="108"/>
      <c r="AD27" s="109"/>
      <c r="AE27" s="109"/>
      <c r="AF27" s="109"/>
      <c r="AG27" s="362"/>
      <c r="AH27" s="362">
        <v>1</v>
      </c>
      <c r="AI27" s="355"/>
      <c r="AJ27" s="91">
        <v>0</v>
      </c>
      <c r="AK27" s="110"/>
      <c r="AL27" s="110"/>
      <c r="AM27" s="110"/>
      <c r="AN27" s="57">
        <f t="shared" si="2"/>
        <v>0</v>
      </c>
      <c r="AO27" s="359"/>
      <c r="AP27" s="360">
        <v>0.68831476800000002</v>
      </c>
      <c r="AQ27" s="360"/>
      <c r="AR27" s="360"/>
      <c r="AS27" s="360"/>
      <c r="AT27" s="360"/>
      <c r="AU27" s="360"/>
      <c r="AV27" s="360"/>
      <c r="AW27" s="360"/>
      <c r="AX27" s="350"/>
      <c r="AY27" s="271" t="s">
        <v>87</v>
      </c>
    </row>
    <row r="28" spans="1:51" s="337" customFormat="1" ht="45" outlineLevel="1">
      <c r="A28" s="713">
        <v>16.399999999999999</v>
      </c>
      <c r="B28" s="714" t="s">
        <v>436</v>
      </c>
      <c r="C28" s="195" t="s">
        <v>70</v>
      </c>
      <c r="D28" s="180" t="str">
        <f t="shared" si="8"/>
        <v>MERC/CAPEX/2020-2021/WFH/ SBR/22</v>
      </c>
      <c r="E28" s="181">
        <f t="shared" si="8"/>
        <v>43762</v>
      </c>
      <c r="F28" s="182">
        <f t="shared" si="9"/>
        <v>44037</v>
      </c>
      <c r="G28" s="364">
        <f>0.9/5</f>
        <v>0.18</v>
      </c>
      <c r="H28" s="364">
        <f>0.9/5</f>
        <v>0.18</v>
      </c>
      <c r="I28" s="350"/>
      <c r="J28" s="350"/>
      <c r="K28" s="240">
        <v>44037</v>
      </c>
      <c r="L28" s="352"/>
      <c r="M28" s="351"/>
      <c r="N28" s="365">
        <v>45310</v>
      </c>
      <c r="O28" s="353" t="s">
        <v>406</v>
      </c>
      <c r="P28" s="91">
        <v>0</v>
      </c>
      <c r="Q28" s="107"/>
      <c r="R28" s="107"/>
      <c r="S28" s="107"/>
      <c r="T28" s="57">
        <f t="shared" si="1"/>
        <v>0</v>
      </c>
      <c r="U28" s="359"/>
      <c r="V28" s="366">
        <v>0.11942800000000001</v>
      </c>
      <c r="W28" s="359"/>
      <c r="X28" s="359"/>
      <c r="Y28" s="359"/>
      <c r="Z28" s="359"/>
      <c r="AA28" s="359"/>
      <c r="AB28" s="359"/>
      <c r="AC28" s="108"/>
      <c r="AD28" s="109"/>
      <c r="AE28" s="109"/>
      <c r="AF28" s="109"/>
      <c r="AG28" s="362"/>
      <c r="AH28" s="362">
        <v>1</v>
      </c>
      <c r="AI28" s="355"/>
      <c r="AJ28" s="91">
        <v>0</v>
      </c>
      <c r="AK28" s="110"/>
      <c r="AL28" s="110"/>
      <c r="AM28" s="110"/>
      <c r="AN28" s="57">
        <f t="shared" si="2"/>
        <v>0</v>
      </c>
      <c r="AO28" s="359"/>
      <c r="AP28" s="360">
        <v>0.11942800000000001</v>
      </c>
      <c r="AQ28" s="360"/>
      <c r="AR28" s="360"/>
      <c r="AS28" s="360"/>
      <c r="AT28" s="360"/>
      <c r="AU28" s="360"/>
      <c r="AV28" s="360"/>
      <c r="AW28" s="360"/>
      <c r="AX28" s="350"/>
      <c r="AY28" s="271" t="s">
        <v>87</v>
      </c>
    </row>
    <row r="29" spans="1:51" s="801" customFormat="1" outlineLevel="1">
      <c r="A29" s="183"/>
      <c r="B29" s="184" t="s">
        <v>29</v>
      </c>
      <c r="C29" s="192" t="s">
        <v>29</v>
      </c>
      <c r="D29" s="183" t="str">
        <f t="shared" si="8"/>
        <v>MERC/CAPEX/2020-2021/WFH/ SBR/22</v>
      </c>
      <c r="E29" s="186">
        <f t="shared" si="8"/>
        <v>43762</v>
      </c>
      <c r="F29" s="100">
        <f t="shared" si="9"/>
        <v>44037</v>
      </c>
      <c r="G29" s="367">
        <v>0.439</v>
      </c>
      <c r="H29" s="367">
        <v>0.439</v>
      </c>
      <c r="I29" s="755"/>
      <c r="J29" s="755"/>
      <c r="K29" s="756">
        <v>44037</v>
      </c>
      <c r="L29" s="755"/>
      <c r="M29" s="755"/>
      <c r="N29" s="755"/>
      <c r="O29" s="755"/>
      <c r="P29" s="188">
        <v>0</v>
      </c>
      <c r="Q29" s="149"/>
      <c r="R29" s="149"/>
      <c r="S29" s="149"/>
      <c r="T29" s="57">
        <f t="shared" si="1"/>
        <v>0</v>
      </c>
      <c r="U29" s="763"/>
      <c r="V29" s="763"/>
      <c r="W29" s="763"/>
      <c r="X29" s="763"/>
      <c r="Y29" s="763"/>
      <c r="Z29" s="763"/>
      <c r="AA29" s="763"/>
      <c r="AB29" s="763"/>
      <c r="AC29" s="101"/>
      <c r="AD29" s="102"/>
      <c r="AE29" s="102"/>
      <c r="AF29" s="102"/>
      <c r="AG29" s="800"/>
      <c r="AH29" s="800"/>
      <c r="AI29" s="800"/>
      <c r="AJ29" s="188">
        <v>0</v>
      </c>
      <c r="AK29" s="150"/>
      <c r="AL29" s="150"/>
      <c r="AM29" s="150"/>
      <c r="AN29" s="57">
        <f t="shared" si="2"/>
        <v>0</v>
      </c>
      <c r="AO29" s="764"/>
      <c r="AP29" s="764"/>
      <c r="AQ29" s="764"/>
      <c r="AR29" s="764"/>
      <c r="AS29" s="764"/>
      <c r="AT29" s="764"/>
      <c r="AU29" s="764"/>
      <c r="AV29" s="764"/>
      <c r="AW29" s="764"/>
      <c r="AX29" s="755"/>
      <c r="AY29" s="802" t="s">
        <v>94</v>
      </c>
    </row>
    <row r="30" spans="1:51">
      <c r="A30" s="715"/>
      <c r="B30" s="716"/>
      <c r="C30" s="87"/>
      <c r="D30" s="87"/>
      <c r="E30" s="88"/>
      <c r="F30" s="89"/>
      <c r="G30" s="90"/>
      <c r="H30" s="90"/>
      <c r="I30" s="248"/>
      <c r="J30" s="248"/>
      <c r="K30" s="254"/>
      <c r="L30" s="248"/>
      <c r="M30" s="248"/>
      <c r="N30" s="248"/>
      <c r="O30" s="248"/>
      <c r="P30" s="91"/>
      <c r="Q30" s="117"/>
      <c r="R30" s="117"/>
      <c r="S30" s="117"/>
      <c r="T30" s="57">
        <f t="shared" si="1"/>
        <v>0</v>
      </c>
      <c r="U30" s="263"/>
      <c r="V30" s="263"/>
      <c r="W30" s="263"/>
      <c r="X30" s="263"/>
      <c r="Y30" s="263"/>
      <c r="Z30" s="263"/>
      <c r="AA30" s="263"/>
      <c r="AB30" s="263"/>
      <c r="AC30" s="118"/>
      <c r="AD30" s="119"/>
      <c r="AE30" s="119"/>
      <c r="AF30" s="119"/>
      <c r="AG30" s="368"/>
      <c r="AH30" s="368"/>
      <c r="AI30" s="368"/>
      <c r="AJ30" s="120"/>
      <c r="AK30" s="121"/>
      <c r="AL30" s="121"/>
      <c r="AM30" s="121"/>
      <c r="AN30" s="57">
        <f t="shared" si="2"/>
        <v>0</v>
      </c>
      <c r="AO30" s="262"/>
      <c r="AP30" s="262"/>
      <c r="AQ30" s="262"/>
      <c r="AR30" s="262"/>
      <c r="AS30" s="262"/>
      <c r="AT30" s="262"/>
      <c r="AU30" s="262"/>
      <c r="AV30" s="262"/>
      <c r="AW30" s="262"/>
      <c r="AX30" s="248"/>
      <c r="AY30" s="255"/>
    </row>
    <row r="31" spans="1:51">
      <c r="A31" s="715"/>
      <c r="B31" s="717" t="s">
        <v>187</v>
      </c>
      <c r="C31" s="87"/>
      <c r="D31" s="87"/>
      <c r="E31" s="88"/>
      <c r="F31" s="89"/>
      <c r="G31" s="90"/>
      <c r="H31" s="90"/>
      <c r="I31" s="248"/>
      <c r="J31" s="248"/>
      <c r="K31" s="254"/>
      <c r="L31" s="248"/>
      <c r="M31" s="248"/>
      <c r="N31" s="248"/>
      <c r="O31" s="248"/>
      <c r="P31" s="91"/>
      <c r="Q31" s="117"/>
      <c r="R31" s="117"/>
      <c r="S31" s="117"/>
      <c r="T31" s="57">
        <f t="shared" si="1"/>
        <v>0</v>
      </c>
      <c r="U31" s="263"/>
      <c r="V31" s="263"/>
      <c r="W31" s="263"/>
      <c r="X31" s="263"/>
      <c r="Y31" s="263"/>
      <c r="Z31" s="263"/>
      <c r="AA31" s="263"/>
      <c r="AB31" s="263"/>
      <c r="AC31" s="118"/>
      <c r="AD31" s="119"/>
      <c r="AE31" s="119"/>
      <c r="AF31" s="119"/>
      <c r="AG31" s="368"/>
      <c r="AH31" s="368"/>
      <c r="AI31" s="368"/>
      <c r="AJ31" s="120"/>
      <c r="AK31" s="121"/>
      <c r="AL31" s="121"/>
      <c r="AM31" s="121"/>
      <c r="AN31" s="57">
        <f t="shared" si="2"/>
        <v>0</v>
      </c>
      <c r="AO31" s="262"/>
      <c r="AP31" s="262"/>
      <c r="AQ31" s="262"/>
      <c r="AR31" s="262"/>
      <c r="AS31" s="262"/>
      <c r="AT31" s="262"/>
      <c r="AU31" s="262"/>
      <c r="AV31" s="262"/>
      <c r="AW31" s="262"/>
      <c r="AX31" s="248"/>
      <c r="AY31" s="255"/>
    </row>
    <row r="32" spans="1:51" s="652" customFormat="1" outlineLevel="1">
      <c r="A32" s="638"/>
      <c r="B32" s="639" t="s">
        <v>563</v>
      </c>
      <c r="C32" s="640"/>
      <c r="D32" s="638"/>
      <c r="E32" s="641"/>
      <c r="F32" s="642"/>
      <c r="G32" s="643"/>
      <c r="H32" s="643"/>
      <c r="I32" s="644"/>
      <c r="J32" s="644"/>
      <c r="K32" s="645"/>
      <c r="L32" s="644"/>
      <c r="M32" s="644"/>
      <c r="N32" s="644"/>
      <c r="O32" s="644"/>
      <c r="P32" s="646"/>
      <c r="Q32" s="647"/>
      <c r="R32" s="647"/>
      <c r="S32" s="647"/>
      <c r="T32" s="57">
        <f t="shared" si="1"/>
        <v>0</v>
      </c>
      <c r="U32" s="647"/>
      <c r="V32" s="647"/>
      <c r="W32" s="647"/>
      <c r="X32" s="647"/>
      <c r="Y32" s="647"/>
      <c r="Z32" s="647"/>
      <c r="AA32" s="647"/>
      <c r="AB32" s="647"/>
      <c r="AC32" s="648"/>
      <c r="AD32" s="649"/>
      <c r="AE32" s="649"/>
      <c r="AF32" s="649"/>
      <c r="AG32" s="649"/>
      <c r="AH32" s="649"/>
      <c r="AI32" s="649"/>
      <c r="AJ32" s="646"/>
      <c r="AK32" s="650"/>
      <c r="AL32" s="650"/>
      <c r="AM32" s="650"/>
      <c r="AN32" s="57">
        <f t="shared" si="2"/>
        <v>0</v>
      </c>
      <c r="AO32" s="650"/>
      <c r="AP32" s="650"/>
      <c r="AQ32" s="650"/>
      <c r="AR32" s="650"/>
      <c r="AS32" s="650"/>
      <c r="AT32" s="650"/>
      <c r="AU32" s="650"/>
      <c r="AV32" s="650"/>
      <c r="AW32" s="650"/>
      <c r="AX32" s="644"/>
      <c r="AY32" s="651"/>
    </row>
    <row r="33" spans="1:51" s="666" customFormat="1" ht="30" outlineLevel="1">
      <c r="A33" s="638"/>
      <c r="B33" s="718" t="s">
        <v>569</v>
      </c>
      <c r="C33" s="654"/>
      <c r="D33" s="653"/>
      <c r="E33" s="655"/>
      <c r="F33" s="656"/>
      <c r="G33" s="657">
        <v>0.78469999999999995</v>
      </c>
      <c r="H33" s="657"/>
      <c r="I33" s="658"/>
      <c r="J33" s="658"/>
      <c r="K33" s="659"/>
      <c r="L33" s="658"/>
      <c r="M33" s="658"/>
      <c r="N33" s="658"/>
      <c r="O33" s="886" t="s">
        <v>669</v>
      </c>
      <c r="P33" s="660"/>
      <c r="Q33" s="661"/>
      <c r="R33" s="661"/>
      <c r="S33" s="661"/>
      <c r="T33" s="57">
        <f t="shared" si="1"/>
        <v>0</v>
      </c>
      <c r="U33" s="661"/>
      <c r="V33" s="661"/>
      <c r="W33" s="661"/>
      <c r="X33" s="661">
        <v>0.78469999999999995</v>
      </c>
      <c r="Y33" s="661"/>
      <c r="Z33" s="661"/>
      <c r="AA33" s="661"/>
      <c r="AB33" s="661"/>
      <c r="AC33" s="662"/>
      <c r="AD33" s="663"/>
      <c r="AE33" s="663"/>
      <c r="AF33" s="663"/>
      <c r="AG33" s="663"/>
      <c r="AH33" s="663"/>
      <c r="AI33" s="663"/>
      <c r="AJ33" s="660"/>
      <c r="AK33" s="664"/>
      <c r="AL33" s="664"/>
      <c r="AM33" s="664"/>
      <c r="AN33" s="57">
        <f t="shared" si="2"/>
        <v>0</v>
      </c>
      <c r="AO33" s="664"/>
      <c r="AP33" s="664"/>
      <c r="AQ33" s="664"/>
      <c r="AR33" s="661">
        <v>0.78469999999999995</v>
      </c>
      <c r="AS33" s="664"/>
      <c r="AT33" s="664"/>
      <c r="AU33" s="664"/>
      <c r="AV33" s="664"/>
      <c r="AW33" s="664"/>
      <c r="AX33" s="658"/>
      <c r="AY33" s="665"/>
    </row>
    <row r="34" spans="1:51" s="666" customFormat="1" ht="60" outlineLevel="1">
      <c r="A34" s="638"/>
      <c r="B34" s="718" t="s">
        <v>570</v>
      </c>
      <c r="C34" s="654"/>
      <c r="D34" s="653"/>
      <c r="E34" s="655"/>
      <c r="F34" s="656"/>
      <c r="G34" s="657">
        <v>19.739999999999998</v>
      </c>
      <c r="H34" s="657"/>
      <c r="I34" s="658"/>
      <c r="J34" s="658"/>
      <c r="K34" s="659"/>
      <c r="L34" s="658"/>
      <c r="M34" s="658"/>
      <c r="N34" s="658"/>
      <c r="O34" s="887"/>
      <c r="P34" s="660"/>
      <c r="Q34" s="661"/>
      <c r="R34" s="661"/>
      <c r="S34" s="661"/>
      <c r="T34" s="57">
        <f t="shared" si="1"/>
        <v>0</v>
      </c>
      <c r="U34" s="661"/>
      <c r="V34" s="661"/>
      <c r="W34" s="661"/>
      <c r="X34" s="661">
        <v>19.739999999999998</v>
      </c>
      <c r="Z34" s="661"/>
      <c r="AA34" s="661"/>
      <c r="AB34" s="661"/>
      <c r="AC34" s="662"/>
      <c r="AD34" s="663"/>
      <c r="AE34" s="663"/>
      <c r="AF34" s="663"/>
      <c r="AG34" s="663"/>
      <c r="AH34" s="663"/>
      <c r="AI34" s="663"/>
      <c r="AJ34" s="660"/>
      <c r="AK34" s="664"/>
      <c r="AL34" s="664"/>
      <c r="AM34" s="664"/>
      <c r="AN34" s="57">
        <f t="shared" si="2"/>
        <v>0</v>
      </c>
      <c r="AO34" s="664"/>
      <c r="AP34" s="664"/>
      <c r="AQ34" s="664"/>
      <c r="AR34" s="661">
        <v>19.739999999999998</v>
      </c>
      <c r="AS34" s="664"/>
      <c r="AT34" s="664"/>
      <c r="AU34" s="664"/>
      <c r="AV34" s="664"/>
      <c r="AW34" s="664"/>
      <c r="AX34" s="658"/>
      <c r="AY34" s="665"/>
    </row>
    <row r="35" spans="1:51" s="677" customFormat="1" outlineLevel="1">
      <c r="A35" s="719"/>
      <c r="B35" s="639" t="s">
        <v>567</v>
      </c>
      <c r="C35" s="667"/>
      <c r="D35" s="667"/>
      <c r="E35" s="668"/>
      <c r="F35" s="669"/>
      <c r="G35" s="670"/>
      <c r="H35" s="670"/>
      <c r="I35" s="670"/>
      <c r="J35" s="670"/>
      <c r="K35" s="668"/>
      <c r="L35" s="670"/>
      <c r="M35" s="670"/>
      <c r="N35" s="670"/>
      <c r="O35" s="886"/>
      <c r="P35" s="671"/>
      <c r="Q35" s="672"/>
      <c r="R35" s="672"/>
      <c r="S35" s="672"/>
      <c r="T35" s="57">
        <f t="shared" si="1"/>
        <v>0</v>
      </c>
      <c r="U35" s="672"/>
      <c r="V35" s="672"/>
      <c r="W35" s="672"/>
      <c r="X35" s="672"/>
      <c r="Y35" s="672"/>
      <c r="Z35" s="672"/>
      <c r="AA35" s="672"/>
      <c r="AB35" s="672"/>
      <c r="AC35" s="673"/>
      <c r="AD35" s="674"/>
      <c r="AE35" s="674"/>
      <c r="AF35" s="674"/>
      <c r="AG35" s="674"/>
      <c r="AH35" s="674"/>
      <c r="AI35" s="674"/>
      <c r="AJ35" s="675"/>
      <c r="AK35" s="676"/>
      <c r="AL35" s="676"/>
      <c r="AM35" s="676"/>
      <c r="AN35" s="57">
        <f t="shared" si="2"/>
        <v>0</v>
      </c>
      <c r="AO35" s="676"/>
      <c r="AP35" s="676"/>
      <c r="AQ35" s="676"/>
      <c r="AR35" s="676"/>
      <c r="AS35" s="676"/>
      <c r="AT35" s="676"/>
      <c r="AU35" s="676"/>
      <c r="AV35" s="676"/>
      <c r="AW35" s="676"/>
      <c r="AX35" s="670"/>
      <c r="AY35" s="667"/>
    </row>
    <row r="36" spans="1:51" s="666" customFormat="1" ht="30" outlineLevel="1">
      <c r="A36" s="719"/>
      <c r="B36" s="720" t="s">
        <v>571</v>
      </c>
      <c r="C36" s="678"/>
      <c r="D36" s="678"/>
      <c r="E36" s="659"/>
      <c r="F36" s="656"/>
      <c r="G36" s="658">
        <v>8.33</v>
      </c>
      <c r="H36" s="658"/>
      <c r="I36" s="658"/>
      <c r="J36" s="658"/>
      <c r="K36" s="659"/>
      <c r="L36" s="658"/>
      <c r="M36" s="658"/>
      <c r="N36" s="658"/>
      <c r="O36" s="886" t="s">
        <v>670</v>
      </c>
      <c r="P36" s="660"/>
      <c r="Q36" s="661"/>
      <c r="R36" s="661"/>
      <c r="S36" s="661"/>
      <c r="T36" s="57">
        <f t="shared" si="1"/>
        <v>0</v>
      </c>
      <c r="U36" s="661"/>
      <c r="V36" s="661"/>
      <c r="W36" s="661"/>
      <c r="X36" s="661"/>
      <c r="Y36" s="661"/>
      <c r="Z36" s="661"/>
      <c r="AA36" s="661">
        <v>8.33</v>
      </c>
      <c r="AC36" s="662"/>
      <c r="AD36" s="663"/>
      <c r="AE36" s="663"/>
      <c r="AF36" s="663"/>
      <c r="AG36" s="663"/>
      <c r="AH36" s="663"/>
      <c r="AI36" s="663"/>
      <c r="AJ36" s="660"/>
      <c r="AK36" s="664"/>
      <c r="AL36" s="664"/>
      <c r="AM36" s="664"/>
      <c r="AN36" s="57">
        <f t="shared" si="2"/>
        <v>0</v>
      </c>
      <c r="AO36" s="664"/>
      <c r="AP36" s="664"/>
      <c r="AQ36" s="664"/>
      <c r="AR36" s="664"/>
      <c r="AS36" s="664"/>
      <c r="AT36" s="664"/>
      <c r="AU36" s="661">
        <v>8.33</v>
      </c>
      <c r="AV36" s="664"/>
      <c r="AW36" s="664"/>
      <c r="AX36" s="658"/>
      <c r="AY36" s="678"/>
    </row>
    <row r="37" spans="1:51" s="337" customFormat="1">
      <c r="A37" s="713"/>
      <c r="B37" s="721"/>
      <c r="C37" s="111"/>
      <c r="D37" s="58"/>
      <c r="E37" s="105"/>
      <c r="F37" s="182"/>
      <c r="G37" s="369"/>
      <c r="H37" s="369"/>
      <c r="I37" s="350"/>
      <c r="J37" s="350"/>
      <c r="K37" s="254"/>
      <c r="L37" s="350"/>
      <c r="M37" s="350"/>
      <c r="N37" s="350"/>
      <c r="O37" s="350"/>
      <c r="P37" s="91"/>
      <c r="Q37" s="107"/>
      <c r="R37" s="107"/>
      <c r="S37" s="107"/>
      <c r="T37" s="57">
        <f t="shared" si="1"/>
        <v>0</v>
      </c>
      <c r="U37" s="359"/>
      <c r="V37" s="359"/>
      <c r="W37" s="359"/>
      <c r="X37" s="359"/>
      <c r="Y37" s="359"/>
      <c r="Z37" s="359"/>
      <c r="AA37" s="359"/>
      <c r="AB37" s="359"/>
      <c r="AC37" s="108"/>
      <c r="AD37" s="109"/>
      <c r="AE37" s="109"/>
      <c r="AF37" s="109"/>
      <c r="AG37" s="355"/>
      <c r="AH37" s="355"/>
      <c r="AI37" s="355"/>
      <c r="AJ37" s="91"/>
      <c r="AK37" s="110"/>
      <c r="AL37" s="110"/>
      <c r="AM37" s="110"/>
      <c r="AN37" s="57">
        <f t="shared" si="2"/>
        <v>0</v>
      </c>
      <c r="AO37" s="360"/>
      <c r="AP37" s="360"/>
      <c r="AQ37" s="360"/>
      <c r="AR37" s="360"/>
      <c r="AS37" s="360"/>
      <c r="AT37" s="360"/>
      <c r="AU37" s="360"/>
      <c r="AV37" s="360"/>
      <c r="AW37" s="360"/>
      <c r="AX37" s="350"/>
      <c r="AY37" s="271"/>
    </row>
    <row r="38" spans="1:51">
      <c r="A38" s="715"/>
      <c r="B38" s="716"/>
      <c r="C38" s="87"/>
      <c r="D38" s="87"/>
      <c r="E38" s="88"/>
      <c r="F38" s="89"/>
      <c r="G38" s="90"/>
      <c r="H38" s="90"/>
      <c r="I38" s="248"/>
      <c r="J38" s="248"/>
      <c r="K38" s="254"/>
      <c r="L38" s="248"/>
      <c r="M38" s="248"/>
      <c r="N38" s="248"/>
      <c r="O38" s="248"/>
      <c r="P38" s="91"/>
      <c r="Q38" s="117"/>
      <c r="R38" s="117"/>
      <c r="S38" s="117"/>
      <c r="T38" s="57">
        <f t="shared" si="1"/>
        <v>0</v>
      </c>
      <c r="U38" s="263"/>
      <c r="V38" s="263"/>
      <c r="W38" s="263"/>
      <c r="X38" s="263"/>
      <c r="Y38" s="263"/>
      <c r="Z38" s="263"/>
      <c r="AA38" s="263"/>
      <c r="AB38" s="263"/>
      <c r="AC38" s="118"/>
      <c r="AD38" s="119"/>
      <c r="AE38" s="119"/>
      <c r="AF38" s="119"/>
      <c r="AG38" s="368"/>
      <c r="AH38" s="368"/>
      <c r="AI38" s="368"/>
      <c r="AJ38" s="120"/>
      <c r="AK38" s="121"/>
      <c r="AL38" s="121"/>
      <c r="AM38" s="121"/>
      <c r="AN38" s="57">
        <f t="shared" si="2"/>
        <v>0</v>
      </c>
      <c r="AO38" s="262"/>
      <c r="AP38" s="262"/>
      <c r="AQ38" s="262"/>
      <c r="AR38" s="262"/>
      <c r="AS38" s="262"/>
      <c r="AT38" s="262"/>
      <c r="AU38" s="262"/>
      <c r="AV38" s="262"/>
      <c r="AW38" s="262"/>
      <c r="AX38" s="248"/>
      <c r="AY38" s="255"/>
    </row>
    <row r="39" spans="1:51">
      <c r="A39" s="715"/>
      <c r="B39" s="722" t="s">
        <v>188</v>
      </c>
      <c r="C39" s="87"/>
      <c r="D39" s="87"/>
      <c r="E39" s="88"/>
      <c r="F39" s="89"/>
      <c r="G39" s="90"/>
      <c r="H39" s="90"/>
      <c r="I39" s="248"/>
      <c r="J39" s="248"/>
      <c r="K39" s="254"/>
      <c r="L39" s="248"/>
      <c r="M39" s="248"/>
      <c r="N39" s="248"/>
      <c r="O39" s="248"/>
      <c r="P39" s="91"/>
      <c r="Q39" s="117"/>
      <c r="R39" s="117"/>
      <c r="S39" s="117"/>
      <c r="T39" s="57">
        <f t="shared" si="1"/>
        <v>0</v>
      </c>
      <c r="U39" s="263"/>
      <c r="V39" s="263"/>
      <c r="W39" s="263"/>
      <c r="X39" s="263"/>
      <c r="Y39" s="263"/>
      <c r="Z39" s="263"/>
      <c r="AA39" s="263"/>
      <c r="AB39" s="263"/>
      <c r="AC39" s="118"/>
      <c r="AD39" s="119"/>
      <c r="AE39" s="119"/>
      <c r="AF39" s="119"/>
      <c r="AG39" s="368"/>
      <c r="AH39" s="368"/>
      <c r="AI39" s="368"/>
      <c r="AJ39" s="120"/>
      <c r="AK39" s="121"/>
      <c r="AL39" s="121"/>
      <c r="AM39" s="121"/>
      <c r="AN39" s="57">
        <f t="shared" si="2"/>
        <v>0</v>
      </c>
      <c r="AO39" s="262"/>
      <c r="AP39" s="262"/>
      <c r="AQ39" s="262"/>
      <c r="AR39" s="262"/>
      <c r="AS39" s="262"/>
      <c r="AT39" s="262"/>
      <c r="AU39" s="262"/>
      <c r="AV39" s="262"/>
      <c r="AW39" s="262"/>
      <c r="AX39" s="248"/>
      <c r="AY39" s="255"/>
    </row>
    <row r="40" spans="1:51" s="337" customFormat="1" hidden="1" outlineLevel="1">
      <c r="A40" s="713">
        <v>1</v>
      </c>
      <c r="B40" s="721" t="s">
        <v>437</v>
      </c>
      <c r="C40" s="111" t="s">
        <v>86</v>
      </c>
      <c r="D40" s="58" t="s">
        <v>94</v>
      </c>
      <c r="E40" s="105"/>
      <c r="F40" s="182"/>
      <c r="G40" s="369"/>
      <c r="H40" s="369"/>
      <c r="I40" s="350"/>
      <c r="J40" s="350"/>
      <c r="K40" s="254"/>
      <c r="L40" s="350"/>
      <c r="M40" s="350"/>
      <c r="N40" s="350"/>
      <c r="O40" s="350"/>
      <c r="P40" s="91"/>
      <c r="Q40" s="107"/>
      <c r="R40" s="107">
        <v>4.9109600000000003E-2</v>
      </c>
      <c r="S40" s="107">
        <v>2.5424000000000002E-3</v>
      </c>
      <c r="T40" s="57">
        <f t="shared" si="1"/>
        <v>5.1652000000000003E-2</v>
      </c>
      <c r="U40" s="359"/>
      <c r="V40" s="359"/>
      <c r="W40" s="359"/>
      <c r="X40" s="359"/>
      <c r="Y40" s="359"/>
      <c r="Z40" s="359"/>
      <c r="AA40" s="359"/>
      <c r="AB40" s="359"/>
      <c r="AC40" s="108"/>
      <c r="AD40" s="108">
        <v>1</v>
      </c>
      <c r="AE40" s="108">
        <v>1</v>
      </c>
      <c r="AF40" s="108">
        <v>1</v>
      </c>
      <c r="AG40" s="355"/>
      <c r="AH40" s="355"/>
      <c r="AI40" s="355"/>
      <c r="AJ40" s="91"/>
      <c r="AK40" s="110">
        <v>0</v>
      </c>
      <c r="AL40" s="110">
        <v>4.9109600000000003E-2</v>
      </c>
      <c r="AM40" s="110">
        <v>2.5424000000000002E-3</v>
      </c>
      <c r="AN40" s="57">
        <f t="shared" si="2"/>
        <v>5.1652000000000003E-2</v>
      </c>
      <c r="AO40" s="360"/>
      <c r="AP40" s="360"/>
      <c r="AQ40" s="360"/>
      <c r="AR40" s="360"/>
      <c r="AS40" s="360"/>
      <c r="AT40" s="360"/>
      <c r="AU40" s="360"/>
      <c r="AV40" s="360"/>
      <c r="AW40" s="360"/>
      <c r="AX40" s="350"/>
      <c r="AY40" s="273" t="s">
        <v>87</v>
      </c>
    </row>
    <row r="41" spans="1:51" s="337" customFormat="1" hidden="1" outlineLevel="1">
      <c r="A41" s="713">
        <v>2</v>
      </c>
      <c r="B41" s="721" t="s">
        <v>438</v>
      </c>
      <c r="C41" s="111" t="s">
        <v>86</v>
      </c>
      <c r="D41" s="58" t="s">
        <v>94</v>
      </c>
      <c r="E41" s="105"/>
      <c r="F41" s="182"/>
      <c r="G41" s="369"/>
      <c r="H41" s="369"/>
      <c r="I41" s="350"/>
      <c r="J41" s="350"/>
      <c r="K41" s="254"/>
      <c r="L41" s="350"/>
      <c r="M41" s="350"/>
      <c r="N41" s="350"/>
      <c r="O41" s="350"/>
      <c r="P41" s="91"/>
      <c r="Q41" s="107">
        <v>1.0372398000000001E-2</v>
      </c>
      <c r="R41" s="107">
        <v>1.3073992E-2</v>
      </c>
      <c r="S41" s="107">
        <v>3.2494999999999998E-3</v>
      </c>
      <c r="T41" s="57">
        <f t="shared" si="1"/>
        <v>2.669589E-2</v>
      </c>
      <c r="U41" s="359"/>
      <c r="V41" s="359"/>
      <c r="W41" s="359"/>
      <c r="X41" s="359"/>
      <c r="Y41" s="359"/>
      <c r="Z41" s="359"/>
      <c r="AA41" s="359"/>
      <c r="AB41" s="359"/>
      <c r="AC41" s="108"/>
      <c r="AD41" s="108">
        <v>1</v>
      </c>
      <c r="AE41" s="108">
        <v>1</v>
      </c>
      <c r="AF41" s="108">
        <v>1</v>
      </c>
      <c r="AG41" s="355"/>
      <c r="AH41" s="362"/>
      <c r="AI41" s="355"/>
      <c r="AJ41" s="91"/>
      <c r="AK41" s="110">
        <v>1.0372398000000001E-2</v>
      </c>
      <c r="AL41" s="110">
        <v>1.3073992E-2</v>
      </c>
      <c r="AM41" s="110">
        <v>3.2494999999999998E-3</v>
      </c>
      <c r="AN41" s="57">
        <f t="shared" si="2"/>
        <v>2.669589E-2</v>
      </c>
      <c r="AO41" s="360"/>
      <c r="AP41" s="360">
        <v>0</v>
      </c>
      <c r="AQ41" s="360"/>
      <c r="AR41" s="360"/>
      <c r="AS41" s="360"/>
      <c r="AT41" s="360"/>
      <c r="AU41" s="360"/>
      <c r="AV41" s="360"/>
      <c r="AW41" s="360"/>
      <c r="AX41" s="350"/>
      <c r="AY41" s="273" t="s">
        <v>87</v>
      </c>
    </row>
    <row r="42" spans="1:51" s="337" customFormat="1" hidden="1" outlineLevel="1">
      <c r="A42" s="713">
        <v>3</v>
      </c>
      <c r="B42" s="721" t="s">
        <v>439</v>
      </c>
      <c r="C42" s="111" t="s">
        <v>86</v>
      </c>
      <c r="D42" s="58" t="s">
        <v>94</v>
      </c>
      <c r="E42" s="105"/>
      <c r="F42" s="182"/>
      <c r="G42" s="369"/>
      <c r="H42" s="369"/>
      <c r="I42" s="350"/>
      <c r="J42" s="350"/>
      <c r="K42" s="254"/>
      <c r="L42" s="350"/>
      <c r="M42" s="350"/>
      <c r="N42" s="350"/>
      <c r="O42" s="350"/>
      <c r="P42" s="91"/>
      <c r="Q42" s="107">
        <v>1.7497989999999998E-3</v>
      </c>
      <c r="R42" s="107">
        <v>6.3949899999999997E-4</v>
      </c>
      <c r="S42" s="107">
        <v>0</v>
      </c>
      <c r="T42" s="57">
        <f t="shared" si="1"/>
        <v>2.3892979999999998E-3</v>
      </c>
      <c r="U42" s="359"/>
      <c r="V42" s="359"/>
      <c r="W42" s="359"/>
      <c r="X42" s="359"/>
      <c r="Y42" s="359"/>
      <c r="Z42" s="359"/>
      <c r="AA42" s="359"/>
      <c r="AB42" s="359"/>
      <c r="AC42" s="108"/>
      <c r="AD42" s="108">
        <v>1</v>
      </c>
      <c r="AE42" s="108">
        <v>1</v>
      </c>
      <c r="AF42" s="108">
        <v>1</v>
      </c>
      <c r="AG42" s="355"/>
      <c r="AH42" s="355"/>
      <c r="AI42" s="355"/>
      <c r="AJ42" s="91"/>
      <c r="AK42" s="110">
        <v>1.7497989999999998E-3</v>
      </c>
      <c r="AL42" s="110">
        <v>6.3949899999999997E-4</v>
      </c>
      <c r="AM42" s="110">
        <v>0</v>
      </c>
      <c r="AN42" s="57">
        <f t="shared" si="2"/>
        <v>2.3892979999999998E-3</v>
      </c>
      <c r="AO42" s="360"/>
      <c r="AP42" s="360"/>
      <c r="AQ42" s="360"/>
      <c r="AR42" s="360"/>
      <c r="AS42" s="360"/>
      <c r="AT42" s="360"/>
      <c r="AU42" s="360"/>
      <c r="AV42" s="360"/>
      <c r="AW42" s="360"/>
      <c r="AX42" s="350"/>
      <c r="AY42" s="273" t="s">
        <v>87</v>
      </c>
    </row>
    <row r="43" spans="1:51" s="337" customFormat="1" hidden="1" outlineLevel="1">
      <c r="A43" s="713">
        <v>4</v>
      </c>
      <c r="B43" s="723" t="s">
        <v>507</v>
      </c>
      <c r="C43" s="111" t="s">
        <v>86</v>
      </c>
      <c r="D43" s="58" t="s">
        <v>94</v>
      </c>
      <c r="E43" s="105"/>
      <c r="F43" s="182"/>
      <c r="G43" s="369"/>
      <c r="H43" s="369"/>
      <c r="I43" s="350"/>
      <c r="J43" s="350"/>
      <c r="K43" s="254"/>
      <c r="L43" s="350"/>
      <c r="M43" s="350"/>
      <c r="N43" s="370">
        <v>44706</v>
      </c>
      <c r="O43" s="350"/>
      <c r="P43" s="91"/>
      <c r="Q43" s="107"/>
      <c r="R43" s="107"/>
      <c r="S43" s="107"/>
      <c r="T43" s="57">
        <f t="shared" si="1"/>
        <v>0</v>
      </c>
      <c r="U43" s="359">
        <v>2.0038810739999997</v>
      </c>
      <c r="V43" s="359"/>
      <c r="W43" s="359"/>
      <c r="X43" s="359"/>
      <c r="Y43" s="359"/>
      <c r="Z43" s="359"/>
      <c r="AA43" s="359"/>
      <c r="AB43" s="359"/>
      <c r="AC43" s="108"/>
      <c r="AD43" s="109"/>
      <c r="AE43" s="109"/>
      <c r="AF43" s="109"/>
      <c r="AG43" s="362">
        <v>1</v>
      </c>
      <c r="AH43" s="355"/>
      <c r="AI43" s="355"/>
      <c r="AJ43" s="91"/>
      <c r="AK43" s="110"/>
      <c r="AL43" s="110"/>
      <c r="AM43" s="110"/>
      <c r="AN43" s="57">
        <f t="shared" si="2"/>
        <v>0</v>
      </c>
      <c r="AO43" s="360">
        <v>2.0038810739999997</v>
      </c>
      <c r="AP43" s="360"/>
      <c r="AQ43" s="360"/>
      <c r="AR43" s="360"/>
      <c r="AS43" s="360"/>
      <c r="AT43" s="360"/>
      <c r="AU43" s="360"/>
      <c r="AV43" s="360"/>
      <c r="AW43" s="360"/>
      <c r="AX43" s="350"/>
      <c r="AY43" s="273" t="s">
        <v>87</v>
      </c>
    </row>
    <row r="44" spans="1:51" collapsed="1">
      <c r="A44" s="122"/>
      <c r="B44" s="123" t="s">
        <v>189</v>
      </c>
      <c r="C44" s="122"/>
      <c r="D44" s="122"/>
      <c r="E44" s="124"/>
      <c r="F44" s="81"/>
      <c r="G44" s="123"/>
      <c r="H44" s="123"/>
      <c r="I44" s="123"/>
      <c r="J44" s="123"/>
      <c r="K44" s="124"/>
      <c r="L44" s="123"/>
      <c r="M44" s="123"/>
      <c r="N44" s="123"/>
      <c r="O44" s="123"/>
      <c r="P44" s="82">
        <f t="shared" ref="P44:AB44" si="10">SUM(P10:P43)</f>
        <v>10.036550946</v>
      </c>
      <c r="Q44" s="371">
        <f t="shared" si="10"/>
        <v>1.2122197000000001E-2</v>
      </c>
      <c r="R44" s="371">
        <f t="shared" si="10"/>
        <v>0.13092089099999998</v>
      </c>
      <c r="S44" s="372">
        <f t="shared" si="10"/>
        <v>5.7919E-3</v>
      </c>
      <c r="T44" s="372">
        <f t="shared" si="10"/>
        <v>10.185385934000001</v>
      </c>
      <c r="U44" s="371">
        <f t="shared" si="10"/>
        <v>2.0038810739999997</v>
      </c>
      <c r="V44" s="371">
        <f t="shared" si="10"/>
        <v>0.807742768</v>
      </c>
      <c r="W44" s="371">
        <f t="shared" si="10"/>
        <v>0.13216</v>
      </c>
      <c r="X44" s="371">
        <f t="shared" si="10"/>
        <v>22.030437999999997</v>
      </c>
      <c r="Y44" s="371">
        <f t="shared" si="10"/>
        <v>0</v>
      </c>
      <c r="Z44" s="371">
        <f t="shared" si="10"/>
        <v>0</v>
      </c>
      <c r="AA44" s="371">
        <f t="shared" si="10"/>
        <v>8.33</v>
      </c>
      <c r="AB44" s="371">
        <f t="shared" si="10"/>
        <v>0</v>
      </c>
      <c r="AC44" s="125"/>
      <c r="AD44" s="126"/>
      <c r="AE44" s="126"/>
      <c r="AF44" s="126"/>
      <c r="AG44" s="126"/>
      <c r="AH44" s="126"/>
      <c r="AI44" s="126"/>
      <c r="AJ44" s="82">
        <f t="shared" ref="AJ44:AW44" si="11">SUM(AJ10:AJ43)</f>
        <v>10.036550946</v>
      </c>
      <c r="AK44" s="373">
        <f t="shared" si="11"/>
        <v>1.2122197000000001E-2</v>
      </c>
      <c r="AL44" s="373">
        <f t="shared" si="11"/>
        <v>0.13092089099999998</v>
      </c>
      <c r="AM44" s="373">
        <f t="shared" si="11"/>
        <v>5.7919E-3</v>
      </c>
      <c r="AN44" s="373">
        <f t="shared" si="11"/>
        <v>10.185385934000001</v>
      </c>
      <c r="AO44" s="373">
        <f t="shared" si="11"/>
        <v>2.0038810739999997</v>
      </c>
      <c r="AP44" s="373">
        <f t="shared" si="11"/>
        <v>0.807742768</v>
      </c>
      <c r="AQ44" s="373">
        <f t="shared" si="11"/>
        <v>0.13216</v>
      </c>
      <c r="AR44" s="373">
        <f t="shared" si="11"/>
        <v>22.030437999999997</v>
      </c>
      <c r="AS44" s="373">
        <f t="shared" si="11"/>
        <v>0</v>
      </c>
      <c r="AT44" s="373">
        <f t="shared" si="11"/>
        <v>0</v>
      </c>
      <c r="AU44" s="373">
        <f t="shared" si="11"/>
        <v>8.33</v>
      </c>
      <c r="AV44" s="373">
        <f t="shared" si="11"/>
        <v>0</v>
      </c>
      <c r="AW44" s="373">
        <f t="shared" si="11"/>
        <v>0</v>
      </c>
      <c r="AX44" s="123"/>
      <c r="AY44" s="122"/>
    </row>
    <row r="46" spans="1:51">
      <c r="AK46" s="22">
        <f>121222/10^7</f>
        <v>1.21222E-2</v>
      </c>
      <c r="AL46" s="22">
        <f>1309209/10^7</f>
        <v>0.13092090000000001</v>
      </c>
      <c r="AM46" s="22">
        <v>5.7919E-3</v>
      </c>
    </row>
    <row r="47" spans="1:51">
      <c r="AK47" s="374">
        <f>+AK44-AK46</f>
        <v>-2.9999999984209325E-9</v>
      </c>
      <c r="AL47" s="375">
        <f>+AL44-AL46</f>
        <v>-9.000000023018373E-9</v>
      </c>
      <c r="AM47" s="375">
        <f>+AM44-AM46</f>
        <v>0</v>
      </c>
      <c r="AN47" s="375"/>
      <c r="AO47" s="22">
        <f>SUM(AO40:AO43)</f>
        <v>2.0038810739999997</v>
      </c>
      <c r="AP47" s="22">
        <f>SUM(AP40:AP43)</f>
        <v>0</v>
      </c>
      <c r="AQ47" s="22">
        <f>SUM(AQ40:AQ43)</f>
        <v>0</v>
      </c>
    </row>
    <row r="62" spans="16:16">
      <c r="P62" s="28">
        <v>1.1579071000000001</v>
      </c>
    </row>
    <row r="63" spans="16:16">
      <c r="P63" s="28">
        <v>0.27249859999999998</v>
      </c>
    </row>
    <row r="64" spans="16:16">
      <c r="P64" s="28">
        <v>7.7792E-2</v>
      </c>
    </row>
    <row r="65" spans="16:36">
      <c r="P65" s="28">
        <v>0.20473749999999999</v>
      </c>
    </row>
    <row r="66" spans="16:36">
      <c r="P66" s="28">
        <v>0.25037999999999999</v>
      </c>
    </row>
    <row r="67" spans="16:36">
      <c r="P67" s="28">
        <v>0</v>
      </c>
    </row>
    <row r="68" spans="16:36">
      <c r="P68" s="28">
        <v>0.39749400000000001</v>
      </c>
    </row>
    <row r="69" spans="16:36">
      <c r="P69" s="28">
        <f>SUM(P62:P68)</f>
        <v>2.3608092000000003</v>
      </c>
    </row>
    <row r="71" spans="16:36">
      <c r="P71" s="28">
        <v>0.32486589999999999</v>
      </c>
      <c r="AJ71" s="29">
        <v>0.32486589999999999</v>
      </c>
    </row>
    <row r="72" spans="16:36">
      <c r="P72" s="28">
        <v>0.26213160000000002</v>
      </c>
      <c r="AJ72" s="29">
        <v>0.26213160000000002</v>
      </c>
    </row>
    <row r="73" spans="16:36">
      <c r="P73" s="28">
        <v>0.1</v>
      </c>
      <c r="AJ73" s="29">
        <v>0.1</v>
      </c>
    </row>
    <row r="74" spans="16:36">
      <c r="P74" s="28">
        <v>9.2500499999999999E-2</v>
      </c>
      <c r="AJ74" s="29">
        <v>9.2500499999999999E-2</v>
      </c>
    </row>
    <row r="75" spans="16:36">
      <c r="P75" s="28">
        <v>0.3108609</v>
      </c>
      <c r="AJ75" s="29">
        <v>0.3108609</v>
      </c>
    </row>
    <row r="76" spans="16:36">
      <c r="P76" s="28">
        <v>0.22553089999999998</v>
      </c>
      <c r="AJ76" s="29">
        <v>9.6787799999999993E-2</v>
      </c>
    </row>
    <row r="77" spans="16:36">
      <c r="P77" s="28">
        <f>SUM(P71:P76)</f>
        <v>1.3158897999999999</v>
      </c>
      <c r="AJ77" s="29">
        <f>SUM(AJ71:AJ76)</f>
        <v>1.1871467</v>
      </c>
    </row>
    <row r="79" spans="16:36">
      <c r="P79" s="28">
        <v>0.20056550000000001</v>
      </c>
    </row>
    <row r="80" spans="16:36">
      <c r="P80" s="28">
        <v>0.13371269999999999</v>
      </c>
    </row>
    <row r="81" spans="16:16">
      <c r="P81" s="28">
        <v>0.18377830000000001</v>
      </c>
    </row>
    <row r="82" spans="16:16">
      <c r="P82" s="28">
        <v>0.38400000000000001</v>
      </c>
    </row>
    <row r="83" spans="16:16">
      <c r="P83" s="28">
        <v>0.20725199999999999</v>
      </c>
    </row>
    <row r="84" spans="16:16">
      <c r="P84" s="28">
        <v>0</v>
      </c>
    </row>
    <row r="85" spans="16:16">
      <c r="P85" s="28">
        <v>0.33133049999999997</v>
      </c>
    </row>
    <row r="86" spans="16:16">
      <c r="P86" s="28">
        <f>SUM(P79:P85)</f>
        <v>1.440639</v>
      </c>
    </row>
  </sheetData>
  <mergeCells count="26">
    <mergeCell ref="L4:L6"/>
    <mergeCell ref="A4:A6"/>
    <mergeCell ref="B4:B6"/>
    <mergeCell ref="C4:C6"/>
    <mergeCell ref="D4:D6"/>
    <mergeCell ref="E4:E6"/>
    <mergeCell ref="F4:F6"/>
    <mergeCell ref="G4:G6"/>
    <mergeCell ref="H4:H6"/>
    <mergeCell ref="I4:I6"/>
    <mergeCell ref="J4:J6"/>
    <mergeCell ref="K4:K6"/>
    <mergeCell ref="M4:M6"/>
    <mergeCell ref="N4:N6"/>
    <mergeCell ref="O4:O6"/>
    <mergeCell ref="P4:W4"/>
    <mergeCell ref="AC4:AI4"/>
    <mergeCell ref="AW4:AW6"/>
    <mergeCell ref="AX4:AX6"/>
    <mergeCell ref="AY4:AY6"/>
    <mergeCell ref="P5:P6"/>
    <mergeCell ref="AC5:AC6"/>
    <mergeCell ref="AJ5:AJ6"/>
    <mergeCell ref="AJ4:AQ4"/>
    <mergeCell ref="AN5:AN6"/>
    <mergeCell ref="T5:T6"/>
  </mergeCells>
  <conditionalFormatting sqref="D11:E14 D21:E24 D26:E29 E37">
    <cfRule type="containsText" dxfId="732" priority="45" operator="containsText" text="DPR not submitted">
      <formula>NOT(ISERROR(SEARCH("DPR not submitted",D11)))</formula>
    </cfRule>
    <cfRule type="containsText" dxfId="731" priority="46" operator="containsText" text="Yet to be approved">
      <formula>NOT(ISERROR(SEARCH("Yet to be approved",D11)))</formula>
    </cfRule>
  </conditionalFormatting>
  <conditionalFormatting sqref="D16:D19">
    <cfRule type="containsText" dxfId="730" priority="41" operator="containsText" text="DPR not submitted">
      <formula>NOT(ISERROR(SEARCH("DPR not submitted",D16)))</formula>
    </cfRule>
    <cfRule type="containsText" dxfId="729" priority="42" operator="containsText" text="Yet to be approved">
      <formula>NOT(ISERROR(SEARCH("Yet to be approved",D16)))</formula>
    </cfRule>
  </conditionalFormatting>
  <conditionalFormatting sqref="E16:E19">
    <cfRule type="containsText" dxfId="728" priority="43" operator="containsText" text="DPR not submitted">
      <formula>NOT(ISERROR(SEARCH("DPR not submitted",E16)))</formula>
    </cfRule>
    <cfRule type="containsText" dxfId="727" priority="44" operator="containsText" text="Yet to be approved">
      <formula>NOT(ISERROR(SEARCH("Yet to be approved",E16)))</formula>
    </cfRule>
  </conditionalFormatting>
  <conditionalFormatting sqref="D37">
    <cfRule type="containsText" dxfId="726" priority="33" operator="containsText" text="DPR not submitted">
      <formula>NOT(ISERROR(SEARCH("DPR not submitted",D37)))</formula>
    </cfRule>
    <cfRule type="containsText" dxfId="725" priority="34" operator="containsText" text="Yet to be approved">
      <formula>NOT(ISERROR(SEARCH("Yet to be approved",D37)))</formula>
    </cfRule>
  </conditionalFormatting>
  <conditionalFormatting sqref="D40:D43">
    <cfRule type="containsText" dxfId="724" priority="29" operator="containsText" text="DPR not submitted">
      <formula>NOT(ISERROR(SEARCH("DPR not submitted",D40)))</formula>
    </cfRule>
    <cfRule type="containsText" dxfId="723" priority="30" operator="containsText" text="Yet to be approved">
      <formula>NOT(ISERROR(SEARCH("Yet to be approved",D40)))</formula>
    </cfRule>
  </conditionalFormatting>
  <conditionalFormatting sqref="E40:E43">
    <cfRule type="containsText" dxfId="722" priority="31" operator="containsText" text="DPR not submitted">
      <formula>NOT(ISERROR(SEARCH("DPR not submitted",E40)))</formula>
    </cfRule>
    <cfRule type="containsText" dxfId="721" priority="32" operator="containsText" text="Yet to be approved">
      <formula>NOT(ISERROR(SEARCH("Yet to be approved",E40)))</formula>
    </cfRule>
  </conditionalFormatting>
  <conditionalFormatting sqref="D10">
    <cfRule type="containsText" dxfId="720" priority="17" operator="containsText" text="DPR not submitted">
      <formula>NOT(ISERROR(SEARCH("DPR not submitted",D10)))</formula>
    </cfRule>
    <cfRule type="containsText" dxfId="719" priority="18" operator="containsText" text="Yet to be approved">
      <formula>NOT(ISERROR(SEARCH("Yet to be approved",D10)))</formula>
    </cfRule>
  </conditionalFormatting>
  <conditionalFormatting sqref="D15">
    <cfRule type="containsText" dxfId="718" priority="15" operator="containsText" text="DPR not submitted">
      <formula>NOT(ISERROR(SEARCH("DPR not submitted",D15)))</formula>
    </cfRule>
    <cfRule type="containsText" dxfId="717" priority="16" operator="containsText" text="Yet to be approved">
      <formula>NOT(ISERROR(SEARCH("Yet to be approved",D15)))</formula>
    </cfRule>
  </conditionalFormatting>
  <conditionalFormatting sqref="D20">
    <cfRule type="containsText" dxfId="716" priority="13" operator="containsText" text="DPR not submitted">
      <formula>NOT(ISERROR(SEARCH("DPR not submitted",D20)))</formula>
    </cfRule>
    <cfRule type="containsText" dxfId="715" priority="14" operator="containsText" text="Yet to be approved">
      <formula>NOT(ISERROR(SEARCH("Yet to be approved",D20)))</formula>
    </cfRule>
  </conditionalFormatting>
  <conditionalFormatting sqref="D25">
    <cfRule type="containsText" dxfId="714" priority="11" operator="containsText" text="DPR not submitted">
      <formula>NOT(ISERROR(SEARCH("DPR not submitted",D25)))</formula>
    </cfRule>
    <cfRule type="containsText" dxfId="713" priority="12" operator="containsText" text="Yet to be approved">
      <formula>NOT(ISERROR(SEARCH("Yet to be approved",D25)))</formula>
    </cfRule>
  </conditionalFormatting>
  <conditionalFormatting sqref="D32:E34">
    <cfRule type="containsText" dxfId="712" priority="1" operator="containsText" text="DPR not submitted">
      <formula>NOT(ISERROR(SEARCH("DPR not submitted",D32)))</formula>
    </cfRule>
    <cfRule type="containsText" dxfId="711" priority="2" operator="containsText" text="Yet to be approved">
      <formula>NOT(ISERROR(SEARCH("Yet to be approved",D32)))</formula>
    </cfRule>
  </conditionalFormatting>
  <dataValidations count="2">
    <dataValidation type="list" allowBlank="1" showInputMessage="1" showErrorMessage="1" sqref="AY1:AY1048576">
      <formula1>$BC$1:$BC$8</formula1>
    </dataValidation>
    <dataValidation type="list" allowBlank="1" showInputMessage="1" showErrorMessage="1" sqref="C1:C1048576">
      <formula1>$BB$1:$BB$4</formula1>
    </dataValidation>
  </dataValidations>
  <printOptions horizontalCentered="1"/>
  <pageMargins left="0.23622047244094491" right="0.11811023622047245" top="0.23622047244094491" bottom="0.23622047244094491" header="0.59055118110236227" footer="0.23622047244094491"/>
  <pageSetup paperSize="9" scale="63" fitToWidth="4" fitToHeight="50" pageOrder="overThenDown" orientation="landscape" r:id="rId1"/>
  <headerFooter alignWithMargins="0">
    <oddHeader>&amp;C&amp;"-,Bold"MSPGCL: CSTPS Unit 3-7MTR Petition Formats- GenerationForm 4.2: Capitalisation Plan</oddHeader>
  </headerFooter>
  <colBreaks count="3" manualBreakCount="3">
    <brk id="8" max="72" man="1"/>
    <brk id="15" max="72" man="1"/>
    <brk id="35" max="72" man="1"/>
  </colBreaks>
  <extLst>
    <ext xmlns:x14="http://schemas.microsoft.com/office/spreadsheetml/2009/9/main" uri="{78C0D931-6437-407d-A8EE-F0AAD7539E65}">
      <x14:conditionalFormattings>
        <x14:conditionalFormatting xmlns:xm="http://schemas.microsoft.com/office/excel/2006/main">
          <x14:cfRule type="containsText" priority="19" operator="containsText" id="{60A784AD-CFE4-4F9C-95E8-0BBC39B30739}">
            <xm:f>NOT(ISERROR(SEARCH($BC$8,AY1)))</xm:f>
            <xm:f>$BC$8</xm:f>
            <x14:dxf>
              <font>
                <b val="0"/>
                <i/>
                <color rgb="FFFF0000"/>
              </font>
              <fill>
                <patternFill patternType="none">
                  <bgColor auto="1"/>
                </patternFill>
              </fill>
            </x14:dxf>
          </x14:cfRule>
          <x14:cfRule type="containsText" priority="20" operator="containsText" id="{0E3FC1B9-5B4C-4FD6-B8EC-E84C66A4C180}">
            <xm:f>NOT(ISERROR(SEARCH($BC$7,AY1)))</xm:f>
            <xm:f>$BC$7</xm:f>
            <x14:dxf>
              <fill>
                <patternFill>
                  <bgColor theme="0" tint="-0.34998626667073579"/>
                </patternFill>
              </fill>
            </x14:dxf>
          </x14:cfRule>
          <x14:cfRule type="containsText" priority="21" operator="containsText" id="{7B0F69F7-0AD9-4F5A-A4AF-52E09A6919A0}">
            <xm:f>NOT(ISERROR(SEARCH($BC$6,AY1)))</xm:f>
            <xm:f>$BC$6</xm:f>
            <x14:dxf>
              <font>
                <color rgb="FF9C0006"/>
              </font>
              <fill>
                <patternFill>
                  <bgColor rgb="FFFFC7CE"/>
                </patternFill>
              </fill>
            </x14:dxf>
          </x14:cfRule>
          <x14:cfRule type="containsText" priority="22" operator="containsText" id="{781ED3C5-6974-4675-B7F4-7B8EC4BCB11F}">
            <xm:f>NOT(ISERROR(SEARCH($BC$5,AY1)))</xm:f>
            <xm:f>$BC$5</xm:f>
            <x14:dxf>
              <font>
                <color rgb="FF9C0006"/>
              </font>
              <fill>
                <patternFill>
                  <bgColor rgb="FFFFC7CE"/>
                </patternFill>
              </fill>
            </x14:dxf>
          </x14:cfRule>
          <x14:cfRule type="containsText" priority="23" operator="containsText" id="{CAC9EE59-AED0-451C-AD3D-DA0305F1DF6D}">
            <xm:f>NOT(ISERROR(SEARCH($BC$4,AY1)))</xm:f>
            <xm:f>$BC$4</xm:f>
            <x14:dxf>
              <font>
                <color rgb="FF006100"/>
              </font>
              <fill>
                <patternFill>
                  <bgColor rgb="FFC6EFCE"/>
                </patternFill>
              </fill>
            </x14:dxf>
          </x14:cfRule>
          <x14:cfRule type="containsText" priority="24" operator="containsText" id="{F65C628D-6319-4BDA-BBA3-3A6254995B00}">
            <xm:f>NOT(ISERROR(SEARCH($BC$3,AY1)))</xm:f>
            <xm:f>$BC$3</xm:f>
            <x14:dxf>
              <font>
                <color rgb="FF00B050"/>
              </font>
            </x14:dxf>
          </x14:cfRule>
          <x14:cfRule type="containsText" priority="25" operator="containsText" id="{AD9D6D27-6D44-401D-91FF-2082C21E437E}">
            <xm:f>NOT(ISERROR(SEARCH($BC$2,AY1)))</xm:f>
            <xm:f>$BC$2</xm:f>
            <x14:dxf>
              <font>
                <color rgb="FF9C6500"/>
              </font>
              <fill>
                <patternFill>
                  <bgColor rgb="FFFFEB9C"/>
                </patternFill>
              </fill>
            </x14:dxf>
          </x14:cfRule>
          <x14:cfRule type="containsText" priority="26" operator="containsText" id="{466484C9-5189-4C09-B6F0-02A0C5D34768}">
            <xm:f>NOT(ISERROR(SEARCH($BC$1,AY1)))</xm:f>
            <xm:f>$BC$1</xm:f>
            <x14:dxf>
              <font>
                <color rgb="FF00B0F0"/>
              </font>
            </x14:dxf>
          </x14:cfRule>
          <xm:sqref>AY1:AY9 AY44:AY1048576</xm:sqref>
        </x14:conditionalFormatting>
        <x14:conditionalFormatting xmlns:xm="http://schemas.microsoft.com/office/excel/2006/main">
          <x14:cfRule type="containsText" priority="3" operator="containsText" id="{D59D9098-4B16-4F6F-A77A-7A50FEDDFB3F}">
            <xm:f>NOT(ISERROR(SEARCH($BC$8,AY10)))</xm:f>
            <xm:f>$BC$8</xm:f>
            <x14:dxf>
              <font>
                <b val="0"/>
                <i/>
                <color rgb="FFFF0000"/>
              </font>
              <fill>
                <patternFill patternType="none"/>
              </fill>
            </x14:dxf>
          </x14:cfRule>
          <x14:cfRule type="containsText" priority="4" operator="containsText" id="{9A7D35B7-0A00-4B3D-BF9E-365926C07CC8}">
            <xm:f>NOT(ISERROR(SEARCH($BC$7,AY10)))</xm:f>
            <xm:f>$BC$7</xm:f>
            <x14:dxf>
              <fill>
                <patternFill patternType="solid">
                  <bgColor rgb="FFA6A6A6"/>
                </patternFill>
              </fill>
            </x14:dxf>
          </x14:cfRule>
          <x14:cfRule type="containsText" priority="5" operator="containsText" id="{04E470B8-02D2-47C5-9E99-0E10C7B9E714}">
            <xm:f>NOT(ISERROR(SEARCH($BC$6,AY10)))</xm:f>
            <xm:f>$BC$6</xm:f>
            <x14:dxf>
              <font>
                <color rgb="FF9C0006"/>
              </font>
              <fill>
                <patternFill patternType="solid">
                  <bgColor rgb="FFFFC7CE"/>
                </patternFill>
              </fill>
            </x14:dxf>
          </x14:cfRule>
          <x14:cfRule type="containsText" priority="6" operator="containsText" id="{D43B75D2-6D48-4857-9A64-F3DA384F752C}">
            <xm:f>NOT(ISERROR(SEARCH($BC$5,AY10)))</xm:f>
            <xm:f>$BC$5</xm:f>
            <x14:dxf>
              <font>
                <color rgb="FF9C0006"/>
              </font>
              <fill>
                <patternFill patternType="solid">
                  <bgColor rgb="FFFFC7CE"/>
                </patternFill>
              </fill>
            </x14:dxf>
          </x14:cfRule>
          <x14:cfRule type="containsText" priority="7" operator="containsText" id="{884C260E-58B4-4FF0-BB42-9E9613CDE5D5}">
            <xm:f>NOT(ISERROR(SEARCH($BC$4,AY10)))</xm:f>
            <xm:f>$BC$4</xm:f>
            <x14:dxf>
              <font>
                <color rgb="FF006100"/>
              </font>
              <fill>
                <patternFill patternType="solid">
                  <bgColor rgb="FFC6EFCE"/>
                </patternFill>
              </fill>
            </x14:dxf>
          </x14:cfRule>
          <x14:cfRule type="containsText" priority="8" operator="containsText" id="{C7FEF621-5BD8-484A-B420-8196129DC2F3}">
            <xm:f>NOT(ISERROR(SEARCH($BC$3,AY10)))</xm:f>
            <xm:f>$BC$3</xm:f>
            <x14:dxf>
              <font>
                <color rgb="FF00B050"/>
              </font>
            </x14:dxf>
          </x14:cfRule>
          <x14:cfRule type="containsText" priority="9" operator="containsText" id="{C6876A04-F933-40CB-A929-9455FCB7B3D8}">
            <xm:f>NOT(ISERROR(SEARCH($BC$2,AY10)))</xm:f>
            <xm:f>$BC$2</xm:f>
            <x14:dxf>
              <font>
                <color rgb="FF9C6500"/>
              </font>
              <fill>
                <patternFill patternType="solid">
                  <bgColor rgb="FFFFEB9C"/>
                </patternFill>
              </fill>
            </x14:dxf>
          </x14:cfRule>
          <x14:cfRule type="containsText" priority="10" operator="containsText" id="{E88EDD7A-2918-4387-B43E-D8D8B788BC88}">
            <xm:f>NOT(ISERROR(SEARCH($BC$1,AY10)))</xm:f>
            <xm:f>$BC$1</xm:f>
            <x14:dxf>
              <font>
                <color rgb="FF00B0F0"/>
              </font>
            </x14:dxf>
          </x14:cfRule>
          <xm:sqref>AY10:AY31 AY37:AY43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7"/>
  <sheetViews>
    <sheetView showGridLines="0" view="pageBreakPreview" zoomScale="80" zoomScaleNormal="80" zoomScaleSheetLayoutView="80" workbookViewId="0">
      <pane xSplit="2" ySplit="6" topLeftCell="C7" activePane="bottomRight" state="frozen"/>
      <selection activeCell="E17" sqref="E17"/>
      <selection pane="topRight" activeCell="E17" sqref="E17"/>
      <selection pane="bottomLeft" activeCell="E17" sqref="E17"/>
      <selection pane="bottomRight" activeCell="A281" sqref="A281:N316"/>
    </sheetView>
  </sheetViews>
  <sheetFormatPr defaultColWidth="9.140625" defaultRowHeight="15" outlineLevelRow="1"/>
  <cols>
    <col min="1" max="1" width="8.28515625" style="19" customWidth="1"/>
    <col min="2" max="2" width="52.42578125" style="31" customWidth="1"/>
    <col min="3" max="3" width="34.140625" style="50" customWidth="1"/>
    <col min="4" max="4" width="13.7109375" style="32" customWidth="1"/>
    <col min="5" max="5" width="10.42578125" style="33" customWidth="1"/>
    <col min="6" max="6" width="17.85546875" style="33" customWidth="1"/>
    <col min="7" max="7" width="13.7109375" style="33" customWidth="1"/>
    <col min="8" max="8" width="11.7109375" style="33" customWidth="1"/>
    <col min="9" max="9" width="11.42578125" style="33" customWidth="1"/>
    <col min="10" max="10" width="11.85546875" style="33" customWidth="1"/>
    <col min="11" max="12" width="10.5703125" style="33" bestFit="1" customWidth="1"/>
    <col min="13" max="13" width="13.140625" style="33" customWidth="1"/>
    <col min="14" max="14" width="9.140625" style="33" customWidth="1"/>
    <col min="15" max="16" width="18.42578125" style="19" customWidth="1"/>
    <col min="17" max="16384" width="9.140625" style="19"/>
  </cols>
  <sheetData>
    <row r="1" spans="1:16">
      <c r="C1" s="20" t="s">
        <v>394</v>
      </c>
    </row>
    <row r="2" spans="1:16">
      <c r="C2" s="34" t="s">
        <v>1</v>
      </c>
    </row>
    <row r="3" spans="1:16">
      <c r="B3" s="376" t="s">
        <v>33</v>
      </c>
      <c r="C3" s="35" t="s">
        <v>190</v>
      </c>
      <c r="D3" s="377"/>
      <c r="E3" s="36"/>
      <c r="F3" s="36"/>
      <c r="G3" s="36"/>
      <c r="H3" s="36"/>
      <c r="I3" s="36"/>
      <c r="J3" s="37"/>
      <c r="K3" s="37"/>
      <c r="L3" s="37"/>
      <c r="M3" s="38" t="s">
        <v>3</v>
      </c>
      <c r="N3" s="37"/>
    </row>
    <row r="4" spans="1:16">
      <c r="A4" s="909" t="s">
        <v>4</v>
      </c>
      <c r="B4" s="909" t="s">
        <v>35</v>
      </c>
      <c r="C4" s="909" t="s">
        <v>37</v>
      </c>
      <c r="D4" s="933" t="s">
        <v>38</v>
      </c>
      <c r="E4" s="918" t="s">
        <v>191</v>
      </c>
      <c r="F4" s="930" t="s">
        <v>192</v>
      </c>
      <c r="G4" s="918" t="s">
        <v>193</v>
      </c>
      <c r="H4" s="918" t="s">
        <v>194</v>
      </c>
      <c r="I4" s="918" t="s">
        <v>195</v>
      </c>
      <c r="J4" s="918" t="s">
        <v>196</v>
      </c>
      <c r="K4" s="918"/>
      <c r="L4" s="918"/>
      <c r="M4" s="918"/>
      <c r="N4" s="930" t="s">
        <v>197</v>
      </c>
    </row>
    <row r="5" spans="1:16">
      <c r="A5" s="909"/>
      <c r="B5" s="909"/>
      <c r="C5" s="909"/>
      <c r="D5" s="933"/>
      <c r="E5" s="918"/>
      <c r="F5" s="931"/>
      <c r="G5" s="918"/>
      <c r="H5" s="918"/>
      <c r="I5" s="918"/>
      <c r="J5" s="918"/>
      <c r="K5" s="918"/>
      <c r="L5" s="918"/>
      <c r="M5" s="918"/>
      <c r="N5" s="931"/>
    </row>
    <row r="6" spans="1:16" ht="45">
      <c r="A6" s="909"/>
      <c r="B6" s="909"/>
      <c r="C6" s="909"/>
      <c r="D6" s="933"/>
      <c r="E6" s="918"/>
      <c r="F6" s="932"/>
      <c r="G6" s="918"/>
      <c r="H6" s="918"/>
      <c r="I6" s="918"/>
      <c r="J6" s="282" t="s">
        <v>198</v>
      </c>
      <c r="K6" s="282" t="s">
        <v>199</v>
      </c>
      <c r="L6" s="282" t="s">
        <v>200</v>
      </c>
      <c r="M6" s="282" t="s">
        <v>201</v>
      </c>
      <c r="N6" s="932"/>
      <c r="O6" s="207" t="s">
        <v>284</v>
      </c>
      <c r="P6" s="207" t="s">
        <v>285</v>
      </c>
    </row>
    <row r="7" spans="1:16" s="208" customFormat="1" ht="15.75" thickBot="1">
      <c r="A7" s="378"/>
      <c r="B7" s="41" t="s">
        <v>9</v>
      </c>
      <c r="C7" s="379"/>
      <c r="D7" s="380"/>
      <c r="E7" s="44"/>
      <c r="F7" s="44"/>
      <c r="G7" s="44"/>
      <c r="H7" s="44"/>
      <c r="I7" s="44"/>
      <c r="J7" s="44"/>
      <c r="K7" s="44"/>
      <c r="L7" s="44"/>
      <c r="M7" s="44"/>
      <c r="N7" s="44"/>
    </row>
    <row r="8" spans="1:16" s="208" customFormat="1" hidden="1" outlineLevel="1">
      <c r="A8" s="341"/>
      <c r="B8" s="49" t="s">
        <v>202</v>
      </c>
      <c r="C8" s="379"/>
      <c r="D8" s="380"/>
      <c r="E8" s="44"/>
      <c r="F8" s="44"/>
      <c r="G8" s="44"/>
      <c r="H8" s="44"/>
      <c r="I8" s="44"/>
      <c r="J8" s="44"/>
      <c r="K8" s="44"/>
      <c r="L8" s="44"/>
      <c r="M8" s="44"/>
      <c r="N8" s="44"/>
    </row>
    <row r="9" spans="1:16" s="208" customFormat="1" hidden="1" outlineLevel="1">
      <c r="A9" s="378"/>
      <c r="B9" s="344" t="str">
        <f>'F4.2 Tillari'!B9</f>
        <v>(i) Submitted to MERC</v>
      </c>
      <c r="C9" s="381"/>
      <c r="D9" s="382"/>
      <c r="E9" s="44"/>
      <c r="F9" s="44"/>
      <c r="G9" s="44"/>
      <c r="H9" s="44"/>
      <c r="I9" s="44"/>
      <c r="J9" s="44"/>
      <c r="K9" s="44"/>
      <c r="L9" s="44"/>
      <c r="M9" s="44"/>
      <c r="N9" s="44"/>
    </row>
    <row r="10" spans="1:16" s="337" customFormat="1" ht="30" hidden="1" outlineLevel="1">
      <c r="A10" s="416">
        <f>'F4.2 Tillari'!A10</f>
        <v>2</v>
      </c>
      <c r="B10" s="417" t="str">
        <f>'F4.2 Tillari'!B10</f>
        <v>Various schemes of Hydro Power Stations at HPC Pune &amp; HPC Nasik</v>
      </c>
      <c r="C10" s="416" t="str">
        <f>'F4.2 Tillari'!D10</f>
        <v>MERC/TECH 12/CAPEX/20142015/00876</v>
      </c>
      <c r="D10" s="811">
        <f>IF('F4.2 Tillari'!F10=0,"-",'F4.2 Tillari'!F10)</f>
        <v>41871</v>
      </c>
      <c r="E10" s="57">
        <f>'F4.2 Tillari'!H10</f>
        <v>8.3912000000000013</v>
      </c>
      <c r="F10" s="155">
        <f>SUM('F4.2 Tillari'!P10:S10)</f>
        <v>0</v>
      </c>
      <c r="G10" s="155">
        <f>SUM('F4.2 Tillari'!AJ10:AM10)</f>
        <v>0</v>
      </c>
      <c r="H10" s="155">
        <f t="shared" ref="H10:H43" si="0">F10-G10</f>
        <v>0</v>
      </c>
      <c r="I10" s="155">
        <f>'F4.2 Tillari'!U10</f>
        <v>0</v>
      </c>
      <c r="J10" s="155">
        <f>'F4.2 Tillari'!AO10</f>
        <v>0</v>
      </c>
      <c r="K10" s="155"/>
      <c r="L10" s="155"/>
      <c r="M10" s="155">
        <f t="shared" ref="M10:M43" si="1">SUM(J10:L10)</f>
        <v>0</v>
      </c>
      <c r="N10" s="155">
        <f t="shared" ref="N10:N43" si="2">H10+I10-M10</f>
        <v>0</v>
      </c>
      <c r="O10" s="209">
        <f t="shared" ref="O10:O30" si="3">MAX(0,IF(M10=0,0,IF(G10+M10&lt;E10,M10,E10-G10)))</f>
        <v>0</v>
      </c>
      <c r="P10" s="210">
        <f t="shared" ref="P10:P30" si="4">M10-O10</f>
        <v>0</v>
      </c>
    </row>
    <row r="11" spans="1:16" s="208" customFormat="1" ht="30" hidden="1" outlineLevel="1">
      <c r="A11" s="183">
        <f>'F4.2 Tillari'!A11</f>
        <v>2.1</v>
      </c>
      <c r="B11" s="356" t="str">
        <f>'F4.2 Tillari'!B11</f>
        <v xml:space="preserve"> Replacement of Runner at Tillari Hydro Power Station for up rating Capacity from 60 MW to 66 MW.</v>
      </c>
      <c r="C11" s="183" t="str">
        <f>'F4.2 Tillari'!D11</f>
        <v>MERC/TECH 12/CAPEX/20142015/00876</v>
      </c>
      <c r="D11" s="814">
        <f>IF('F4.2 Tillari'!F11=0,"-",'F4.2 Tillari'!F11)</f>
        <v>41871</v>
      </c>
      <c r="E11" s="815">
        <f>'F4.2 Tillari'!H11</f>
        <v>2.37</v>
      </c>
      <c r="F11" s="815">
        <f>SUM('F4.2 Tillari'!P11:S11)</f>
        <v>2.3679163000000001</v>
      </c>
      <c r="G11" s="815">
        <f>SUM('F4.2 Tillari'!AJ11:AM11)</f>
        <v>2.3679163000000001</v>
      </c>
      <c r="H11" s="815">
        <f t="shared" si="0"/>
        <v>0</v>
      </c>
      <c r="I11" s="815">
        <f>'F4.2 Tillari'!U11</f>
        <v>0</v>
      </c>
      <c r="J11" s="815">
        <f>'F4.2 Tillari'!AO11</f>
        <v>0</v>
      </c>
      <c r="K11" s="815"/>
      <c r="L11" s="815"/>
      <c r="M11" s="815">
        <f t="shared" si="1"/>
        <v>0</v>
      </c>
      <c r="N11" s="815">
        <f t="shared" si="2"/>
        <v>0</v>
      </c>
      <c r="O11" s="209">
        <f t="shared" si="3"/>
        <v>0</v>
      </c>
      <c r="P11" s="210">
        <f t="shared" si="4"/>
        <v>0</v>
      </c>
    </row>
    <row r="12" spans="1:16" s="208" customFormat="1" ht="30" hidden="1" outlineLevel="1">
      <c r="A12" s="183">
        <f>'F4.2 Tillari'!A12</f>
        <v>2.2000000000000002</v>
      </c>
      <c r="B12" s="356" t="str">
        <f>'F4.2 Tillari'!B12</f>
        <v>Replacement of 235 KV Oil Filled Cables by 235 KV XLPE Cables at Tillari Hydro Power Station.</v>
      </c>
      <c r="C12" s="183" t="str">
        <f>'F4.2 Tillari'!D12</f>
        <v>MERC/TECH 12/CAPEX/20142015/00876</v>
      </c>
      <c r="D12" s="814">
        <f>IF('F4.2 Tillari'!F12=0,"-",'F4.2 Tillari'!F12)</f>
        <v>41871</v>
      </c>
      <c r="E12" s="815">
        <f>'F4.2 Tillari'!H12</f>
        <v>4.71</v>
      </c>
      <c r="F12" s="815">
        <f>SUM('F4.2 Tillari'!P12:S12)</f>
        <v>5.7682995999999997</v>
      </c>
      <c r="G12" s="815">
        <f>SUM('F4.2 Tillari'!AJ12:AM12)</f>
        <v>5.7682995999999997</v>
      </c>
      <c r="H12" s="815">
        <f t="shared" si="0"/>
        <v>0</v>
      </c>
      <c r="I12" s="815">
        <f>'F4.2 Tillari'!U12</f>
        <v>0</v>
      </c>
      <c r="J12" s="815">
        <f>'F4.2 Tillari'!AO12</f>
        <v>0</v>
      </c>
      <c r="K12" s="815"/>
      <c r="L12" s="815"/>
      <c r="M12" s="815">
        <f t="shared" si="1"/>
        <v>0</v>
      </c>
      <c r="N12" s="815">
        <f t="shared" si="2"/>
        <v>0</v>
      </c>
      <c r="O12" s="209">
        <f t="shared" si="3"/>
        <v>0</v>
      </c>
      <c r="P12" s="210">
        <f t="shared" si="4"/>
        <v>0</v>
      </c>
    </row>
    <row r="13" spans="1:16" s="208" customFormat="1" ht="30" hidden="1" outlineLevel="1">
      <c r="A13" s="183">
        <f>'F4.2 Tillari'!A13</f>
        <v>2.2999999999999998</v>
      </c>
      <c r="B13" s="356" t="str">
        <f>'F4.2 Tillari'!B13</f>
        <v>Replacement of existing AVR by SEE DVR system for Tillari Hydro Power Station.</v>
      </c>
      <c r="C13" s="183" t="str">
        <f>'F4.2 Tillari'!D13</f>
        <v>MERC/TECH 12/CAPEX/20142015/00876</v>
      </c>
      <c r="D13" s="814">
        <f>IF('F4.2 Tillari'!F13=0,"-",'F4.2 Tillari'!F13)</f>
        <v>41871</v>
      </c>
      <c r="E13" s="815">
        <f>'F4.2 Tillari'!H13</f>
        <v>0.98</v>
      </c>
      <c r="F13" s="815">
        <f>SUM('F4.2 Tillari'!P13:S13)</f>
        <v>0.52723774999999995</v>
      </c>
      <c r="G13" s="815">
        <f>SUM('F4.2 Tillari'!AJ13:AM13)</f>
        <v>0.52723774999999995</v>
      </c>
      <c r="H13" s="815">
        <f t="shared" si="0"/>
        <v>0</v>
      </c>
      <c r="I13" s="815">
        <f>'F4.2 Tillari'!U13</f>
        <v>0</v>
      </c>
      <c r="J13" s="815">
        <f>'F4.2 Tillari'!AO13</f>
        <v>0</v>
      </c>
      <c r="K13" s="815"/>
      <c r="L13" s="815"/>
      <c r="M13" s="815">
        <f t="shared" si="1"/>
        <v>0</v>
      </c>
      <c r="N13" s="815">
        <f t="shared" si="2"/>
        <v>0</v>
      </c>
      <c r="O13" s="209">
        <f t="shared" si="3"/>
        <v>0</v>
      </c>
      <c r="P13" s="210">
        <f t="shared" si="4"/>
        <v>0</v>
      </c>
    </row>
    <row r="14" spans="1:16" s="208" customFormat="1" ht="30" hidden="1" outlineLevel="1">
      <c r="A14" s="183">
        <f>'F4.2 Tillari'!A14</f>
        <v>0</v>
      </c>
      <c r="B14" s="184" t="str">
        <f>'F4.2 Tillari'!B14</f>
        <v>IDC</v>
      </c>
      <c r="C14" s="183" t="str">
        <f>'F4.2 Tillari'!D14</f>
        <v>MERC/TECH 12/CAPEX/20142015/00876</v>
      </c>
      <c r="D14" s="814">
        <f>IF('F4.2 Tillari'!F14=0,"-",'F4.2 Tillari'!F14)</f>
        <v>41871</v>
      </c>
      <c r="E14" s="815">
        <f>'F4.2 Tillari'!H14</f>
        <v>0.33119999999999999</v>
      </c>
      <c r="F14" s="815">
        <f>SUM('F4.2 Tillari'!P14:S14)</f>
        <v>0</v>
      </c>
      <c r="G14" s="815">
        <f>SUM('F4.2 Tillari'!AJ14:AM14)</f>
        <v>0</v>
      </c>
      <c r="H14" s="815">
        <f t="shared" si="0"/>
        <v>0</v>
      </c>
      <c r="I14" s="815">
        <f>'F4.2 Tillari'!U14</f>
        <v>0</v>
      </c>
      <c r="J14" s="815">
        <f>'F4.2 Tillari'!AO14</f>
        <v>0</v>
      </c>
      <c r="K14" s="815"/>
      <c r="L14" s="815"/>
      <c r="M14" s="815">
        <f t="shared" si="1"/>
        <v>0</v>
      </c>
      <c r="N14" s="815">
        <f t="shared" si="2"/>
        <v>0</v>
      </c>
      <c r="O14" s="209">
        <f t="shared" si="3"/>
        <v>0</v>
      </c>
      <c r="P14" s="210">
        <f t="shared" si="4"/>
        <v>0</v>
      </c>
    </row>
    <row r="15" spans="1:16" s="337" customFormat="1" ht="30" hidden="1" outlineLevel="1">
      <c r="A15" s="416">
        <f>'F4.2 Tillari'!A15</f>
        <v>5</v>
      </c>
      <c r="B15" s="417" t="str">
        <f>'F4.2 Tillari'!B15</f>
        <v>Various Civil schemes for Modernisations of colonies at Various Locations under Pune HPC</v>
      </c>
      <c r="C15" s="416" t="str">
        <f>'F4.2 Tillari'!D15</f>
        <v>MERC/CAPEX/20162017/01745</v>
      </c>
      <c r="D15" s="811">
        <f>IF('F4.2 Tillari'!F15=0,"-",'F4.2 Tillari'!F15)</f>
        <v>42825</v>
      </c>
      <c r="E15" s="57">
        <f>'F4.2 Tillari'!H15</f>
        <v>1.4689000000000001</v>
      </c>
      <c r="F15" s="155">
        <f>SUM('F4.2 Tillari'!P15:S15)</f>
        <v>0</v>
      </c>
      <c r="G15" s="155">
        <f>SUM('F4.2 Tillari'!AJ15:AM15)</f>
        <v>0</v>
      </c>
      <c r="H15" s="155">
        <f t="shared" si="0"/>
        <v>0</v>
      </c>
      <c r="I15" s="155">
        <f>'F4.2 Tillari'!U15</f>
        <v>0</v>
      </c>
      <c r="J15" s="155">
        <f>'F4.2 Tillari'!AO15</f>
        <v>0</v>
      </c>
      <c r="K15" s="155"/>
      <c r="L15" s="155"/>
      <c r="M15" s="155">
        <f t="shared" si="1"/>
        <v>0</v>
      </c>
      <c r="N15" s="155">
        <f t="shared" si="2"/>
        <v>0</v>
      </c>
      <c r="O15" s="209">
        <f t="shared" si="3"/>
        <v>0</v>
      </c>
      <c r="P15" s="210">
        <f t="shared" si="4"/>
        <v>0</v>
      </c>
    </row>
    <row r="16" spans="1:16" s="208" customFormat="1" hidden="1" outlineLevel="1">
      <c r="A16" s="183">
        <f>'F4.2 Tillari'!A16</f>
        <v>5.0999999999999996</v>
      </c>
      <c r="B16" s="356" t="str">
        <f>'F4.2 Tillari'!B16</f>
        <v>Refurbishing of Residential complex</v>
      </c>
      <c r="C16" s="183" t="str">
        <f>'F4.2 Tillari'!D16</f>
        <v>MERC/CAPEX/20162017/01745</v>
      </c>
      <c r="D16" s="814">
        <f>IF('F4.2 Tillari'!F16=0,"-",'F4.2 Tillari'!F16)</f>
        <v>42825</v>
      </c>
      <c r="E16" s="815">
        <f>'F4.2 Tillari'!H16</f>
        <v>0.64539999999999997</v>
      </c>
      <c r="F16" s="815">
        <f>SUM('F4.2 Tillari'!P16:S16)</f>
        <v>0.56327121099999999</v>
      </c>
      <c r="G16" s="815">
        <f>SUM('F4.2 Tillari'!AJ16:AM16)</f>
        <v>0.56327121099999999</v>
      </c>
      <c r="H16" s="815">
        <f t="shared" si="0"/>
        <v>0</v>
      </c>
      <c r="I16" s="815">
        <f>'F4.2 Tillari'!U16</f>
        <v>0</v>
      </c>
      <c r="J16" s="815">
        <f>'F4.2 Tillari'!AO16</f>
        <v>0</v>
      </c>
      <c r="K16" s="815"/>
      <c r="L16" s="815"/>
      <c r="M16" s="815">
        <f t="shared" si="1"/>
        <v>0</v>
      </c>
      <c r="N16" s="815">
        <f t="shared" si="2"/>
        <v>0</v>
      </c>
      <c r="O16" s="209">
        <f t="shared" si="3"/>
        <v>0</v>
      </c>
      <c r="P16" s="210">
        <f t="shared" si="4"/>
        <v>0</v>
      </c>
    </row>
    <row r="17" spans="1:16" s="208" customFormat="1" hidden="1" outlineLevel="1">
      <c r="A17" s="183">
        <f>'F4.2 Tillari'!A17</f>
        <v>5.2</v>
      </c>
      <c r="B17" s="356" t="str">
        <f>'F4.2 Tillari'!B17</f>
        <v>Internal Roads</v>
      </c>
      <c r="C17" s="183" t="str">
        <f>'F4.2 Tillari'!D17</f>
        <v>MERC/CAPEX/20162017/01745</v>
      </c>
      <c r="D17" s="814">
        <f>IF('F4.2 Tillari'!F17=0,"-",'F4.2 Tillari'!F17)</f>
        <v>42825</v>
      </c>
      <c r="E17" s="815">
        <f>'F4.2 Tillari'!H17</f>
        <v>0.49270000000000003</v>
      </c>
      <c r="F17" s="815">
        <f>SUM('F4.2 Tillari'!P17:S17)</f>
        <v>0.47060387800000003</v>
      </c>
      <c r="G17" s="815">
        <f>SUM('F4.2 Tillari'!AJ17:AM17)</f>
        <v>0.47060387800000003</v>
      </c>
      <c r="H17" s="815">
        <f t="shared" si="0"/>
        <v>0</v>
      </c>
      <c r="I17" s="815">
        <f>'F4.2 Tillari'!U17</f>
        <v>0</v>
      </c>
      <c r="J17" s="815">
        <f>'F4.2 Tillari'!AO17</f>
        <v>0</v>
      </c>
      <c r="K17" s="815"/>
      <c r="L17" s="815"/>
      <c r="M17" s="815">
        <f t="shared" si="1"/>
        <v>0</v>
      </c>
      <c r="N17" s="815">
        <f t="shared" si="2"/>
        <v>0</v>
      </c>
      <c r="O17" s="209">
        <f t="shared" si="3"/>
        <v>0</v>
      </c>
      <c r="P17" s="210">
        <f t="shared" si="4"/>
        <v>0</v>
      </c>
    </row>
    <row r="18" spans="1:16" s="208" customFormat="1" hidden="1" outlineLevel="1">
      <c r="A18" s="183">
        <f>'F4.2 Tillari'!A18</f>
        <v>5.3</v>
      </c>
      <c r="B18" s="356" t="str">
        <f>'F4.2 Tillari'!B18</f>
        <v>Water supply, filteration &amp;  Sanitary works</v>
      </c>
      <c r="C18" s="183" t="str">
        <f>'F4.2 Tillari'!D18</f>
        <v>MERC/CAPEX/20162017/01745</v>
      </c>
      <c r="D18" s="814">
        <f>IF('F4.2 Tillari'!F18=0,"-",'F4.2 Tillari'!F18)</f>
        <v>42825</v>
      </c>
      <c r="E18" s="815">
        <f>'F4.2 Tillari'!H18</f>
        <v>0.33079999999999998</v>
      </c>
      <c r="F18" s="815">
        <f>SUM('F4.2 Tillari'!P18:S18)</f>
        <v>0.33922220700000005</v>
      </c>
      <c r="G18" s="815">
        <f>SUM('F4.2 Tillari'!AJ18:AM18)</f>
        <v>0.33922220700000005</v>
      </c>
      <c r="H18" s="815">
        <f t="shared" si="0"/>
        <v>0</v>
      </c>
      <c r="I18" s="815">
        <f>'F4.2 Tillari'!U18</f>
        <v>0</v>
      </c>
      <c r="J18" s="815">
        <f>'F4.2 Tillari'!AO18</f>
        <v>0</v>
      </c>
      <c r="K18" s="815"/>
      <c r="L18" s="815"/>
      <c r="M18" s="815">
        <f t="shared" si="1"/>
        <v>0</v>
      </c>
      <c r="N18" s="815">
        <f t="shared" si="2"/>
        <v>0</v>
      </c>
      <c r="O18" s="209">
        <f t="shared" si="3"/>
        <v>0</v>
      </c>
      <c r="P18" s="210">
        <f t="shared" si="4"/>
        <v>0</v>
      </c>
    </row>
    <row r="19" spans="1:16" s="208" customFormat="1" hidden="1" outlineLevel="1">
      <c r="A19" s="183">
        <f>'F4.2 Tillari'!A19</f>
        <v>5.4</v>
      </c>
      <c r="B19" s="356" t="str">
        <f>'F4.2 Tillari'!B19</f>
        <v>Compound walls</v>
      </c>
      <c r="C19" s="183" t="str">
        <f>'F4.2 Tillari'!D19</f>
        <v>MERC/CAPEX/20162017/01745</v>
      </c>
      <c r="D19" s="814">
        <f>IF('F4.2 Tillari'!F19=0,"-",'F4.2 Tillari'!F19)</f>
        <v>42825</v>
      </c>
      <c r="E19" s="815">
        <f>'F4.2 Tillari'!H19</f>
        <v>0</v>
      </c>
      <c r="F19" s="815">
        <f>SUM('F4.2 Tillari'!P19:S19)</f>
        <v>0</v>
      </c>
      <c r="G19" s="815">
        <f>SUM('F4.2 Tillari'!AJ19:AM19)</f>
        <v>0</v>
      </c>
      <c r="H19" s="815">
        <f t="shared" si="0"/>
        <v>0</v>
      </c>
      <c r="I19" s="815">
        <f>'F4.2 Tillari'!U19</f>
        <v>0</v>
      </c>
      <c r="J19" s="815">
        <f>'F4.2 Tillari'!AO19</f>
        <v>0</v>
      </c>
      <c r="K19" s="815"/>
      <c r="L19" s="815"/>
      <c r="M19" s="815">
        <f t="shared" si="1"/>
        <v>0</v>
      </c>
      <c r="N19" s="815">
        <f t="shared" si="2"/>
        <v>0</v>
      </c>
      <c r="O19" s="209">
        <f t="shared" si="3"/>
        <v>0</v>
      </c>
      <c r="P19" s="210">
        <f t="shared" si="4"/>
        <v>0</v>
      </c>
    </row>
    <row r="20" spans="1:16" s="337" customFormat="1" ht="30" hidden="1" outlineLevel="1">
      <c r="A20" s="416">
        <f>'F4.2 Tillari'!A20</f>
        <v>14</v>
      </c>
      <c r="B20" s="417" t="str">
        <f>'F4.2 Tillari'!B20</f>
        <v>Various 14 Nos. of schemes for Hydro Power Stations under Renewable Energy Circle, Pune &amp; Nasik</v>
      </c>
      <c r="C20" s="416" t="str">
        <f>'F4.2 Tillari'!D20</f>
        <v>MERC/CAPEX/2020-21/WFH/SBR/ 19</v>
      </c>
      <c r="D20" s="811">
        <f>IF('F4.2 Tillari'!F20=0,"-",'F4.2 Tillari'!F20)</f>
        <v>44029</v>
      </c>
      <c r="E20" s="57">
        <f>'F4.2 Tillari'!H20</f>
        <v>2.2382499999999999</v>
      </c>
      <c r="F20" s="155">
        <f>SUM('F4.2 Tillari'!P20:S20)</f>
        <v>0</v>
      </c>
      <c r="G20" s="155">
        <f>SUM('F4.2 Tillari'!AJ20:AM20)</f>
        <v>0</v>
      </c>
      <c r="H20" s="155">
        <f t="shared" si="0"/>
        <v>0</v>
      </c>
      <c r="I20" s="155">
        <f>'F4.2 Tillari'!U20</f>
        <v>0</v>
      </c>
      <c r="J20" s="155">
        <f>'F4.2 Tillari'!AO20</f>
        <v>0</v>
      </c>
      <c r="K20" s="155"/>
      <c r="L20" s="155"/>
      <c r="M20" s="155">
        <f t="shared" si="1"/>
        <v>0</v>
      </c>
      <c r="N20" s="155">
        <f t="shared" si="2"/>
        <v>0</v>
      </c>
      <c r="O20" s="209">
        <f t="shared" si="3"/>
        <v>0</v>
      </c>
      <c r="P20" s="210">
        <f t="shared" si="4"/>
        <v>0</v>
      </c>
    </row>
    <row r="21" spans="1:16" ht="30" hidden="1" outlineLevel="1">
      <c r="A21" s="185">
        <f>'F4.2 Tillari'!A21</f>
        <v>14.3</v>
      </c>
      <c r="B21" s="356" t="str">
        <f>'F4.2 Tillari'!B21</f>
        <v>Schme-C :Replacement of existing Energy meters by 0.2S Class Energy meters at various HPS.</v>
      </c>
      <c r="C21" s="183" t="str">
        <f>'F4.2 Tillari'!D21</f>
        <v>MERC/CAPEX/2020-21/WFH/SBR/ 19</v>
      </c>
      <c r="D21" s="814">
        <f>IF('F4.2 Tillari'!F21=0,"-",'F4.2 Tillari'!F21)</f>
        <v>44029</v>
      </c>
      <c r="E21" s="815">
        <f>'F4.2 Tillari'!H21</f>
        <v>0</v>
      </c>
      <c r="F21" s="815">
        <f>SUM('F4.2 Tillari'!P21:S21)</f>
        <v>0</v>
      </c>
      <c r="G21" s="815">
        <f>SUM('F4.2 Tillari'!AJ21:AM21)</f>
        <v>0</v>
      </c>
      <c r="H21" s="815">
        <f t="shared" si="0"/>
        <v>0</v>
      </c>
      <c r="I21" s="815">
        <f>'F4.2 Tillari'!U21</f>
        <v>0</v>
      </c>
      <c r="J21" s="815">
        <f>'F4.2 Tillari'!AO21</f>
        <v>0</v>
      </c>
      <c r="K21" s="815"/>
      <c r="L21" s="815"/>
      <c r="M21" s="815">
        <f t="shared" si="1"/>
        <v>0</v>
      </c>
      <c r="N21" s="815">
        <f t="shared" si="2"/>
        <v>0</v>
      </c>
      <c r="O21" s="209">
        <f t="shared" si="3"/>
        <v>0</v>
      </c>
      <c r="P21" s="210">
        <f t="shared" si="4"/>
        <v>0</v>
      </c>
    </row>
    <row r="22" spans="1:16" ht="30" hidden="1" outlineLevel="1">
      <c r="A22" s="713">
        <f>'F4.2 Tillari'!A22</f>
        <v>14.4</v>
      </c>
      <c r="B22" s="714" t="str">
        <f>'F4.2 Tillari'!B22</f>
        <v>Schme-D: Providing Oil Filtration Machines for all Divisions of REC, Pune</v>
      </c>
      <c r="C22" s="58" t="str">
        <f>'F4.2 Tillari'!D22</f>
        <v>MERC/CAPEX/2020-21/WFH/SBR/ 19</v>
      </c>
      <c r="D22" s="384">
        <f>IF('F4.2 Tillari'!F22=0,"-",'F4.2 Tillari'!F22)</f>
        <v>44029</v>
      </c>
      <c r="E22" s="59">
        <f>'F4.2 Tillari'!H22</f>
        <v>0.14025000000000001</v>
      </c>
      <c r="F22" s="59">
        <f>SUM('F4.2 Tillari'!P22:S22)</f>
        <v>6.80978E-2</v>
      </c>
      <c r="G22" s="59">
        <f>SUM('F4.2 Tillari'!AJ22:AM22)</f>
        <v>6.80978E-2</v>
      </c>
      <c r="H22" s="59">
        <f t="shared" si="0"/>
        <v>0</v>
      </c>
      <c r="I22" s="59">
        <f>'F4.2 Tillari'!U22</f>
        <v>0</v>
      </c>
      <c r="J22" s="59">
        <f>'F4.2 Tillari'!AO22</f>
        <v>0</v>
      </c>
      <c r="K22" s="59"/>
      <c r="L22" s="59"/>
      <c r="M22" s="59">
        <f t="shared" si="1"/>
        <v>0</v>
      </c>
      <c r="N22" s="59">
        <f t="shared" si="2"/>
        <v>0</v>
      </c>
      <c r="O22" s="209">
        <f t="shared" si="3"/>
        <v>0</v>
      </c>
      <c r="P22" s="210">
        <f t="shared" si="4"/>
        <v>0</v>
      </c>
    </row>
    <row r="23" spans="1:16" ht="45" hidden="1" outlineLevel="1">
      <c r="A23" s="713">
        <f>'F4.2 Tillari'!A23</f>
        <v>14.5</v>
      </c>
      <c r="B23" s="714" t="str">
        <f>'F4.2 Tillari'!B23</f>
        <v>Schme-E: Replacement of existing Centralized Air Conditioning System with new at Tillari Hydro Power Stn.</v>
      </c>
      <c r="C23" s="58" t="str">
        <f>'F4.2 Tillari'!D23</f>
        <v>MERC/CAPEX/2020-21/WFH/SBR/ 19</v>
      </c>
      <c r="D23" s="384">
        <f>IF('F4.2 Tillari'!F23=0,"-",'F4.2 Tillari'!F23)</f>
        <v>44029</v>
      </c>
      <c r="E23" s="59">
        <f>'F4.2 Tillari'!H23</f>
        <v>1.248</v>
      </c>
      <c r="F23" s="59">
        <f>SUM('F4.2 Tillari'!P23:S23)</f>
        <v>0</v>
      </c>
      <c r="G23" s="59">
        <f>SUM('F4.2 Tillari'!AJ23:AM23)</f>
        <v>0</v>
      </c>
      <c r="H23" s="59">
        <f t="shared" si="0"/>
        <v>0</v>
      </c>
      <c r="I23" s="59">
        <f>'F4.2 Tillari'!U23</f>
        <v>0</v>
      </c>
      <c r="J23" s="59">
        <f>'F4.2 Tillari'!AO23</f>
        <v>0</v>
      </c>
      <c r="K23" s="59"/>
      <c r="L23" s="59"/>
      <c r="M23" s="59">
        <f t="shared" si="1"/>
        <v>0</v>
      </c>
      <c r="N23" s="59">
        <f t="shared" si="2"/>
        <v>0</v>
      </c>
      <c r="O23" s="209">
        <f t="shared" si="3"/>
        <v>0</v>
      </c>
      <c r="P23" s="210">
        <f t="shared" si="4"/>
        <v>0</v>
      </c>
    </row>
    <row r="24" spans="1:16" hidden="1" outlineLevel="1">
      <c r="A24" s="183">
        <f>'F4.2 Tillari'!A24</f>
        <v>0</v>
      </c>
      <c r="B24" s="184" t="str">
        <f>'F4.2 Tillari'!B24</f>
        <v>IDC</v>
      </c>
      <c r="C24" s="183" t="str">
        <f>'F4.2 Tillari'!D24</f>
        <v>MERC/CAPEX/2020-21/WFH/SBR/ 19</v>
      </c>
      <c r="D24" s="814">
        <f>IF('F4.2 Tillari'!F24=0,"-",'F4.2 Tillari'!F24)</f>
        <v>44029</v>
      </c>
      <c r="E24" s="815">
        <f>'F4.2 Tillari'!H24</f>
        <v>0.85</v>
      </c>
      <c r="F24" s="815">
        <f>SUM('F4.2 Tillari'!P24:S24)</f>
        <v>0</v>
      </c>
      <c r="G24" s="815">
        <f>SUM('F4.2 Tillari'!AJ24:AM24)</f>
        <v>0</v>
      </c>
      <c r="H24" s="815">
        <f t="shared" si="0"/>
        <v>0</v>
      </c>
      <c r="I24" s="815">
        <f>'F4.2 Tillari'!U24</f>
        <v>0</v>
      </c>
      <c r="J24" s="815">
        <f>'F4.2 Tillari'!AO24</f>
        <v>0</v>
      </c>
      <c r="K24" s="815"/>
      <c r="L24" s="815"/>
      <c r="M24" s="815">
        <f t="shared" si="1"/>
        <v>0</v>
      </c>
      <c r="N24" s="815">
        <f t="shared" si="2"/>
        <v>0</v>
      </c>
      <c r="O24" s="209">
        <f t="shared" si="3"/>
        <v>0</v>
      </c>
      <c r="P24" s="210">
        <f t="shared" si="4"/>
        <v>0</v>
      </c>
    </row>
    <row r="25" spans="1:16" s="337" customFormat="1" ht="30" hidden="1" outlineLevel="1">
      <c r="A25" s="416">
        <f>'F4.2 Tillari'!A25</f>
        <v>16</v>
      </c>
      <c r="B25" s="417" t="str">
        <f>'F4.2 Tillari'!B25</f>
        <v>Various 6 Nos. Schemes for Hydro Power Stations under Renewable Energy Circle, Pune</v>
      </c>
      <c r="C25" s="416" t="str">
        <f>'F4.2 Tillari'!D25</f>
        <v>MERC/CAPEX/2020-2021/WFH/ SBR/22</v>
      </c>
      <c r="D25" s="811">
        <f>IF('F4.2 Tillari'!F25=0,"-",'F4.2 Tillari'!F25)</f>
        <v>44037</v>
      </c>
      <c r="E25" s="57">
        <f>'F4.2 Tillari'!H25</f>
        <v>1.6277600000000001</v>
      </c>
      <c r="F25" s="155">
        <f>SUM('F4.2 Tillari'!P25:S25)</f>
        <v>0</v>
      </c>
      <c r="G25" s="155">
        <f>SUM('F4.2 Tillari'!AJ25:AM25)</f>
        <v>0</v>
      </c>
      <c r="H25" s="155">
        <f t="shared" si="0"/>
        <v>0</v>
      </c>
      <c r="I25" s="155">
        <f>'F4.2 Tillari'!U25</f>
        <v>0</v>
      </c>
      <c r="J25" s="155">
        <f>'F4.2 Tillari'!AO25</f>
        <v>0</v>
      </c>
      <c r="K25" s="155"/>
      <c r="L25" s="155"/>
      <c r="M25" s="155">
        <f t="shared" si="1"/>
        <v>0</v>
      </c>
      <c r="N25" s="155">
        <f t="shared" si="2"/>
        <v>0</v>
      </c>
      <c r="O25" s="209">
        <f t="shared" si="3"/>
        <v>0</v>
      </c>
      <c r="P25" s="210">
        <f t="shared" si="4"/>
        <v>0</v>
      </c>
    </row>
    <row r="26" spans="1:16" ht="45" hidden="1" outlineLevel="1">
      <c r="A26" s="713">
        <f>'F4.2 Tillari'!A26</f>
        <v>16.100000000000001</v>
      </c>
      <c r="B26" s="714" t="str">
        <f>'F4.2 Tillari'!B26</f>
        <v>Replacement of existing Air Compressors at Bhira, Tilari, Pawana and Ujjani Hydro Power Stations under REC, Pune</v>
      </c>
      <c r="C26" s="58" t="str">
        <f>'F4.2 Tillari'!D26</f>
        <v>MERC/CAPEX/2020-2021/WFH/ SBR/22</v>
      </c>
      <c r="D26" s="384">
        <f>IF('F4.2 Tillari'!F26=0,"-",'F4.2 Tillari'!F26)</f>
        <v>44037</v>
      </c>
      <c r="E26" s="59">
        <f>'F4.2 Tillari'!H26</f>
        <v>0.15576000000000001</v>
      </c>
      <c r="F26" s="59">
        <f>SUM('F4.2 Tillari'!P26:S26)</f>
        <v>0</v>
      </c>
      <c r="G26" s="59">
        <f>SUM('F4.2 Tillari'!AJ26:AM26)</f>
        <v>0</v>
      </c>
      <c r="H26" s="59">
        <f t="shared" si="0"/>
        <v>0</v>
      </c>
      <c r="I26" s="59">
        <f>'F4.2 Tillari'!U26</f>
        <v>0</v>
      </c>
      <c r="J26" s="59">
        <f>'F4.2 Tillari'!AO26</f>
        <v>0</v>
      </c>
      <c r="K26" s="59"/>
      <c r="L26" s="59"/>
      <c r="M26" s="59">
        <f t="shared" si="1"/>
        <v>0</v>
      </c>
      <c r="N26" s="59">
        <f t="shared" si="2"/>
        <v>0</v>
      </c>
      <c r="O26" s="209">
        <f t="shared" si="3"/>
        <v>0</v>
      </c>
      <c r="P26" s="210">
        <f t="shared" si="4"/>
        <v>0</v>
      </c>
    </row>
    <row r="27" spans="1:16" ht="30" hidden="1" outlineLevel="1">
      <c r="A27" s="713">
        <f>'F4.2 Tillari'!A27</f>
        <v>16.3</v>
      </c>
      <c r="B27" s="714" t="str">
        <f>'F4.2 Tillari'!B27</f>
        <v>Replacement of Generator Air Coolers at Tilari HPS.</v>
      </c>
      <c r="C27" s="58" t="str">
        <f>'F4.2 Tillari'!D27</f>
        <v>MERC/CAPEX/2020-2021/WFH/ SBR/22</v>
      </c>
      <c r="D27" s="384">
        <f>IF('F4.2 Tillari'!F27=0,"-",'F4.2 Tillari'!F27)</f>
        <v>44037</v>
      </c>
      <c r="E27" s="59">
        <f>'F4.2 Tillari'!H27</f>
        <v>0.85299999999999998</v>
      </c>
      <c r="F27" s="59">
        <f>SUM('F4.2 Tillari'!P27:S27)</f>
        <v>0</v>
      </c>
      <c r="G27" s="59">
        <f>SUM('F4.2 Tillari'!AJ27:AM27)</f>
        <v>0</v>
      </c>
      <c r="H27" s="59">
        <f t="shared" si="0"/>
        <v>0</v>
      </c>
      <c r="I27" s="59">
        <f>'F4.2 Tillari'!U27</f>
        <v>0</v>
      </c>
      <c r="J27" s="59">
        <f>'F4.2 Tillari'!AO27</f>
        <v>0</v>
      </c>
      <c r="K27" s="59"/>
      <c r="L27" s="59"/>
      <c r="M27" s="59">
        <f t="shared" si="1"/>
        <v>0</v>
      </c>
      <c r="N27" s="59">
        <f t="shared" si="2"/>
        <v>0</v>
      </c>
      <c r="O27" s="209">
        <f t="shared" si="3"/>
        <v>0</v>
      </c>
      <c r="P27" s="210">
        <f t="shared" si="4"/>
        <v>0</v>
      </c>
    </row>
    <row r="28" spans="1:16" ht="45" hidden="1" outlineLevel="1">
      <c r="A28" s="713">
        <f>'F4.2 Tillari'!A28</f>
        <v>16.399999999999999</v>
      </c>
      <c r="B28" s="714" t="str">
        <f>'F4.2 Tillari'!B28</f>
        <v>Replacement of 220 V, 400/300 AH Battery set with Tubular type Battery Banks at Bhira, Tilari, Kanher, Dimbhe and Ujani Hydro Power Stations.</v>
      </c>
      <c r="C28" s="58" t="str">
        <f>'F4.2 Tillari'!D28</f>
        <v>MERC/CAPEX/2020-2021/WFH/ SBR/22</v>
      </c>
      <c r="D28" s="384">
        <f>IF('F4.2 Tillari'!F28=0,"-",'F4.2 Tillari'!F28)</f>
        <v>44037</v>
      </c>
      <c r="E28" s="59">
        <f>'F4.2 Tillari'!H28</f>
        <v>0.18</v>
      </c>
      <c r="F28" s="59">
        <f>SUM('F4.2 Tillari'!P28:S28)</f>
        <v>0</v>
      </c>
      <c r="G28" s="59">
        <f>SUM('F4.2 Tillari'!AJ28:AM28)</f>
        <v>0</v>
      </c>
      <c r="H28" s="59">
        <f t="shared" si="0"/>
        <v>0</v>
      </c>
      <c r="I28" s="59">
        <f>'F4.2 Tillari'!U28</f>
        <v>0</v>
      </c>
      <c r="J28" s="59">
        <f>'F4.2 Tillari'!AO28</f>
        <v>0</v>
      </c>
      <c r="K28" s="59"/>
      <c r="L28" s="59"/>
      <c r="M28" s="59">
        <f t="shared" si="1"/>
        <v>0</v>
      </c>
      <c r="N28" s="59">
        <f t="shared" si="2"/>
        <v>0</v>
      </c>
      <c r="O28" s="209">
        <f t="shared" si="3"/>
        <v>0</v>
      </c>
      <c r="P28" s="210">
        <f t="shared" si="4"/>
        <v>0</v>
      </c>
    </row>
    <row r="29" spans="1:16" ht="30" hidden="1" outlineLevel="1">
      <c r="A29" s="183">
        <f>'F4.2 Tillari'!A29</f>
        <v>0</v>
      </c>
      <c r="B29" s="184" t="str">
        <f>'F4.2 Tillari'!B29</f>
        <v>IDC</v>
      </c>
      <c r="C29" s="183" t="str">
        <f>'F4.2 Tillari'!D29</f>
        <v>MERC/CAPEX/2020-2021/WFH/ SBR/22</v>
      </c>
      <c r="D29" s="814">
        <f>IF('F4.2 Tillari'!F29=0,"-",'F4.2 Tillari'!F29)</f>
        <v>44037</v>
      </c>
      <c r="E29" s="815">
        <f>'F4.2 Tillari'!H29</f>
        <v>0.439</v>
      </c>
      <c r="F29" s="815">
        <f>SUM('F4.2 Tillari'!P29:S29)</f>
        <v>0</v>
      </c>
      <c r="G29" s="815">
        <f>SUM('F4.2 Tillari'!AJ29:AM29)</f>
        <v>0</v>
      </c>
      <c r="H29" s="815">
        <f t="shared" si="0"/>
        <v>0</v>
      </c>
      <c r="I29" s="815">
        <f>'F4.2 Tillari'!U29</f>
        <v>0</v>
      </c>
      <c r="J29" s="815">
        <f>'F4.2 Tillari'!AO29</f>
        <v>0</v>
      </c>
      <c r="K29" s="815"/>
      <c r="L29" s="815"/>
      <c r="M29" s="815">
        <f t="shared" si="1"/>
        <v>0</v>
      </c>
      <c r="N29" s="815">
        <f t="shared" si="2"/>
        <v>0</v>
      </c>
      <c r="O29" s="209">
        <f t="shared" si="3"/>
        <v>0</v>
      </c>
      <c r="P29" s="210">
        <f t="shared" si="4"/>
        <v>0</v>
      </c>
    </row>
    <row r="30" spans="1:16" hidden="1" outlineLevel="1">
      <c r="A30" s="715">
        <f>'F4.2 Tillari'!A30</f>
        <v>0</v>
      </c>
      <c r="B30" s="716">
        <f>'F4.2 Tillari'!B30</f>
        <v>0</v>
      </c>
      <c r="C30" s="87">
        <f>'F4.2 Tillari'!D30</f>
        <v>0</v>
      </c>
      <c r="D30" s="141" t="str">
        <f>IF('F4.2 Tillari'!F30=0,"-",'F4.2 Tillari'!F30)</f>
        <v>-</v>
      </c>
      <c r="E30" s="159">
        <f>'F4.2 Tillari'!H30</f>
        <v>0</v>
      </c>
      <c r="F30" s="59">
        <f>SUM('F4.2 Tillari'!P30:S30)</f>
        <v>0</v>
      </c>
      <c r="G30" s="59">
        <f>SUM('F4.2 Tillari'!AJ30:AM30)</f>
        <v>0</v>
      </c>
      <c r="H30" s="59">
        <f t="shared" si="0"/>
        <v>0</v>
      </c>
      <c r="I30" s="59">
        <f>'F4.2 Tillari'!U30</f>
        <v>0</v>
      </c>
      <c r="J30" s="59">
        <f>'F4.2 Tillari'!AO30</f>
        <v>0</v>
      </c>
      <c r="K30" s="59"/>
      <c r="L30" s="59"/>
      <c r="M30" s="59">
        <f t="shared" si="1"/>
        <v>0</v>
      </c>
      <c r="N30" s="59">
        <f t="shared" si="2"/>
        <v>0</v>
      </c>
      <c r="O30" s="209">
        <f t="shared" si="3"/>
        <v>0</v>
      </c>
      <c r="P30" s="210">
        <f t="shared" si="4"/>
        <v>0</v>
      </c>
    </row>
    <row r="31" spans="1:16" hidden="1" outlineLevel="1">
      <c r="A31" s="715">
        <f>'F4.2 Tillari'!A31</f>
        <v>0</v>
      </c>
      <c r="B31" s="717" t="str">
        <f>'F4.2 Tillari'!B31</f>
        <v>(ii) Yet to be submitted to MERC</v>
      </c>
      <c r="C31" s="87">
        <f>'F4.2 Tillari'!D31</f>
        <v>0</v>
      </c>
      <c r="D31" s="141" t="str">
        <f>IF('F4.2 Tillari'!F31=0,"-",'F4.2 Tillari'!F31)</f>
        <v>-</v>
      </c>
      <c r="E31" s="159">
        <f>'F4.2 Tillari'!H31</f>
        <v>0</v>
      </c>
      <c r="F31" s="59">
        <f>SUM('F4.2 Tillari'!P31:S31)</f>
        <v>0</v>
      </c>
      <c r="G31" s="59">
        <f>SUM('F4.2 Tillari'!AJ31:AM31)</f>
        <v>0</v>
      </c>
      <c r="H31" s="59">
        <f t="shared" ref="H31:H38" si="5">F31-G31</f>
        <v>0</v>
      </c>
      <c r="I31" s="59">
        <f>'F4.2 Tillari'!U31</f>
        <v>0</v>
      </c>
      <c r="J31" s="59">
        <f>'F4.2 Tillari'!AO31</f>
        <v>0</v>
      </c>
      <c r="K31" s="59"/>
      <c r="L31" s="59"/>
      <c r="M31" s="59">
        <f t="shared" ref="M31:M38" si="6">SUM(J31:L31)</f>
        <v>0</v>
      </c>
      <c r="N31" s="59">
        <f t="shared" ref="N31:N38" si="7">H31+I31-M31</f>
        <v>0</v>
      </c>
    </row>
    <row r="32" spans="1:16" hidden="1" outlineLevel="1">
      <c r="A32" s="638">
        <f>'F4.2 Tillari'!A32</f>
        <v>0</v>
      </c>
      <c r="B32" s="639" t="str">
        <f>'F4.2 Tillari'!B32</f>
        <v>DPR-5</v>
      </c>
      <c r="C32" s="87">
        <f>'F4.2 Tillari'!D32</f>
        <v>0</v>
      </c>
      <c r="D32" s="141" t="str">
        <f>IF('F4.2 Tillari'!F32=0,"-",'F4.2 Tillari'!F32)</f>
        <v>-</v>
      </c>
      <c r="E32" s="159">
        <f>'F4.2 Tillari'!H32</f>
        <v>0</v>
      </c>
      <c r="F32" s="59">
        <f>SUM('F4.2 Tillari'!P32:S32)</f>
        <v>0</v>
      </c>
      <c r="G32" s="59">
        <f>SUM('F4.2 Tillari'!AJ32:AM32)</f>
        <v>0</v>
      </c>
      <c r="H32" s="59">
        <f t="shared" si="5"/>
        <v>0</v>
      </c>
      <c r="I32" s="59">
        <f>'F4.2 Tillari'!U32</f>
        <v>0</v>
      </c>
      <c r="J32" s="59">
        <f>'F4.2 Tillari'!AO32</f>
        <v>0</v>
      </c>
      <c r="K32" s="59"/>
      <c r="L32" s="59"/>
      <c r="M32" s="59">
        <f t="shared" si="6"/>
        <v>0</v>
      </c>
      <c r="N32" s="59">
        <f t="shared" si="7"/>
        <v>0</v>
      </c>
    </row>
    <row r="33" spans="1:14" ht="30" hidden="1" outlineLevel="1">
      <c r="A33" s="638">
        <f>'F4.2 Tillari'!A33</f>
        <v>0</v>
      </c>
      <c r="B33" s="718" t="str">
        <f>'F4.2 Tillari'!B33</f>
        <v>Upgradation of prortection system for Generator &amp; generator transformer for Tillari HPS</v>
      </c>
      <c r="C33" s="87">
        <f>'F4.2 Tillari'!D33</f>
        <v>0</v>
      </c>
      <c r="D33" s="141" t="str">
        <f>IF('F4.2 Tillari'!F33=0,"-",'F4.2 Tillari'!F33)</f>
        <v>-</v>
      </c>
      <c r="E33" s="159">
        <f>'F4.2 Tillari'!H33</f>
        <v>0</v>
      </c>
      <c r="F33" s="59">
        <f>SUM('F4.2 Tillari'!P33:S33)</f>
        <v>0</v>
      </c>
      <c r="G33" s="59">
        <f>SUM('F4.2 Tillari'!AJ33:AM33)</f>
        <v>0</v>
      </c>
      <c r="H33" s="59">
        <f t="shared" si="5"/>
        <v>0</v>
      </c>
      <c r="I33" s="59">
        <f>'F4.2 Tillari'!U33</f>
        <v>0</v>
      </c>
      <c r="J33" s="59">
        <f>'F4.2 Tillari'!AO33</f>
        <v>0</v>
      </c>
      <c r="K33" s="59"/>
      <c r="L33" s="59"/>
      <c r="M33" s="59">
        <f t="shared" si="6"/>
        <v>0</v>
      </c>
      <c r="N33" s="59">
        <f t="shared" si="7"/>
        <v>0</v>
      </c>
    </row>
    <row r="34" spans="1:14" ht="60" hidden="1" outlineLevel="1">
      <c r="A34" s="638">
        <f>'F4.2 Tillari'!A34</f>
        <v>0</v>
      </c>
      <c r="B34" s="718" t="str">
        <f>'F4.2 Tillari'!B34</f>
        <v>Supply &amp; installation of one set ( 04 nos) of new nozzles assembly with deflector and new digital governer along with hydraulic pumping unit for Tillari HPS</v>
      </c>
      <c r="C34" s="87">
        <f>'F4.2 Tillari'!D34</f>
        <v>0</v>
      </c>
      <c r="D34" s="141" t="str">
        <f>IF('F4.2 Tillari'!F34=0,"-",'F4.2 Tillari'!F34)</f>
        <v>-</v>
      </c>
      <c r="E34" s="159">
        <f>'F4.2 Tillari'!H34</f>
        <v>0</v>
      </c>
      <c r="F34" s="59">
        <f>SUM('F4.2 Tillari'!P34:S34)</f>
        <v>0</v>
      </c>
      <c r="G34" s="59">
        <f>SUM('F4.2 Tillari'!AJ34:AM34)</f>
        <v>0</v>
      </c>
      <c r="H34" s="59">
        <f t="shared" si="5"/>
        <v>0</v>
      </c>
      <c r="I34" s="59">
        <f>'F4.2 Tillari'!U34</f>
        <v>0</v>
      </c>
      <c r="J34" s="59">
        <f>'F4.2 Tillari'!AO34</f>
        <v>0</v>
      </c>
      <c r="K34" s="59"/>
      <c r="L34" s="59"/>
      <c r="M34" s="59">
        <f t="shared" si="6"/>
        <v>0</v>
      </c>
      <c r="N34" s="59">
        <f t="shared" si="7"/>
        <v>0</v>
      </c>
    </row>
    <row r="35" spans="1:14" hidden="1" outlineLevel="1">
      <c r="A35" s="719">
        <f>'F4.2 Tillari'!A35</f>
        <v>0</v>
      </c>
      <c r="B35" s="639" t="str">
        <f>'F4.2 Tillari'!B35</f>
        <v>DPR-7</v>
      </c>
      <c r="C35" s="87">
        <f>'F4.2 Tillari'!D35</f>
        <v>0</v>
      </c>
      <c r="D35" s="141" t="str">
        <f>IF('F4.2 Tillari'!F35=0,"-",'F4.2 Tillari'!F35)</f>
        <v>-</v>
      </c>
      <c r="E35" s="159">
        <f>'F4.2 Tillari'!H35</f>
        <v>0</v>
      </c>
      <c r="F35" s="59">
        <f>SUM('F4.2 Tillari'!P35:S35)</f>
        <v>0</v>
      </c>
      <c r="G35" s="59">
        <f>SUM('F4.2 Tillari'!AJ35:AM35)</f>
        <v>0</v>
      </c>
      <c r="H35" s="59">
        <f t="shared" si="5"/>
        <v>0</v>
      </c>
      <c r="I35" s="59">
        <f>'F4.2 Tillari'!U35</f>
        <v>0</v>
      </c>
      <c r="J35" s="59">
        <f>'F4.2 Tillari'!AO35</f>
        <v>0</v>
      </c>
      <c r="K35" s="59"/>
      <c r="L35" s="59"/>
      <c r="M35" s="59">
        <f t="shared" si="6"/>
        <v>0</v>
      </c>
      <c r="N35" s="59">
        <f t="shared" si="7"/>
        <v>0</v>
      </c>
    </row>
    <row r="36" spans="1:14" hidden="1" outlineLevel="1">
      <c r="A36" s="719">
        <f>'F4.2 Tillari'!A36</f>
        <v>0</v>
      </c>
      <c r="B36" s="720" t="str">
        <f>'F4.2 Tillari'!B36</f>
        <v>Generator Transformer for Tillari HPS</v>
      </c>
      <c r="C36" s="87">
        <f>'F4.2 Tillari'!D36</f>
        <v>0</v>
      </c>
      <c r="D36" s="141" t="str">
        <f>IF('F4.2 Tillari'!F36=0,"-",'F4.2 Tillari'!F36)</f>
        <v>-</v>
      </c>
      <c r="E36" s="159">
        <f>'F4.2 Tillari'!H36</f>
        <v>0</v>
      </c>
      <c r="F36" s="59">
        <f>SUM('F4.2 Tillari'!P36:S36)</f>
        <v>0</v>
      </c>
      <c r="G36" s="59">
        <f>SUM('F4.2 Tillari'!AJ36:AM36)</f>
        <v>0</v>
      </c>
      <c r="H36" s="59">
        <f t="shared" si="5"/>
        <v>0</v>
      </c>
      <c r="I36" s="59">
        <f>'F4.2 Tillari'!U36</f>
        <v>0</v>
      </c>
      <c r="J36" s="59">
        <f>'F4.2 Tillari'!AO36</f>
        <v>0</v>
      </c>
      <c r="K36" s="59"/>
      <c r="L36" s="59"/>
      <c r="M36" s="59">
        <f t="shared" si="6"/>
        <v>0</v>
      </c>
      <c r="N36" s="59">
        <f t="shared" si="7"/>
        <v>0</v>
      </c>
    </row>
    <row r="37" spans="1:14" hidden="1" outlineLevel="1">
      <c r="A37" s="713">
        <f>'F4.2 Tillari'!A37</f>
        <v>0</v>
      </c>
      <c r="B37" s="721">
        <f>'F4.2 Tillari'!B37</f>
        <v>0</v>
      </c>
      <c r="C37" s="87">
        <f>'F4.2 Tillari'!D37</f>
        <v>0</v>
      </c>
      <c r="D37" s="141" t="str">
        <f>IF('F4.2 Tillari'!F37=0,"-",'F4.2 Tillari'!F37)</f>
        <v>-</v>
      </c>
      <c r="E37" s="159">
        <f>'F4.2 Tillari'!H37</f>
        <v>0</v>
      </c>
      <c r="F37" s="59">
        <f>SUM('F4.2 Tillari'!P37:S37)</f>
        <v>0</v>
      </c>
      <c r="G37" s="59">
        <f>SUM('F4.2 Tillari'!AJ37:AM37)</f>
        <v>0</v>
      </c>
      <c r="H37" s="59">
        <f t="shared" si="5"/>
        <v>0</v>
      </c>
      <c r="I37" s="59">
        <f>'F4.2 Tillari'!U37</f>
        <v>0</v>
      </c>
      <c r="J37" s="59">
        <f>'F4.2 Tillari'!AO37</f>
        <v>0</v>
      </c>
      <c r="K37" s="59"/>
      <c r="L37" s="59"/>
      <c r="M37" s="59">
        <f t="shared" si="6"/>
        <v>0</v>
      </c>
      <c r="N37" s="59">
        <f t="shared" si="7"/>
        <v>0</v>
      </c>
    </row>
    <row r="38" spans="1:14" hidden="1" outlineLevel="1">
      <c r="A38" s="715">
        <f>'F4.2 Tillari'!A38</f>
        <v>0</v>
      </c>
      <c r="B38" s="716">
        <f>'F4.2 Tillari'!B38</f>
        <v>0</v>
      </c>
      <c r="C38" s="87">
        <f>'F4.2 Tillari'!D38</f>
        <v>0</v>
      </c>
      <c r="D38" s="141" t="str">
        <f>IF('F4.2 Tillari'!F38=0,"-",'F4.2 Tillari'!F38)</f>
        <v>-</v>
      </c>
      <c r="E38" s="159">
        <f>'F4.2 Tillari'!H38</f>
        <v>0</v>
      </c>
      <c r="F38" s="59">
        <f>SUM('F4.2 Tillari'!P38:S38)</f>
        <v>0</v>
      </c>
      <c r="G38" s="59">
        <f>SUM('F4.2 Tillari'!AJ38:AM38)</f>
        <v>0</v>
      </c>
      <c r="H38" s="59">
        <f t="shared" si="5"/>
        <v>0</v>
      </c>
      <c r="I38" s="59">
        <f>'F4.2 Tillari'!U38</f>
        <v>0</v>
      </c>
      <c r="J38" s="59">
        <f>'F4.2 Tillari'!AO38</f>
        <v>0</v>
      </c>
      <c r="K38" s="59"/>
      <c r="L38" s="59"/>
      <c r="M38" s="59">
        <f t="shared" si="6"/>
        <v>0</v>
      </c>
      <c r="N38" s="59">
        <f t="shared" si="7"/>
        <v>0</v>
      </c>
    </row>
    <row r="39" spans="1:14" hidden="1" outlineLevel="1">
      <c r="A39" s="715">
        <f>'F4.2 Tillari'!A39</f>
        <v>0</v>
      </c>
      <c r="B39" s="722" t="str">
        <f>'F4.2 Tillari'!B39</f>
        <v>B) Non-DPR Schemes</v>
      </c>
      <c r="C39" s="87">
        <f>'F4.2 Tillari'!D39</f>
        <v>0</v>
      </c>
      <c r="D39" s="141" t="str">
        <f>IF('F4.2 Tillari'!F39=0,"-",'F4.2 Tillari'!F39)</f>
        <v>-</v>
      </c>
      <c r="E39" s="159">
        <f>'F4.2 Tillari'!H39</f>
        <v>0</v>
      </c>
      <c r="F39" s="59">
        <f>SUM('F4.2 Tillari'!P39:S39)</f>
        <v>0</v>
      </c>
      <c r="G39" s="59">
        <f>SUM('F4.2 Tillari'!AJ39:AM39)</f>
        <v>0</v>
      </c>
      <c r="H39" s="59">
        <f t="shared" si="0"/>
        <v>0</v>
      </c>
      <c r="I39" s="59">
        <f>'F4.2 Tillari'!U39</f>
        <v>0</v>
      </c>
      <c r="J39" s="59">
        <f>'F4.2 Tillari'!AO39</f>
        <v>0</v>
      </c>
      <c r="K39" s="59"/>
      <c r="L39" s="59"/>
      <c r="M39" s="59">
        <f t="shared" si="1"/>
        <v>0</v>
      </c>
      <c r="N39" s="59">
        <f t="shared" si="2"/>
        <v>0</v>
      </c>
    </row>
    <row r="40" spans="1:14" hidden="1" outlineLevel="1">
      <c r="A40" s="713">
        <f>'F4.2 Tillari'!A40</f>
        <v>1</v>
      </c>
      <c r="B40" s="721" t="str">
        <f>'F4.2 Tillari'!B40</f>
        <v>Furniture &amp; Fixture General Asset</v>
      </c>
      <c r="C40" s="58" t="str">
        <f>'F4.2 Tillari'!D40</f>
        <v>N.A.</v>
      </c>
      <c r="D40" s="384" t="str">
        <f>IF('F4.2 Tillari'!F40=0,"-",'F4.2 Tillari'!F40)</f>
        <v>-</v>
      </c>
      <c r="E40" s="59">
        <f>'F4.2 Tillari'!H40</f>
        <v>0</v>
      </c>
      <c r="F40" s="59">
        <f>SUM('F4.2 Tillari'!P40:S40)</f>
        <v>5.1652000000000003E-2</v>
      </c>
      <c r="G40" s="59">
        <f>SUM('F4.2 Tillari'!AJ40:AM40)</f>
        <v>5.1652000000000003E-2</v>
      </c>
      <c r="H40" s="59">
        <f t="shared" si="0"/>
        <v>0</v>
      </c>
      <c r="I40" s="59">
        <f>'F4.2 Tillari'!U40</f>
        <v>0</v>
      </c>
      <c r="J40" s="59">
        <f>'F4.2 Tillari'!AO40</f>
        <v>0</v>
      </c>
      <c r="K40" s="59"/>
      <c r="L40" s="59"/>
      <c r="M40" s="59">
        <f t="shared" si="1"/>
        <v>0</v>
      </c>
      <c r="N40" s="59">
        <f t="shared" si="2"/>
        <v>0</v>
      </c>
    </row>
    <row r="41" spans="1:14" hidden="1" outlineLevel="1">
      <c r="A41" s="713">
        <f>'F4.2 Tillari'!A41</f>
        <v>2</v>
      </c>
      <c r="B41" s="721" t="str">
        <f>'F4.2 Tillari'!B41</f>
        <v>Electrical General Asset</v>
      </c>
      <c r="C41" s="58" t="str">
        <f>'F4.2 Tillari'!D41</f>
        <v>N.A.</v>
      </c>
      <c r="D41" s="384" t="str">
        <f>IF('F4.2 Tillari'!F41=0,"-",'F4.2 Tillari'!F41)</f>
        <v>-</v>
      </c>
      <c r="E41" s="59">
        <f>'F4.2 Tillari'!H41</f>
        <v>0</v>
      </c>
      <c r="F41" s="59">
        <f>SUM('F4.2 Tillari'!P41:S41)</f>
        <v>2.669589E-2</v>
      </c>
      <c r="G41" s="59">
        <f>SUM('F4.2 Tillari'!AJ41:AM41)</f>
        <v>2.669589E-2</v>
      </c>
      <c r="H41" s="59">
        <f t="shared" si="0"/>
        <v>0</v>
      </c>
      <c r="I41" s="59">
        <f>'F4.2 Tillari'!U41</f>
        <v>0</v>
      </c>
      <c r="J41" s="59">
        <f>'F4.2 Tillari'!AO41</f>
        <v>0</v>
      </c>
      <c r="K41" s="59"/>
      <c r="L41" s="59"/>
      <c r="M41" s="59">
        <f t="shared" si="1"/>
        <v>0</v>
      </c>
      <c r="N41" s="59">
        <f t="shared" si="2"/>
        <v>0</v>
      </c>
    </row>
    <row r="42" spans="1:14" hidden="1" outlineLevel="1">
      <c r="A42" s="713">
        <f>'F4.2 Tillari'!A42</f>
        <v>3</v>
      </c>
      <c r="B42" s="721" t="str">
        <f>'F4.2 Tillari'!B42</f>
        <v>Electronics General Asset</v>
      </c>
      <c r="C42" s="58" t="str">
        <f>'F4.2 Tillari'!D42</f>
        <v>N.A.</v>
      </c>
      <c r="D42" s="384" t="str">
        <f>IF('F4.2 Tillari'!F42=0,"-",'F4.2 Tillari'!F42)</f>
        <v>-</v>
      </c>
      <c r="E42" s="59">
        <f>'F4.2 Tillari'!H42</f>
        <v>0</v>
      </c>
      <c r="F42" s="59">
        <f>SUM('F4.2 Tillari'!P42:S42)</f>
        <v>2.3892979999999998E-3</v>
      </c>
      <c r="G42" s="59">
        <f>SUM('F4.2 Tillari'!AJ42:AM42)</f>
        <v>2.3892979999999998E-3</v>
      </c>
      <c r="H42" s="59">
        <f t="shared" si="0"/>
        <v>0</v>
      </c>
      <c r="I42" s="59">
        <f>'F4.2 Tillari'!U42</f>
        <v>0</v>
      </c>
      <c r="J42" s="59">
        <f>'F4.2 Tillari'!AO42</f>
        <v>0</v>
      </c>
      <c r="K42" s="59"/>
      <c r="L42" s="59"/>
      <c r="M42" s="59">
        <f t="shared" si="1"/>
        <v>0</v>
      </c>
      <c r="N42" s="59">
        <f t="shared" si="2"/>
        <v>0</v>
      </c>
    </row>
    <row r="43" spans="1:14" ht="15.75" hidden="1" outlineLevel="1" thickBot="1">
      <c r="A43" s="713">
        <f>'F4.2 Tillari'!A43</f>
        <v>4</v>
      </c>
      <c r="B43" s="723" t="str">
        <f>'F4.2 Tillari'!B43</f>
        <v>Vehicle</v>
      </c>
      <c r="C43" s="58" t="str">
        <f>'F4.2 Tillari'!D43</f>
        <v>N.A.</v>
      </c>
      <c r="D43" s="384" t="str">
        <f>IF('F4.2 Tillari'!F43=0,"-",'F4.2 Tillari'!F43)</f>
        <v>-</v>
      </c>
      <c r="E43" s="59">
        <f>'F4.2 Tillari'!H43</f>
        <v>0</v>
      </c>
      <c r="F43" s="59">
        <f>SUM('F4.2 Tillari'!P43:S43)</f>
        <v>0</v>
      </c>
      <c r="G43" s="59">
        <f>SUM('F4.2 Tillari'!AJ43:AM43)</f>
        <v>0</v>
      </c>
      <c r="H43" s="59">
        <f t="shared" si="0"/>
        <v>0</v>
      </c>
      <c r="I43" s="59">
        <f>'F4.2 Tillari'!U43</f>
        <v>2.0038810739999997</v>
      </c>
      <c r="J43" s="59">
        <f>'F4.2 Tillari'!AO43</f>
        <v>2.0038810739999997</v>
      </c>
      <c r="K43" s="59"/>
      <c r="L43" s="59"/>
      <c r="M43" s="59">
        <f t="shared" si="1"/>
        <v>2.0038810739999997</v>
      </c>
      <c r="N43" s="59">
        <f t="shared" si="2"/>
        <v>0</v>
      </c>
    </row>
    <row r="44" spans="1:14" s="60" customFormat="1" ht="15.75" collapsed="1" thickBot="1">
      <c r="A44" s="385"/>
      <c r="B44" s="386" t="s">
        <v>189</v>
      </c>
      <c r="C44" s="387"/>
      <c r="D44" s="388"/>
      <c r="E44" s="389"/>
      <c r="F44" s="390">
        <f t="shared" ref="F44:N44" si="8">SUM(F10:F43)</f>
        <v>10.185385934000001</v>
      </c>
      <c r="G44" s="390">
        <f t="shared" si="8"/>
        <v>10.185385934000001</v>
      </c>
      <c r="H44" s="390">
        <f t="shared" si="8"/>
        <v>0</v>
      </c>
      <c r="I44" s="390">
        <f t="shared" si="8"/>
        <v>2.0038810739999997</v>
      </c>
      <c r="J44" s="390">
        <f t="shared" si="8"/>
        <v>2.0038810739999997</v>
      </c>
      <c r="K44" s="390">
        <f t="shared" si="8"/>
        <v>0</v>
      </c>
      <c r="L44" s="390">
        <f t="shared" si="8"/>
        <v>0</v>
      </c>
      <c r="M44" s="391">
        <f t="shared" si="8"/>
        <v>2.0038810739999997</v>
      </c>
      <c r="N44" s="390">
        <f t="shared" si="8"/>
        <v>0</v>
      </c>
    </row>
    <row r="45" spans="1:14">
      <c r="F45" s="158"/>
      <c r="G45" s="158"/>
      <c r="H45" s="158"/>
      <c r="I45" s="158"/>
      <c r="J45" s="158"/>
      <c r="K45" s="158"/>
      <c r="L45" s="158"/>
      <c r="M45" s="392"/>
      <c r="N45" s="158"/>
    </row>
    <row r="46" spans="1:14" s="208" customFormat="1" ht="15.75" thickBot="1">
      <c r="A46" s="378"/>
      <c r="B46" s="41" t="s">
        <v>10</v>
      </c>
      <c r="C46" s="379"/>
      <c r="D46" s="380"/>
      <c r="E46" s="44"/>
      <c r="F46" s="95"/>
      <c r="G46" s="95"/>
      <c r="H46" s="95"/>
      <c r="I46" s="95"/>
      <c r="J46" s="95"/>
      <c r="K46" s="95"/>
      <c r="L46" s="95"/>
      <c r="M46" s="393"/>
      <c r="N46" s="95"/>
    </row>
    <row r="47" spans="1:14" hidden="1" outlineLevel="1">
      <c r="A47" s="341"/>
      <c r="B47" s="49" t="str">
        <f t="shared" ref="B47:B75" si="9">B8</f>
        <v>a) DPR Schemes</v>
      </c>
      <c r="C47" s="379"/>
      <c r="D47" s="380"/>
      <c r="E47" s="44"/>
      <c r="F47" s="44"/>
      <c r="G47" s="44"/>
      <c r="H47" s="44"/>
      <c r="I47" s="44"/>
      <c r="J47" s="44"/>
      <c r="K47" s="44"/>
      <c r="L47" s="44"/>
      <c r="M47" s="44"/>
      <c r="N47" s="44"/>
    </row>
    <row r="48" spans="1:14" hidden="1" outlineLevel="1">
      <c r="A48" s="378"/>
      <c r="B48" s="344" t="str">
        <f t="shared" si="9"/>
        <v>(i) Submitted to MERC</v>
      </c>
      <c r="C48" s="381"/>
      <c r="D48" s="382"/>
      <c r="E48" s="44"/>
      <c r="F48" s="44"/>
      <c r="G48" s="44"/>
      <c r="H48" s="44"/>
      <c r="I48" s="44"/>
      <c r="J48" s="44"/>
      <c r="K48" s="44"/>
      <c r="L48" s="44"/>
      <c r="M48" s="44"/>
      <c r="N48" s="44"/>
    </row>
    <row r="49" spans="1:16" s="337" customFormat="1" ht="30" hidden="1" outlineLevel="1">
      <c r="A49" s="416">
        <f t="shared" ref="A49:A75" si="10">A10</f>
        <v>2</v>
      </c>
      <c r="B49" s="417" t="str">
        <f t="shared" si="9"/>
        <v>Various schemes of Hydro Power Stations at HPC Pune &amp; HPC Nasik</v>
      </c>
      <c r="C49" s="416" t="str">
        <f t="shared" ref="C49:E75" si="11">C10</f>
        <v>MERC/TECH 12/CAPEX/20142015/00876</v>
      </c>
      <c r="D49" s="811">
        <f t="shared" si="11"/>
        <v>41871</v>
      </c>
      <c r="E49" s="57">
        <f t="shared" si="11"/>
        <v>8.3912000000000013</v>
      </c>
      <c r="F49" s="155">
        <f t="shared" ref="F49:F75" si="12">F10+I10</f>
        <v>0</v>
      </c>
      <c r="G49" s="155">
        <f t="shared" ref="G49:G75" si="13">G10+M10</f>
        <v>0</v>
      </c>
      <c r="H49" s="155">
        <f t="shared" ref="H49:H82" si="14">F49-G49</f>
        <v>0</v>
      </c>
      <c r="I49" s="155">
        <f>'F4.2 Tillari'!V10</f>
        <v>0</v>
      </c>
      <c r="J49" s="155">
        <f>'F4.2 Tillari'!AP10</f>
        <v>0</v>
      </c>
      <c r="K49" s="155"/>
      <c r="L49" s="155"/>
      <c r="M49" s="155">
        <f t="shared" ref="M49" si="15">SUM(J49:L49)</f>
        <v>0</v>
      </c>
      <c r="N49" s="155">
        <f t="shared" ref="N49:N82" si="16">H49+I49-M49</f>
        <v>0</v>
      </c>
      <c r="O49" s="209">
        <f t="shared" ref="O49:O69" si="17">MAX(0,IF(M49=0,0,IF(G49+M49&lt;E49,M49,E49-G49)))</f>
        <v>0</v>
      </c>
      <c r="P49" s="210">
        <f t="shared" ref="P49:P69" si="18">M49-O49</f>
        <v>0</v>
      </c>
    </row>
    <row r="50" spans="1:16" ht="30" hidden="1" outlineLevel="1">
      <c r="A50" s="183">
        <f t="shared" si="10"/>
        <v>2.1</v>
      </c>
      <c r="B50" s="356" t="str">
        <f t="shared" si="9"/>
        <v xml:space="preserve"> Replacement of Runner at Tillari Hydro Power Station for up rating Capacity from 60 MW to 66 MW.</v>
      </c>
      <c r="C50" s="183" t="str">
        <f t="shared" si="11"/>
        <v>MERC/TECH 12/CAPEX/20142015/00876</v>
      </c>
      <c r="D50" s="814">
        <f t="shared" si="11"/>
        <v>41871</v>
      </c>
      <c r="E50" s="815">
        <f t="shared" si="11"/>
        <v>2.37</v>
      </c>
      <c r="F50" s="815">
        <f t="shared" si="12"/>
        <v>2.3679163000000001</v>
      </c>
      <c r="G50" s="815">
        <f t="shared" si="13"/>
        <v>2.3679163000000001</v>
      </c>
      <c r="H50" s="815">
        <f t="shared" si="14"/>
        <v>0</v>
      </c>
      <c r="I50" s="815">
        <f>'F4.2 Tillari'!V11</f>
        <v>0</v>
      </c>
      <c r="J50" s="815">
        <f>'F4.2 Tillari'!AP11</f>
        <v>0</v>
      </c>
      <c r="K50" s="815"/>
      <c r="L50" s="815"/>
      <c r="M50" s="815">
        <f t="shared" ref="M50:M82" si="19">SUM(J50:L50)</f>
        <v>0</v>
      </c>
      <c r="N50" s="815">
        <f t="shared" si="16"/>
        <v>0</v>
      </c>
      <c r="O50" s="209">
        <f t="shared" si="17"/>
        <v>0</v>
      </c>
      <c r="P50" s="210">
        <f t="shared" si="18"/>
        <v>0</v>
      </c>
    </row>
    <row r="51" spans="1:16" ht="30" hidden="1" outlineLevel="1">
      <c r="A51" s="183">
        <f t="shared" si="10"/>
        <v>2.2000000000000002</v>
      </c>
      <c r="B51" s="356" t="str">
        <f t="shared" si="9"/>
        <v>Replacement of 235 KV Oil Filled Cables by 235 KV XLPE Cables at Tillari Hydro Power Station.</v>
      </c>
      <c r="C51" s="183" t="str">
        <f t="shared" si="11"/>
        <v>MERC/TECH 12/CAPEX/20142015/00876</v>
      </c>
      <c r="D51" s="814">
        <f t="shared" si="11"/>
        <v>41871</v>
      </c>
      <c r="E51" s="815">
        <f t="shared" si="11"/>
        <v>4.71</v>
      </c>
      <c r="F51" s="815">
        <f t="shared" si="12"/>
        <v>5.7682995999999997</v>
      </c>
      <c r="G51" s="815">
        <f t="shared" si="13"/>
        <v>5.7682995999999997</v>
      </c>
      <c r="H51" s="815">
        <f t="shared" si="14"/>
        <v>0</v>
      </c>
      <c r="I51" s="815">
        <f>'F4.2 Tillari'!V12</f>
        <v>0</v>
      </c>
      <c r="J51" s="815">
        <f>'F4.2 Tillari'!AP12</f>
        <v>0</v>
      </c>
      <c r="K51" s="815"/>
      <c r="L51" s="815"/>
      <c r="M51" s="815">
        <f t="shared" si="19"/>
        <v>0</v>
      </c>
      <c r="N51" s="815">
        <f t="shared" si="16"/>
        <v>0</v>
      </c>
      <c r="O51" s="209">
        <f t="shared" si="17"/>
        <v>0</v>
      </c>
      <c r="P51" s="210">
        <f t="shared" si="18"/>
        <v>0</v>
      </c>
    </row>
    <row r="52" spans="1:16" ht="30" hidden="1" outlineLevel="1">
      <c r="A52" s="183">
        <f t="shared" si="10"/>
        <v>2.2999999999999998</v>
      </c>
      <c r="B52" s="356" t="str">
        <f t="shared" si="9"/>
        <v>Replacement of existing AVR by SEE DVR system for Tillari Hydro Power Station.</v>
      </c>
      <c r="C52" s="183" t="str">
        <f t="shared" si="11"/>
        <v>MERC/TECH 12/CAPEX/20142015/00876</v>
      </c>
      <c r="D52" s="814">
        <f t="shared" si="11"/>
        <v>41871</v>
      </c>
      <c r="E52" s="815">
        <f t="shared" si="11"/>
        <v>0.98</v>
      </c>
      <c r="F52" s="815">
        <f t="shared" si="12"/>
        <v>0.52723774999999995</v>
      </c>
      <c r="G52" s="815">
        <f t="shared" si="13"/>
        <v>0.52723774999999995</v>
      </c>
      <c r="H52" s="815">
        <f t="shared" si="14"/>
        <v>0</v>
      </c>
      <c r="I52" s="815">
        <f>'F4.2 Tillari'!V13</f>
        <v>0</v>
      </c>
      <c r="J52" s="815">
        <f>'F4.2 Tillari'!AP13</f>
        <v>0</v>
      </c>
      <c r="K52" s="815"/>
      <c r="L52" s="815"/>
      <c r="M52" s="815">
        <f t="shared" si="19"/>
        <v>0</v>
      </c>
      <c r="N52" s="815">
        <f t="shared" si="16"/>
        <v>0</v>
      </c>
      <c r="O52" s="209">
        <f t="shared" si="17"/>
        <v>0</v>
      </c>
      <c r="P52" s="210">
        <f t="shared" si="18"/>
        <v>0</v>
      </c>
    </row>
    <row r="53" spans="1:16" ht="30" hidden="1" outlineLevel="1">
      <c r="A53" s="183">
        <f t="shared" si="10"/>
        <v>0</v>
      </c>
      <c r="B53" s="184" t="str">
        <f t="shared" si="9"/>
        <v>IDC</v>
      </c>
      <c r="C53" s="183" t="str">
        <f t="shared" si="11"/>
        <v>MERC/TECH 12/CAPEX/20142015/00876</v>
      </c>
      <c r="D53" s="814">
        <f t="shared" si="11"/>
        <v>41871</v>
      </c>
      <c r="E53" s="815">
        <f t="shared" si="11"/>
        <v>0.33119999999999999</v>
      </c>
      <c r="F53" s="815">
        <f t="shared" si="12"/>
        <v>0</v>
      </c>
      <c r="G53" s="815">
        <f t="shared" si="13"/>
        <v>0</v>
      </c>
      <c r="H53" s="815">
        <f t="shared" si="14"/>
        <v>0</v>
      </c>
      <c r="I53" s="815">
        <f>'F4.2 Tillari'!V14</f>
        <v>0</v>
      </c>
      <c r="J53" s="815">
        <f>'F4.2 Tillari'!AP14</f>
        <v>0</v>
      </c>
      <c r="K53" s="815"/>
      <c r="L53" s="815"/>
      <c r="M53" s="815">
        <f t="shared" si="19"/>
        <v>0</v>
      </c>
      <c r="N53" s="815">
        <f t="shared" si="16"/>
        <v>0</v>
      </c>
      <c r="O53" s="209">
        <f t="shared" si="17"/>
        <v>0</v>
      </c>
      <c r="P53" s="210">
        <f t="shared" si="18"/>
        <v>0</v>
      </c>
    </row>
    <row r="54" spans="1:16" s="337" customFormat="1" ht="30" hidden="1" outlineLevel="1">
      <c r="A54" s="416">
        <f t="shared" si="10"/>
        <v>5</v>
      </c>
      <c r="B54" s="417" t="str">
        <f t="shared" si="9"/>
        <v>Various Civil schemes for Modernisations of colonies at Various Locations under Pune HPC</v>
      </c>
      <c r="C54" s="416" t="str">
        <f t="shared" si="11"/>
        <v>MERC/CAPEX/20162017/01745</v>
      </c>
      <c r="D54" s="811">
        <f t="shared" si="11"/>
        <v>42825</v>
      </c>
      <c r="E54" s="57">
        <f t="shared" si="11"/>
        <v>1.4689000000000001</v>
      </c>
      <c r="F54" s="155">
        <f t="shared" si="12"/>
        <v>0</v>
      </c>
      <c r="G54" s="155">
        <f t="shared" si="13"/>
        <v>0</v>
      </c>
      <c r="H54" s="155">
        <f t="shared" si="14"/>
        <v>0</v>
      </c>
      <c r="I54" s="155">
        <f>'F4.2 Tillari'!V15</f>
        <v>0</v>
      </c>
      <c r="J54" s="155">
        <f>'F4.2 Tillari'!AP15</f>
        <v>0</v>
      </c>
      <c r="K54" s="155"/>
      <c r="L54" s="155"/>
      <c r="M54" s="155">
        <f t="shared" si="19"/>
        <v>0</v>
      </c>
      <c r="N54" s="155">
        <f t="shared" si="16"/>
        <v>0</v>
      </c>
      <c r="O54" s="209">
        <f t="shared" si="17"/>
        <v>0</v>
      </c>
      <c r="P54" s="210">
        <f t="shared" si="18"/>
        <v>0</v>
      </c>
    </row>
    <row r="55" spans="1:16" hidden="1" outlineLevel="1">
      <c r="A55" s="183">
        <f t="shared" si="10"/>
        <v>5.0999999999999996</v>
      </c>
      <c r="B55" s="356" t="str">
        <f t="shared" si="9"/>
        <v>Refurbishing of Residential complex</v>
      </c>
      <c r="C55" s="183" t="str">
        <f t="shared" si="11"/>
        <v>MERC/CAPEX/20162017/01745</v>
      </c>
      <c r="D55" s="814">
        <f t="shared" si="11"/>
        <v>42825</v>
      </c>
      <c r="E55" s="815">
        <f t="shared" si="11"/>
        <v>0.64539999999999997</v>
      </c>
      <c r="F55" s="815">
        <f t="shared" si="12"/>
        <v>0.56327121099999999</v>
      </c>
      <c r="G55" s="815">
        <f t="shared" si="13"/>
        <v>0.56327121099999999</v>
      </c>
      <c r="H55" s="815">
        <f t="shared" si="14"/>
        <v>0</v>
      </c>
      <c r="I55" s="815">
        <f>'F4.2 Tillari'!V16</f>
        <v>0</v>
      </c>
      <c r="J55" s="815">
        <f>'F4.2 Tillari'!AP16</f>
        <v>0</v>
      </c>
      <c r="K55" s="815"/>
      <c r="L55" s="815"/>
      <c r="M55" s="815">
        <f t="shared" si="19"/>
        <v>0</v>
      </c>
      <c r="N55" s="815">
        <f t="shared" si="16"/>
        <v>0</v>
      </c>
      <c r="O55" s="209">
        <f t="shared" si="17"/>
        <v>0</v>
      </c>
      <c r="P55" s="210">
        <f t="shared" si="18"/>
        <v>0</v>
      </c>
    </row>
    <row r="56" spans="1:16" hidden="1" outlineLevel="1">
      <c r="A56" s="183">
        <f t="shared" si="10"/>
        <v>5.2</v>
      </c>
      <c r="B56" s="356" t="str">
        <f t="shared" si="9"/>
        <v>Internal Roads</v>
      </c>
      <c r="C56" s="183" t="str">
        <f t="shared" si="11"/>
        <v>MERC/CAPEX/20162017/01745</v>
      </c>
      <c r="D56" s="814">
        <f t="shared" si="11"/>
        <v>42825</v>
      </c>
      <c r="E56" s="815">
        <f t="shared" si="11"/>
        <v>0.49270000000000003</v>
      </c>
      <c r="F56" s="815">
        <f t="shared" si="12"/>
        <v>0.47060387800000003</v>
      </c>
      <c r="G56" s="815">
        <f t="shared" si="13"/>
        <v>0.47060387800000003</v>
      </c>
      <c r="H56" s="815">
        <f t="shared" si="14"/>
        <v>0</v>
      </c>
      <c r="I56" s="815">
        <f>'F4.2 Tillari'!V17</f>
        <v>0</v>
      </c>
      <c r="J56" s="815">
        <f>'F4.2 Tillari'!AP17</f>
        <v>0</v>
      </c>
      <c r="K56" s="815"/>
      <c r="L56" s="815"/>
      <c r="M56" s="815">
        <f t="shared" si="19"/>
        <v>0</v>
      </c>
      <c r="N56" s="815">
        <f t="shared" si="16"/>
        <v>0</v>
      </c>
      <c r="O56" s="209">
        <f t="shared" si="17"/>
        <v>0</v>
      </c>
      <c r="P56" s="210">
        <f t="shared" si="18"/>
        <v>0</v>
      </c>
    </row>
    <row r="57" spans="1:16" hidden="1" outlineLevel="1">
      <c r="A57" s="183">
        <f t="shared" si="10"/>
        <v>5.3</v>
      </c>
      <c r="B57" s="356" t="str">
        <f t="shared" si="9"/>
        <v>Water supply, filteration &amp;  Sanitary works</v>
      </c>
      <c r="C57" s="183" t="str">
        <f t="shared" si="11"/>
        <v>MERC/CAPEX/20162017/01745</v>
      </c>
      <c r="D57" s="814">
        <f t="shared" si="11"/>
        <v>42825</v>
      </c>
      <c r="E57" s="815">
        <f t="shared" si="11"/>
        <v>0.33079999999999998</v>
      </c>
      <c r="F57" s="815">
        <f t="shared" si="12"/>
        <v>0.33922220700000005</v>
      </c>
      <c r="G57" s="815">
        <f t="shared" si="13"/>
        <v>0.33922220700000005</v>
      </c>
      <c r="H57" s="815">
        <f t="shared" si="14"/>
        <v>0</v>
      </c>
      <c r="I57" s="815">
        <f>'F4.2 Tillari'!V18</f>
        <v>0</v>
      </c>
      <c r="J57" s="815">
        <f>'F4.2 Tillari'!AP18</f>
        <v>0</v>
      </c>
      <c r="K57" s="815"/>
      <c r="L57" s="815"/>
      <c r="M57" s="815">
        <f t="shared" si="19"/>
        <v>0</v>
      </c>
      <c r="N57" s="815">
        <f t="shared" si="16"/>
        <v>0</v>
      </c>
      <c r="O57" s="209">
        <f t="shared" si="17"/>
        <v>0</v>
      </c>
      <c r="P57" s="210">
        <f t="shared" si="18"/>
        <v>0</v>
      </c>
    </row>
    <row r="58" spans="1:16" hidden="1" outlineLevel="1">
      <c r="A58" s="183">
        <f t="shared" si="10"/>
        <v>5.4</v>
      </c>
      <c r="B58" s="356" t="str">
        <f t="shared" si="9"/>
        <v>Compound walls</v>
      </c>
      <c r="C58" s="183" t="str">
        <f t="shared" si="11"/>
        <v>MERC/CAPEX/20162017/01745</v>
      </c>
      <c r="D58" s="814">
        <f t="shared" si="11"/>
        <v>42825</v>
      </c>
      <c r="E58" s="815">
        <f t="shared" si="11"/>
        <v>0</v>
      </c>
      <c r="F58" s="815">
        <f t="shared" si="12"/>
        <v>0</v>
      </c>
      <c r="G58" s="815">
        <f t="shared" si="13"/>
        <v>0</v>
      </c>
      <c r="H58" s="815">
        <f t="shared" si="14"/>
        <v>0</v>
      </c>
      <c r="I58" s="815">
        <f>'F4.2 Tillari'!V19</f>
        <v>0</v>
      </c>
      <c r="J58" s="815">
        <f>'F4.2 Tillari'!AP19</f>
        <v>0</v>
      </c>
      <c r="K58" s="815"/>
      <c r="L58" s="815"/>
      <c r="M58" s="815">
        <f t="shared" si="19"/>
        <v>0</v>
      </c>
      <c r="N58" s="815">
        <f t="shared" si="16"/>
        <v>0</v>
      </c>
      <c r="O58" s="209">
        <f t="shared" si="17"/>
        <v>0</v>
      </c>
      <c r="P58" s="210">
        <f t="shared" si="18"/>
        <v>0</v>
      </c>
    </row>
    <row r="59" spans="1:16" s="337" customFormat="1" ht="30" hidden="1" outlineLevel="1">
      <c r="A59" s="416">
        <f t="shared" si="10"/>
        <v>14</v>
      </c>
      <c r="B59" s="417" t="str">
        <f t="shared" si="9"/>
        <v>Various 14 Nos. of schemes for Hydro Power Stations under Renewable Energy Circle, Pune &amp; Nasik</v>
      </c>
      <c r="C59" s="416" t="str">
        <f t="shared" si="11"/>
        <v>MERC/CAPEX/2020-21/WFH/SBR/ 19</v>
      </c>
      <c r="D59" s="811">
        <f t="shared" si="11"/>
        <v>44029</v>
      </c>
      <c r="E59" s="57">
        <f t="shared" si="11"/>
        <v>2.2382499999999999</v>
      </c>
      <c r="F59" s="155">
        <f t="shared" si="12"/>
        <v>0</v>
      </c>
      <c r="G59" s="155">
        <f t="shared" si="13"/>
        <v>0</v>
      </c>
      <c r="H59" s="155">
        <f t="shared" si="14"/>
        <v>0</v>
      </c>
      <c r="I59" s="155">
        <f>'F4.2 Tillari'!V20</f>
        <v>0</v>
      </c>
      <c r="J59" s="155">
        <f>'F4.2 Tillari'!AP20</f>
        <v>0</v>
      </c>
      <c r="K59" s="155"/>
      <c r="L59" s="155"/>
      <c r="M59" s="155">
        <f t="shared" si="19"/>
        <v>0</v>
      </c>
      <c r="N59" s="155">
        <f t="shared" si="16"/>
        <v>0</v>
      </c>
      <c r="O59" s="209">
        <f t="shared" si="17"/>
        <v>0</v>
      </c>
      <c r="P59" s="210">
        <f t="shared" si="18"/>
        <v>0</v>
      </c>
    </row>
    <row r="60" spans="1:16" ht="30" hidden="1" outlineLevel="1">
      <c r="A60" s="185">
        <f t="shared" si="10"/>
        <v>14.3</v>
      </c>
      <c r="B60" s="356" t="str">
        <f t="shared" si="9"/>
        <v>Schme-C :Replacement of existing Energy meters by 0.2S Class Energy meters at various HPS.</v>
      </c>
      <c r="C60" s="183" t="str">
        <f t="shared" si="11"/>
        <v>MERC/CAPEX/2020-21/WFH/SBR/ 19</v>
      </c>
      <c r="D60" s="814">
        <f t="shared" si="11"/>
        <v>44029</v>
      </c>
      <c r="E60" s="815">
        <f t="shared" si="11"/>
        <v>0</v>
      </c>
      <c r="F60" s="815">
        <f t="shared" si="12"/>
        <v>0</v>
      </c>
      <c r="G60" s="815">
        <f t="shared" si="13"/>
        <v>0</v>
      </c>
      <c r="H60" s="815">
        <f t="shared" si="14"/>
        <v>0</v>
      </c>
      <c r="I60" s="815">
        <f>'F4.2 Tillari'!V21</f>
        <v>0</v>
      </c>
      <c r="J60" s="815">
        <f>'F4.2 Tillari'!AP21</f>
        <v>0</v>
      </c>
      <c r="K60" s="815"/>
      <c r="L60" s="815"/>
      <c r="M60" s="815">
        <f t="shared" si="19"/>
        <v>0</v>
      </c>
      <c r="N60" s="815">
        <f t="shared" si="16"/>
        <v>0</v>
      </c>
      <c r="O60" s="209">
        <f t="shared" si="17"/>
        <v>0</v>
      </c>
      <c r="P60" s="210">
        <f t="shared" si="18"/>
        <v>0</v>
      </c>
    </row>
    <row r="61" spans="1:16" ht="30" hidden="1" outlineLevel="1">
      <c r="A61" s="713">
        <f t="shared" si="10"/>
        <v>14.4</v>
      </c>
      <c r="B61" s="714" t="str">
        <f t="shared" si="9"/>
        <v>Schme-D: Providing Oil Filtration Machines for all Divisions of REC, Pune</v>
      </c>
      <c r="C61" s="58" t="str">
        <f t="shared" si="11"/>
        <v>MERC/CAPEX/2020-21/WFH/SBR/ 19</v>
      </c>
      <c r="D61" s="384">
        <f t="shared" si="11"/>
        <v>44029</v>
      </c>
      <c r="E61" s="59">
        <f t="shared" si="11"/>
        <v>0.14025000000000001</v>
      </c>
      <c r="F61" s="59">
        <f t="shared" si="12"/>
        <v>6.80978E-2</v>
      </c>
      <c r="G61" s="59">
        <f t="shared" si="13"/>
        <v>6.80978E-2</v>
      </c>
      <c r="H61" s="59">
        <f t="shared" si="14"/>
        <v>0</v>
      </c>
      <c r="I61" s="59">
        <f>'F4.2 Tillari'!V22</f>
        <v>0</v>
      </c>
      <c r="J61" s="59">
        <f>'F4.2 Tillari'!AP22</f>
        <v>0</v>
      </c>
      <c r="K61" s="59"/>
      <c r="L61" s="59"/>
      <c r="M61" s="59">
        <f t="shared" si="19"/>
        <v>0</v>
      </c>
      <c r="N61" s="59">
        <f t="shared" si="16"/>
        <v>0</v>
      </c>
      <c r="O61" s="209">
        <f t="shared" si="17"/>
        <v>0</v>
      </c>
      <c r="P61" s="210">
        <f t="shared" si="18"/>
        <v>0</v>
      </c>
    </row>
    <row r="62" spans="1:16" ht="45" hidden="1" outlineLevel="1">
      <c r="A62" s="713">
        <f t="shared" si="10"/>
        <v>14.5</v>
      </c>
      <c r="B62" s="714" t="str">
        <f t="shared" si="9"/>
        <v>Schme-E: Replacement of existing Centralized Air Conditioning System with new at Tillari Hydro Power Stn.</v>
      </c>
      <c r="C62" s="58" t="str">
        <f t="shared" si="11"/>
        <v>MERC/CAPEX/2020-21/WFH/SBR/ 19</v>
      </c>
      <c r="D62" s="384">
        <f t="shared" si="11"/>
        <v>44029</v>
      </c>
      <c r="E62" s="59">
        <f t="shared" si="11"/>
        <v>1.248</v>
      </c>
      <c r="F62" s="59">
        <f t="shared" si="12"/>
        <v>0</v>
      </c>
      <c r="G62" s="59">
        <f t="shared" si="13"/>
        <v>0</v>
      </c>
      <c r="H62" s="59">
        <f t="shared" si="14"/>
        <v>0</v>
      </c>
      <c r="I62" s="59">
        <f>'F4.2 Tillari'!V23</f>
        <v>0</v>
      </c>
      <c r="J62" s="59">
        <f>'F4.2 Tillari'!AP23</f>
        <v>0</v>
      </c>
      <c r="K62" s="59"/>
      <c r="L62" s="59"/>
      <c r="M62" s="59">
        <f t="shared" si="19"/>
        <v>0</v>
      </c>
      <c r="N62" s="59">
        <f t="shared" si="16"/>
        <v>0</v>
      </c>
      <c r="O62" s="209">
        <f t="shared" si="17"/>
        <v>0</v>
      </c>
      <c r="P62" s="210">
        <f t="shared" si="18"/>
        <v>0</v>
      </c>
    </row>
    <row r="63" spans="1:16" hidden="1" outlineLevel="1">
      <c r="A63" s="183">
        <f t="shared" si="10"/>
        <v>0</v>
      </c>
      <c r="B63" s="184" t="str">
        <f t="shared" si="9"/>
        <v>IDC</v>
      </c>
      <c r="C63" s="183" t="str">
        <f t="shared" si="11"/>
        <v>MERC/CAPEX/2020-21/WFH/SBR/ 19</v>
      </c>
      <c r="D63" s="814">
        <f t="shared" si="11"/>
        <v>44029</v>
      </c>
      <c r="E63" s="815">
        <f t="shared" si="11"/>
        <v>0.85</v>
      </c>
      <c r="F63" s="815">
        <f t="shared" si="12"/>
        <v>0</v>
      </c>
      <c r="G63" s="815">
        <f t="shared" si="13"/>
        <v>0</v>
      </c>
      <c r="H63" s="815">
        <f t="shared" si="14"/>
        <v>0</v>
      </c>
      <c r="I63" s="815">
        <f>'F4.2 Tillari'!V24</f>
        <v>0</v>
      </c>
      <c r="J63" s="815">
        <f>'F4.2 Tillari'!AP24</f>
        <v>0</v>
      </c>
      <c r="K63" s="815"/>
      <c r="L63" s="815"/>
      <c r="M63" s="815">
        <f t="shared" si="19"/>
        <v>0</v>
      </c>
      <c r="N63" s="815">
        <f t="shared" si="16"/>
        <v>0</v>
      </c>
      <c r="O63" s="209">
        <f t="shared" si="17"/>
        <v>0</v>
      </c>
      <c r="P63" s="210">
        <f t="shared" si="18"/>
        <v>0</v>
      </c>
    </row>
    <row r="64" spans="1:16" s="337" customFormat="1" ht="30" hidden="1" outlineLevel="1">
      <c r="A64" s="416">
        <f t="shared" si="10"/>
        <v>16</v>
      </c>
      <c r="B64" s="417" t="str">
        <f t="shared" si="9"/>
        <v>Various 6 Nos. Schemes for Hydro Power Stations under Renewable Energy Circle, Pune</v>
      </c>
      <c r="C64" s="416" t="str">
        <f t="shared" si="11"/>
        <v>MERC/CAPEX/2020-2021/WFH/ SBR/22</v>
      </c>
      <c r="D64" s="811">
        <f t="shared" si="11"/>
        <v>44037</v>
      </c>
      <c r="E64" s="57">
        <f t="shared" si="11"/>
        <v>1.6277600000000001</v>
      </c>
      <c r="F64" s="155">
        <f t="shared" si="12"/>
        <v>0</v>
      </c>
      <c r="G64" s="155">
        <f t="shared" si="13"/>
        <v>0</v>
      </c>
      <c r="H64" s="155">
        <f t="shared" si="14"/>
        <v>0</v>
      </c>
      <c r="I64" s="155">
        <f>'F4.2 Tillari'!V25</f>
        <v>0</v>
      </c>
      <c r="J64" s="155">
        <f>'F4.2 Tillari'!AP25</f>
        <v>0</v>
      </c>
      <c r="K64" s="155"/>
      <c r="L64" s="155"/>
      <c r="M64" s="155">
        <f t="shared" si="19"/>
        <v>0</v>
      </c>
      <c r="N64" s="155">
        <f t="shared" si="16"/>
        <v>0</v>
      </c>
      <c r="O64" s="209">
        <f t="shared" si="17"/>
        <v>0</v>
      </c>
      <c r="P64" s="210">
        <f t="shared" si="18"/>
        <v>0</v>
      </c>
    </row>
    <row r="65" spans="1:16" ht="45" hidden="1" outlineLevel="1">
      <c r="A65" s="713">
        <f t="shared" si="10"/>
        <v>16.100000000000001</v>
      </c>
      <c r="B65" s="714" t="str">
        <f t="shared" si="9"/>
        <v>Replacement of existing Air Compressors at Bhira, Tilari, Pawana and Ujjani Hydro Power Stations under REC, Pune</v>
      </c>
      <c r="C65" s="58" t="str">
        <f t="shared" si="11"/>
        <v>MERC/CAPEX/2020-2021/WFH/ SBR/22</v>
      </c>
      <c r="D65" s="384">
        <f t="shared" si="11"/>
        <v>44037</v>
      </c>
      <c r="E65" s="59">
        <f t="shared" si="11"/>
        <v>0.15576000000000001</v>
      </c>
      <c r="F65" s="59">
        <f t="shared" si="12"/>
        <v>0</v>
      </c>
      <c r="G65" s="59">
        <f t="shared" si="13"/>
        <v>0</v>
      </c>
      <c r="H65" s="59">
        <f t="shared" si="14"/>
        <v>0</v>
      </c>
      <c r="I65" s="59">
        <f>'F4.2 Tillari'!V26</f>
        <v>0</v>
      </c>
      <c r="J65" s="59">
        <f>'F4.2 Tillari'!AP26</f>
        <v>0</v>
      </c>
      <c r="K65" s="59"/>
      <c r="L65" s="59"/>
      <c r="M65" s="59">
        <f t="shared" si="19"/>
        <v>0</v>
      </c>
      <c r="N65" s="59">
        <f t="shared" si="16"/>
        <v>0</v>
      </c>
      <c r="O65" s="209">
        <f t="shared" si="17"/>
        <v>0</v>
      </c>
      <c r="P65" s="210">
        <f t="shared" si="18"/>
        <v>0</v>
      </c>
    </row>
    <row r="66" spans="1:16" ht="30" hidden="1" outlineLevel="1">
      <c r="A66" s="713">
        <f t="shared" si="10"/>
        <v>16.3</v>
      </c>
      <c r="B66" s="714" t="str">
        <f t="shared" si="9"/>
        <v>Replacement of Generator Air Coolers at Tilari HPS.</v>
      </c>
      <c r="C66" s="58" t="str">
        <f t="shared" si="11"/>
        <v>MERC/CAPEX/2020-2021/WFH/ SBR/22</v>
      </c>
      <c r="D66" s="384">
        <f t="shared" si="11"/>
        <v>44037</v>
      </c>
      <c r="E66" s="59">
        <f t="shared" si="11"/>
        <v>0.85299999999999998</v>
      </c>
      <c r="F66" s="59">
        <f t="shared" si="12"/>
        <v>0</v>
      </c>
      <c r="G66" s="59">
        <f t="shared" si="13"/>
        <v>0</v>
      </c>
      <c r="H66" s="59">
        <f t="shared" si="14"/>
        <v>0</v>
      </c>
      <c r="I66" s="59">
        <f>'F4.2 Tillari'!V27</f>
        <v>0.68831476800000002</v>
      </c>
      <c r="J66" s="59">
        <f>'F4.2 Tillari'!AP27</f>
        <v>0.68831476800000002</v>
      </c>
      <c r="K66" s="59"/>
      <c r="L66" s="59"/>
      <c r="M66" s="59">
        <f t="shared" si="19"/>
        <v>0.68831476800000002</v>
      </c>
      <c r="N66" s="59">
        <f t="shared" si="16"/>
        <v>0</v>
      </c>
      <c r="O66" s="209">
        <f t="shared" si="17"/>
        <v>0.68831476800000002</v>
      </c>
      <c r="P66" s="210">
        <f t="shared" si="18"/>
        <v>0</v>
      </c>
    </row>
    <row r="67" spans="1:16" ht="45" hidden="1" outlineLevel="1">
      <c r="A67" s="713">
        <f t="shared" si="10"/>
        <v>16.399999999999999</v>
      </c>
      <c r="B67" s="714" t="str">
        <f t="shared" si="9"/>
        <v>Replacement of 220 V, 400/300 AH Battery set with Tubular type Battery Banks at Bhira, Tilari, Kanher, Dimbhe and Ujani Hydro Power Stations.</v>
      </c>
      <c r="C67" s="58" t="str">
        <f t="shared" si="11"/>
        <v>MERC/CAPEX/2020-2021/WFH/ SBR/22</v>
      </c>
      <c r="D67" s="384">
        <f t="shared" si="11"/>
        <v>44037</v>
      </c>
      <c r="E67" s="59">
        <f t="shared" si="11"/>
        <v>0.18</v>
      </c>
      <c r="F67" s="59">
        <f t="shared" si="12"/>
        <v>0</v>
      </c>
      <c r="G67" s="59">
        <f t="shared" si="13"/>
        <v>0</v>
      </c>
      <c r="H67" s="59">
        <f t="shared" si="14"/>
        <v>0</v>
      </c>
      <c r="I67" s="59">
        <f>'F4.2 Tillari'!V28</f>
        <v>0.11942800000000001</v>
      </c>
      <c r="J67" s="59">
        <f>'F4.2 Tillari'!AP28</f>
        <v>0.11942800000000001</v>
      </c>
      <c r="K67" s="59"/>
      <c r="L67" s="59"/>
      <c r="M67" s="59">
        <f t="shared" si="19"/>
        <v>0.11942800000000001</v>
      </c>
      <c r="N67" s="59">
        <f t="shared" si="16"/>
        <v>0</v>
      </c>
      <c r="O67" s="209">
        <f t="shared" si="17"/>
        <v>0.11942800000000001</v>
      </c>
      <c r="P67" s="210">
        <f t="shared" si="18"/>
        <v>0</v>
      </c>
    </row>
    <row r="68" spans="1:16" ht="30" hidden="1" outlineLevel="1">
      <c r="A68" s="183">
        <f t="shared" si="10"/>
        <v>0</v>
      </c>
      <c r="B68" s="184" t="str">
        <f t="shared" si="9"/>
        <v>IDC</v>
      </c>
      <c r="C68" s="183" t="str">
        <f t="shared" si="11"/>
        <v>MERC/CAPEX/2020-2021/WFH/ SBR/22</v>
      </c>
      <c r="D68" s="814">
        <f t="shared" si="11"/>
        <v>44037</v>
      </c>
      <c r="E68" s="815">
        <f t="shared" si="11"/>
        <v>0.439</v>
      </c>
      <c r="F68" s="815">
        <f t="shared" si="12"/>
        <v>0</v>
      </c>
      <c r="G68" s="815">
        <f t="shared" si="13"/>
        <v>0</v>
      </c>
      <c r="H68" s="815">
        <f t="shared" si="14"/>
        <v>0</v>
      </c>
      <c r="I68" s="815">
        <f>'F4.2 Tillari'!V29</f>
        <v>0</v>
      </c>
      <c r="J68" s="815">
        <f>'F4.2 Tillari'!AP29</f>
        <v>0</v>
      </c>
      <c r="K68" s="815"/>
      <c r="L68" s="815"/>
      <c r="M68" s="815">
        <f t="shared" si="19"/>
        <v>0</v>
      </c>
      <c r="N68" s="815">
        <f t="shared" si="16"/>
        <v>0</v>
      </c>
      <c r="O68" s="209">
        <f t="shared" si="17"/>
        <v>0</v>
      </c>
      <c r="P68" s="210">
        <f t="shared" si="18"/>
        <v>0</v>
      </c>
    </row>
    <row r="69" spans="1:16" hidden="1" outlineLevel="1">
      <c r="A69" s="715">
        <f t="shared" si="10"/>
        <v>0</v>
      </c>
      <c r="B69" s="716">
        <f t="shared" si="9"/>
        <v>0</v>
      </c>
      <c r="C69" s="87">
        <f t="shared" si="11"/>
        <v>0</v>
      </c>
      <c r="D69" s="141" t="str">
        <f t="shared" si="11"/>
        <v>-</v>
      </c>
      <c r="E69" s="159">
        <f t="shared" si="11"/>
        <v>0</v>
      </c>
      <c r="F69" s="59">
        <f t="shared" si="12"/>
        <v>0</v>
      </c>
      <c r="G69" s="59">
        <f t="shared" si="13"/>
        <v>0</v>
      </c>
      <c r="H69" s="59">
        <f t="shared" si="14"/>
        <v>0</v>
      </c>
      <c r="I69" s="59">
        <f>'F4.2 Tillari'!V30</f>
        <v>0</v>
      </c>
      <c r="J69" s="59">
        <f>'F4.2 Tillari'!AP30</f>
        <v>0</v>
      </c>
      <c r="K69" s="59"/>
      <c r="L69" s="59"/>
      <c r="M69" s="59">
        <f t="shared" si="19"/>
        <v>0</v>
      </c>
      <c r="N69" s="59">
        <f t="shared" si="16"/>
        <v>0</v>
      </c>
      <c r="O69" s="209">
        <f t="shared" si="17"/>
        <v>0</v>
      </c>
      <c r="P69" s="210">
        <f t="shared" si="18"/>
        <v>0</v>
      </c>
    </row>
    <row r="70" spans="1:16" hidden="1" outlineLevel="1">
      <c r="A70" s="715">
        <f t="shared" si="10"/>
        <v>0</v>
      </c>
      <c r="B70" s="717" t="str">
        <f t="shared" si="9"/>
        <v>(ii) Yet to be submitted to MERC</v>
      </c>
      <c r="C70" s="87">
        <f t="shared" si="11"/>
        <v>0</v>
      </c>
      <c r="D70" s="141" t="str">
        <f t="shared" si="11"/>
        <v>-</v>
      </c>
      <c r="E70" s="159">
        <f t="shared" si="11"/>
        <v>0</v>
      </c>
      <c r="F70" s="59">
        <f t="shared" si="12"/>
        <v>0</v>
      </c>
      <c r="G70" s="59">
        <f t="shared" si="13"/>
        <v>0</v>
      </c>
      <c r="H70" s="59">
        <f t="shared" si="14"/>
        <v>0</v>
      </c>
      <c r="I70" s="59">
        <f>'F4.2 Tillari'!V31</f>
        <v>0</v>
      </c>
      <c r="J70" s="59">
        <f>'F4.2 Tillari'!AP31</f>
        <v>0</v>
      </c>
      <c r="K70" s="59"/>
      <c r="L70" s="59"/>
      <c r="M70" s="59">
        <f t="shared" si="19"/>
        <v>0</v>
      </c>
      <c r="N70" s="59">
        <f t="shared" si="16"/>
        <v>0</v>
      </c>
    </row>
    <row r="71" spans="1:16" hidden="1" outlineLevel="1">
      <c r="A71" s="638">
        <f t="shared" si="10"/>
        <v>0</v>
      </c>
      <c r="B71" s="639" t="str">
        <f t="shared" si="9"/>
        <v>DPR-5</v>
      </c>
      <c r="C71" s="87">
        <f t="shared" si="11"/>
        <v>0</v>
      </c>
      <c r="D71" s="141" t="str">
        <f t="shared" si="11"/>
        <v>-</v>
      </c>
      <c r="E71" s="159">
        <f t="shared" si="11"/>
        <v>0</v>
      </c>
      <c r="F71" s="59">
        <f t="shared" si="12"/>
        <v>0</v>
      </c>
      <c r="G71" s="59">
        <f t="shared" si="13"/>
        <v>0</v>
      </c>
      <c r="H71" s="59">
        <f t="shared" si="14"/>
        <v>0</v>
      </c>
      <c r="I71" s="59">
        <f>'F4.2 Tillari'!V32</f>
        <v>0</v>
      </c>
      <c r="J71" s="59">
        <f>'F4.2 Tillari'!AP32</f>
        <v>0</v>
      </c>
      <c r="K71" s="59"/>
      <c r="L71" s="59"/>
      <c r="M71" s="59">
        <f t="shared" si="19"/>
        <v>0</v>
      </c>
      <c r="N71" s="59">
        <f t="shared" si="16"/>
        <v>0</v>
      </c>
    </row>
    <row r="72" spans="1:16" ht="30" hidden="1" outlineLevel="1">
      <c r="A72" s="638">
        <f t="shared" si="10"/>
        <v>0</v>
      </c>
      <c r="B72" s="718" t="str">
        <f t="shared" si="9"/>
        <v>Upgradation of prortection system for Generator &amp; generator transformer for Tillari HPS</v>
      </c>
      <c r="C72" s="87">
        <f t="shared" si="11"/>
        <v>0</v>
      </c>
      <c r="D72" s="141" t="str">
        <f t="shared" si="11"/>
        <v>-</v>
      </c>
      <c r="E72" s="159">
        <f t="shared" si="11"/>
        <v>0</v>
      </c>
      <c r="F72" s="59">
        <f t="shared" si="12"/>
        <v>0</v>
      </c>
      <c r="G72" s="59">
        <f t="shared" si="13"/>
        <v>0</v>
      </c>
      <c r="H72" s="59">
        <f t="shared" si="14"/>
        <v>0</v>
      </c>
      <c r="I72" s="59">
        <f>'F4.2 Tillari'!V33</f>
        <v>0</v>
      </c>
      <c r="J72" s="59">
        <f>'F4.2 Tillari'!AP33</f>
        <v>0</v>
      </c>
      <c r="K72" s="59"/>
      <c r="L72" s="59"/>
      <c r="M72" s="59">
        <f t="shared" si="19"/>
        <v>0</v>
      </c>
      <c r="N72" s="59">
        <f t="shared" si="16"/>
        <v>0</v>
      </c>
    </row>
    <row r="73" spans="1:16" ht="60" hidden="1" outlineLevel="1">
      <c r="A73" s="638">
        <f t="shared" si="10"/>
        <v>0</v>
      </c>
      <c r="B73" s="718" t="str">
        <f t="shared" si="9"/>
        <v>Supply &amp; installation of one set ( 04 nos) of new nozzles assembly with deflector and new digital governer along with hydraulic pumping unit for Tillari HPS</v>
      </c>
      <c r="C73" s="87">
        <f t="shared" si="11"/>
        <v>0</v>
      </c>
      <c r="D73" s="141" t="str">
        <f t="shared" si="11"/>
        <v>-</v>
      </c>
      <c r="E73" s="159">
        <f t="shared" si="11"/>
        <v>0</v>
      </c>
      <c r="F73" s="59">
        <f t="shared" si="12"/>
        <v>0</v>
      </c>
      <c r="G73" s="59">
        <f t="shared" si="13"/>
        <v>0</v>
      </c>
      <c r="H73" s="59">
        <f t="shared" si="14"/>
        <v>0</v>
      </c>
      <c r="I73" s="59">
        <f>'F4.2 Tillari'!V34</f>
        <v>0</v>
      </c>
      <c r="J73" s="59">
        <f>'F4.2 Tillari'!AP34</f>
        <v>0</v>
      </c>
      <c r="K73" s="59"/>
      <c r="L73" s="59"/>
      <c r="M73" s="59">
        <f t="shared" si="19"/>
        <v>0</v>
      </c>
      <c r="N73" s="59">
        <f t="shared" si="16"/>
        <v>0</v>
      </c>
    </row>
    <row r="74" spans="1:16" hidden="1" outlineLevel="1">
      <c r="A74" s="719">
        <f t="shared" si="10"/>
        <v>0</v>
      </c>
      <c r="B74" s="639" t="str">
        <f t="shared" si="9"/>
        <v>DPR-7</v>
      </c>
      <c r="C74" s="87">
        <f t="shared" si="11"/>
        <v>0</v>
      </c>
      <c r="D74" s="141" t="str">
        <f t="shared" si="11"/>
        <v>-</v>
      </c>
      <c r="E74" s="159">
        <f t="shared" si="11"/>
        <v>0</v>
      </c>
      <c r="F74" s="59">
        <f t="shared" si="12"/>
        <v>0</v>
      </c>
      <c r="G74" s="59">
        <f t="shared" si="13"/>
        <v>0</v>
      </c>
      <c r="H74" s="59">
        <f t="shared" si="14"/>
        <v>0</v>
      </c>
      <c r="I74" s="59">
        <f>'F4.2 Tillari'!V35</f>
        <v>0</v>
      </c>
      <c r="J74" s="59">
        <f>'F4.2 Tillari'!AP35</f>
        <v>0</v>
      </c>
      <c r="K74" s="59"/>
      <c r="L74" s="59"/>
      <c r="M74" s="59">
        <f t="shared" si="19"/>
        <v>0</v>
      </c>
      <c r="N74" s="59">
        <f t="shared" si="16"/>
        <v>0</v>
      </c>
    </row>
    <row r="75" spans="1:16" hidden="1" outlineLevel="1">
      <c r="A75" s="719">
        <f t="shared" si="10"/>
        <v>0</v>
      </c>
      <c r="B75" s="720" t="str">
        <f t="shared" si="9"/>
        <v>Generator Transformer for Tillari HPS</v>
      </c>
      <c r="C75" s="87">
        <f t="shared" si="11"/>
        <v>0</v>
      </c>
      <c r="D75" s="141" t="str">
        <f t="shared" si="11"/>
        <v>-</v>
      </c>
      <c r="E75" s="159">
        <f t="shared" si="11"/>
        <v>0</v>
      </c>
      <c r="F75" s="59">
        <f t="shared" si="12"/>
        <v>0</v>
      </c>
      <c r="G75" s="59">
        <f t="shared" si="13"/>
        <v>0</v>
      </c>
      <c r="H75" s="59">
        <f t="shared" si="14"/>
        <v>0</v>
      </c>
      <c r="I75" s="59">
        <f>'F4.2 Tillari'!V36</f>
        <v>0</v>
      </c>
      <c r="J75" s="59">
        <f>'F4.2 Tillari'!AP36</f>
        <v>0</v>
      </c>
      <c r="K75" s="59"/>
      <c r="L75" s="59"/>
      <c r="M75" s="59">
        <f t="shared" si="19"/>
        <v>0</v>
      </c>
      <c r="N75" s="59">
        <f t="shared" si="16"/>
        <v>0</v>
      </c>
    </row>
    <row r="76" spans="1:16" hidden="1" outlineLevel="1">
      <c r="A76" s="713">
        <f t="shared" ref="A76:E76" si="20">A37</f>
        <v>0</v>
      </c>
      <c r="B76" s="721">
        <f t="shared" si="20"/>
        <v>0</v>
      </c>
      <c r="C76" s="87">
        <f t="shared" si="20"/>
        <v>0</v>
      </c>
      <c r="D76" s="141" t="str">
        <f t="shared" si="20"/>
        <v>-</v>
      </c>
      <c r="E76" s="159">
        <f t="shared" si="20"/>
        <v>0</v>
      </c>
      <c r="F76" s="59">
        <f t="shared" ref="F76:F77" si="21">F37+I37</f>
        <v>0</v>
      </c>
      <c r="G76" s="59">
        <f t="shared" ref="G76:G77" si="22">G37+M37</f>
        <v>0</v>
      </c>
      <c r="H76" s="59">
        <f t="shared" ref="H76:H77" si="23">F76-G76</f>
        <v>0</v>
      </c>
      <c r="I76" s="59">
        <f>'F4.2 Tillari'!V37</f>
        <v>0</v>
      </c>
      <c r="J76" s="59">
        <f>'F4.2 Tillari'!AP37</f>
        <v>0</v>
      </c>
      <c r="K76" s="59"/>
      <c r="L76" s="59"/>
      <c r="M76" s="59">
        <f t="shared" ref="M76:M77" si="24">SUM(J76:L76)</f>
        <v>0</v>
      </c>
      <c r="N76" s="59">
        <f t="shared" ref="N76:N77" si="25">H76+I76-M76</f>
        <v>0</v>
      </c>
    </row>
    <row r="77" spans="1:16" hidden="1" outlineLevel="1">
      <c r="A77" s="715">
        <f t="shared" ref="A77:E77" si="26">A38</f>
        <v>0</v>
      </c>
      <c r="B77" s="716">
        <f t="shared" si="26"/>
        <v>0</v>
      </c>
      <c r="C77" s="87">
        <f t="shared" si="26"/>
        <v>0</v>
      </c>
      <c r="D77" s="141" t="str">
        <f t="shared" si="26"/>
        <v>-</v>
      </c>
      <c r="E77" s="159">
        <f t="shared" si="26"/>
        <v>0</v>
      </c>
      <c r="F77" s="59">
        <f t="shared" si="21"/>
        <v>0</v>
      </c>
      <c r="G77" s="59">
        <f t="shared" si="22"/>
        <v>0</v>
      </c>
      <c r="H77" s="59">
        <f t="shared" si="23"/>
        <v>0</v>
      </c>
      <c r="I77" s="59">
        <f>'F4.2 Tillari'!V38</f>
        <v>0</v>
      </c>
      <c r="J77" s="59">
        <f>'F4.2 Tillari'!AP38</f>
        <v>0</v>
      </c>
      <c r="K77" s="59"/>
      <c r="L77" s="59"/>
      <c r="M77" s="59">
        <f t="shared" si="24"/>
        <v>0</v>
      </c>
      <c r="N77" s="59">
        <f t="shared" si="25"/>
        <v>0</v>
      </c>
    </row>
    <row r="78" spans="1:16" hidden="1" outlineLevel="1">
      <c r="A78" s="715">
        <f t="shared" ref="A78:E82" si="27">A39</f>
        <v>0</v>
      </c>
      <c r="B78" s="722" t="str">
        <f t="shared" si="27"/>
        <v>B) Non-DPR Schemes</v>
      </c>
      <c r="C78" s="87">
        <f t="shared" si="27"/>
        <v>0</v>
      </c>
      <c r="D78" s="141" t="str">
        <f t="shared" si="27"/>
        <v>-</v>
      </c>
      <c r="E78" s="159">
        <f t="shared" si="27"/>
        <v>0</v>
      </c>
      <c r="F78" s="59">
        <f>F39+I39</f>
        <v>0</v>
      </c>
      <c r="G78" s="59">
        <f>G39+M39</f>
        <v>0</v>
      </c>
      <c r="H78" s="59">
        <f t="shared" si="14"/>
        <v>0</v>
      </c>
      <c r="I78" s="59">
        <f>'F4.2 Tillari'!V39</f>
        <v>0</v>
      </c>
      <c r="J78" s="59">
        <f>'F4.2 Tillari'!AP39</f>
        <v>0</v>
      </c>
      <c r="K78" s="59"/>
      <c r="L78" s="59"/>
      <c r="M78" s="59">
        <f t="shared" si="19"/>
        <v>0</v>
      </c>
      <c r="N78" s="59">
        <f t="shared" si="16"/>
        <v>0</v>
      </c>
    </row>
    <row r="79" spans="1:16" hidden="1" outlineLevel="1">
      <c r="A79" s="713">
        <f t="shared" si="27"/>
        <v>1</v>
      </c>
      <c r="B79" s="721" t="str">
        <f t="shared" si="27"/>
        <v>Furniture &amp; Fixture General Asset</v>
      </c>
      <c r="C79" s="58" t="str">
        <f t="shared" si="27"/>
        <v>N.A.</v>
      </c>
      <c r="D79" s="384" t="str">
        <f t="shared" si="27"/>
        <v>-</v>
      </c>
      <c r="E79" s="59">
        <f t="shared" si="27"/>
        <v>0</v>
      </c>
      <c r="F79" s="59">
        <f>F40+I40</f>
        <v>5.1652000000000003E-2</v>
      </c>
      <c r="G79" s="59">
        <f>G40+M40</f>
        <v>5.1652000000000003E-2</v>
      </c>
      <c r="H79" s="59">
        <f t="shared" si="14"/>
        <v>0</v>
      </c>
      <c r="I79" s="59">
        <f>'F4.2 Tillari'!V40</f>
        <v>0</v>
      </c>
      <c r="J79" s="59">
        <f>'F4.2 Tillari'!AP40</f>
        <v>0</v>
      </c>
      <c r="K79" s="59"/>
      <c r="L79" s="59"/>
      <c r="M79" s="59">
        <f t="shared" si="19"/>
        <v>0</v>
      </c>
      <c r="N79" s="59">
        <f t="shared" si="16"/>
        <v>0</v>
      </c>
    </row>
    <row r="80" spans="1:16" hidden="1" outlineLevel="1">
      <c r="A80" s="713">
        <f t="shared" si="27"/>
        <v>2</v>
      </c>
      <c r="B80" s="721" t="str">
        <f t="shared" si="27"/>
        <v>Electrical General Asset</v>
      </c>
      <c r="C80" s="58" t="str">
        <f t="shared" si="27"/>
        <v>N.A.</v>
      </c>
      <c r="D80" s="384" t="str">
        <f t="shared" si="27"/>
        <v>-</v>
      </c>
      <c r="E80" s="59">
        <f t="shared" si="27"/>
        <v>0</v>
      </c>
      <c r="F80" s="59">
        <f>F41+I41</f>
        <v>2.669589E-2</v>
      </c>
      <c r="G80" s="59">
        <f>G41+M41</f>
        <v>2.669589E-2</v>
      </c>
      <c r="H80" s="59">
        <f t="shared" si="14"/>
        <v>0</v>
      </c>
      <c r="I80" s="59">
        <f>'F4.2 Tillari'!V41</f>
        <v>0</v>
      </c>
      <c r="J80" s="59">
        <f>'F4.2 Tillari'!AP41</f>
        <v>0</v>
      </c>
      <c r="K80" s="59"/>
      <c r="L80" s="59"/>
      <c r="M80" s="59">
        <f t="shared" si="19"/>
        <v>0</v>
      </c>
      <c r="N80" s="59">
        <f t="shared" si="16"/>
        <v>0</v>
      </c>
    </row>
    <row r="81" spans="1:16" hidden="1" outlineLevel="1">
      <c r="A81" s="713">
        <f t="shared" si="27"/>
        <v>3</v>
      </c>
      <c r="B81" s="721" t="str">
        <f t="shared" si="27"/>
        <v>Electronics General Asset</v>
      </c>
      <c r="C81" s="58" t="str">
        <f t="shared" si="27"/>
        <v>N.A.</v>
      </c>
      <c r="D81" s="384" t="str">
        <f t="shared" si="27"/>
        <v>-</v>
      </c>
      <c r="E81" s="59">
        <f t="shared" si="27"/>
        <v>0</v>
      </c>
      <c r="F81" s="59">
        <f>F42+I42</f>
        <v>2.3892979999999998E-3</v>
      </c>
      <c r="G81" s="59">
        <f>G42+M42</f>
        <v>2.3892979999999998E-3</v>
      </c>
      <c r="H81" s="59">
        <f t="shared" si="14"/>
        <v>0</v>
      </c>
      <c r="I81" s="59">
        <f>'F4.2 Tillari'!V42</f>
        <v>0</v>
      </c>
      <c r="J81" s="59">
        <f>'F4.2 Tillari'!AP42</f>
        <v>0</v>
      </c>
      <c r="K81" s="59"/>
      <c r="L81" s="59"/>
      <c r="M81" s="59">
        <f t="shared" si="19"/>
        <v>0</v>
      </c>
      <c r="N81" s="59">
        <f t="shared" si="16"/>
        <v>0</v>
      </c>
    </row>
    <row r="82" spans="1:16" ht="15.75" hidden="1" outlineLevel="1" thickBot="1">
      <c r="A82" s="713">
        <f t="shared" si="27"/>
        <v>4</v>
      </c>
      <c r="B82" s="723" t="str">
        <f t="shared" si="27"/>
        <v>Vehicle</v>
      </c>
      <c r="C82" s="58" t="str">
        <f t="shared" si="27"/>
        <v>N.A.</v>
      </c>
      <c r="D82" s="384" t="str">
        <f t="shared" si="27"/>
        <v>-</v>
      </c>
      <c r="E82" s="59">
        <f t="shared" si="27"/>
        <v>0</v>
      </c>
      <c r="F82" s="59">
        <f>F43+I43</f>
        <v>2.0038810739999997</v>
      </c>
      <c r="G82" s="59">
        <f>G43+M43</f>
        <v>2.0038810739999997</v>
      </c>
      <c r="H82" s="59">
        <f t="shared" si="14"/>
        <v>0</v>
      </c>
      <c r="I82" s="59">
        <f>'F4.2 Tillari'!V43</f>
        <v>0</v>
      </c>
      <c r="J82" s="59">
        <f>'F4.2 Tillari'!AP43</f>
        <v>0</v>
      </c>
      <c r="K82" s="59"/>
      <c r="L82" s="59"/>
      <c r="M82" s="59">
        <f t="shared" si="19"/>
        <v>0</v>
      </c>
      <c r="N82" s="59">
        <f t="shared" si="16"/>
        <v>0</v>
      </c>
    </row>
    <row r="83" spans="1:16" ht="15.75" collapsed="1" thickBot="1">
      <c r="A83" s="385"/>
      <c r="B83" s="386" t="str">
        <f>B44</f>
        <v>Total</v>
      </c>
      <c r="C83" s="387"/>
      <c r="D83" s="388"/>
      <c r="E83" s="389"/>
      <c r="F83" s="390">
        <f t="shared" ref="F83:N83" si="28">SUM(F49:F82)</f>
        <v>12.189267008000002</v>
      </c>
      <c r="G83" s="390">
        <f t="shared" si="28"/>
        <v>12.189267008000002</v>
      </c>
      <c r="H83" s="390">
        <f t="shared" si="28"/>
        <v>0</v>
      </c>
      <c r="I83" s="390">
        <f t="shared" si="28"/>
        <v>0.807742768</v>
      </c>
      <c r="J83" s="390">
        <f t="shared" si="28"/>
        <v>0.807742768</v>
      </c>
      <c r="K83" s="390">
        <f t="shared" si="28"/>
        <v>0</v>
      </c>
      <c r="L83" s="390">
        <f t="shared" si="28"/>
        <v>0</v>
      </c>
      <c r="M83" s="391">
        <f t="shared" si="28"/>
        <v>0.807742768</v>
      </c>
      <c r="N83" s="390">
        <f t="shared" si="28"/>
        <v>0</v>
      </c>
    </row>
    <row r="84" spans="1:16">
      <c r="F84" s="158"/>
      <c r="G84" s="158"/>
      <c r="H84" s="158"/>
      <c r="I84" s="158"/>
      <c r="J84" s="158"/>
      <c r="K84" s="158"/>
      <c r="L84" s="158"/>
      <c r="M84" s="392"/>
      <c r="N84" s="158"/>
    </row>
    <row r="85" spans="1:16" s="208" customFormat="1" ht="15.75" thickBot="1">
      <c r="A85" s="378"/>
      <c r="B85" s="41" t="s">
        <v>11</v>
      </c>
      <c r="C85" s="379"/>
      <c r="D85" s="380"/>
      <c r="E85" s="44"/>
      <c r="F85" s="95"/>
      <c r="G85" s="95"/>
      <c r="H85" s="95"/>
      <c r="I85" s="95"/>
      <c r="J85" s="95"/>
      <c r="K85" s="95"/>
      <c r="L85" s="95"/>
      <c r="M85" s="393"/>
      <c r="N85" s="95"/>
    </row>
    <row r="86" spans="1:16" hidden="1" outlineLevel="1">
      <c r="A86" s="341"/>
      <c r="B86" s="49" t="str">
        <f t="shared" ref="B86:B114" si="29">B47</f>
        <v>a) DPR Schemes</v>
      </c>
      <c r="C86" s="379"/>
      <c r="D86" s="380"/>
      <c r="E86" s="44"/>
      <c r="F86" s="44"/>
      <c r="G86" s="44"/>
      <c r="H86" s="44"/>
      <c r="I86" s="44"/>
      <c r="J86" s="44"/>
      <c r="K86" s="44"/>
      <c r="L86" s="44"/>
      <c r="M86" s="44"/>
      <c r="N86" s="44"/>
    </row>
    <row r="87" spans="1:16" hidden="1" outlineLevel="1">
      <c r="A87" s="378"/>
      <c r="B87" s="344" t="str">
        <f t="shared" si="29"/>
        <v>(i) Submitted to MERC</v>
      </c>
      <c r="C87" s="381"/>
      <c r="D87" s="382"/>
      <c r="E87" s="44"/>
      <c r="F87" s="44"/>
      <c r="G87" s="44"/>
      <c r="H87" s="44"/>
      <c r="I87" s="44"/>
      <c r="J87" s="44"/>
      <c r="K87" s="44"/>
      <c r="L87" s="44"/>
      <c r="M87" s="44"/>
      <c r="N87" s="44"/>
    </row>
    <row r="88" spans="1:16" s="337" customFormat="1" ht="30" hidden="1" outlineLevel="1">
      <c r="A88" s="416">
        <f t="shared" ref="A88:A114" si="30">A49</f>
        <v>2</v>
      </c>
      <c r="B88" s="417" t="str">
        <f t="shared" si="29"/>
        <v>Various schemes of Hydro Power Stations at HPC Pune &amp; HPC Nasik</v>
      </c>
      <c r="C88" s="416" t="str">
        <f t="shared" ref="C88:E114" si="31">C49</f>
        <v>MERC/TECH 12/CAPEX/20142015/00876</v>
      </c>
      <c r="D88" s="811">
        <f t="shared" si="31"/>
        <v>41871</v>
      </c>
      <c r="E88" s="57">
        <f t="shared" si="31"/>
        <v>8.3912000000000013</v>
      </c>
      <c r="F88" s="155">
        <f t="shared" ref="F88:F114" si="32">F49+I49</f>
        <v>0</v>
      </c>
      <c r="G88" s="155">
        <f t="shared" ref="G88:G114" si="33">G49+M49</f>
        <v>0</v>
      </c>
      <c r="H88" s="155">
        <f t="shared" ref="H88:H121" si="34">F88-G88</f>
        <v>0</v>
      </c>
      <c r="I88" s="155">
        <f>'F4.2 Tillari'!W10</f>
        <v>0</v>
      </c>
      <c r="J88" s="155">
        <f>'F4.2 Tillari'!AQ10</f>
        <v>0</v>
      </c>
      <c r="K88" s="155"/>
      <c r="L88" s="155"/>
      <c r="M88" s="155">
        <f t="shared" ref="M88" si="35">SUM(J88:L88)</f>
        <v>0</v>
      </c>
      <c r="N88" s="155">
        <f t="shared" ref="N88:N121" si="36">H88+I88-M88</f>
        <v>0</v>
      </c>
      <c r="O88" s="209">
        <f t="shared" ref="O88:O108" si="37">MAX(0,IF(M88=0,0,IF(G88+M88&lt;E88,M88,E88-G88)))</f>
        <v>0</v>
      </c>
      <c r="P88" s="210">
        <f t="shared" ref="P88:P108" si="38">M88-O88</f>
        <v>0</v>
      </c>
    </row>
    <row r="89" spans="1:16" ht="30" hidden="1" outlineLevel="1">
      <c r="A89" s="183">
        <f t="shared" si="30"/>
        <v>2.1</v>
      </c>
      <c r="B89" s="356" t="str">
        <f t="shared" si="29"/>
        <v xml:space="preserve"> Replacement of Runner at Tillari Hydro Power Station for up rating Capacity from 60 MW to 66 MW.</v>
      </c>
      <c r="C89" s="183" t="str">
        <f t="shared" si="31"/>
        <v>MERC/TECH 12/CAPEX/20142015/00876</v>
      </c>
      <c r="D89" s="814">
        <f t="shared" si="31"/>
        <v>41871</v>
      </c>
      <c r="E89" s="815">
        <f t="shared" si="31"/>
        <v>2.37</v>
      </c>
      <c r="F89" s="815">
        <f t="shared" si="32"/>
        <v>2.3679163000000001</v>
      </c>
      <c r="G89" s="815">
        <f t="shared" si="33"/>
        <v>2.3679163000000001</v>
      </c>
      <c r="H89" s="815">
        <f t="shared" si="34"/>
        <v>0</v>
      </c>
      <c r="I89" s="815">
        <f>'F4.2 Tillari'!W11</f>
        <v>0</v>
      </c>
      <c r="J89" s="815">
        <f>'F4.2 Tillari'!AQ11</f>
        <v>0</v>
      </c>
      <c r="K89" s="815"/>
      <c r="L89" s="815"/>
      <c r="M89" s="815">
        <f t="shared" ref="M89:M121" si="39">SUM(J89:L89)</f>
        <v>0</v>
      </c>
      <c r="N89" s="815">
        <f t="shared" si="36"/>
        <v>0</v>
      </c>
      <c r="O89" s="209">
        <f t="shared" si="37"/>
        <v>0</v>
      </c>
      <c r="P89" s="210">
        <f t="shared" si="38"/>
        <v>0</v>
      </c>
    </row>
    <row r="90" spans="1:16" ht="30" hidden="1" outlineLevel="1">
      <c r="A90" s="183">
        <f t="shared" si="30"/>
        <v>2.2000000000000002</v>
      </c>
      <c r="B90" s="356" t="str">
        <f t="shared" si="29"/>
        <v>Replacement of 235 KV Oil Filled Cables by 235 KV XLPE Cables at Tillari Hydro Power Station.</v>
      </c>
      <c r="C90" s="183" t="str">
        <f t="shared" si="31"/>
        <v>MERC/TECH 12/CAPEX/20142015/00876</v>
      </c>
      <c r="D90" s="814">
        <f t="shared" si="31"/>
        <v>41871</v>
      </c>
      <c r="E90" s="815">
        <f t="shared" si="31"/>
        <v>4.71</v>
      </c>
      <c r="F90" s="815">
        <f t="shared" si="32"/>
        <v>5.7682995999999997</v>
      </c>
      <c r="G90" s="815">
        <f t="shared" si="33"/>
        <v>5.7682995999999997</v>
      </c>
      <c r="H90" s="815">
        <f t="shared" si="34"/>
        <v>0</v>
      </c>
      <c r="I90" s="815">
        <f>'F4.2 Tillari'!W12</f>
        <v>0</v>
      </c>
      <c r="J90" s="815">
        <f>'F4.2 Tillari'!AQ12</f>
        <v>0</v>
      </c>
      <c r="K90" s="815"/>
      <c r="L90" s="815"/>
      <c r="M90" s="815">
        <f t="shared" si="39"/>
        <v>0</v>
      </c>
      <c r="N90" s="815">
        <f t="shared" si="36"/>
        <v>0</v>
      </c>
      <c r="O90" s="209">
        <f t="shared" si="37"/>
        <v>0</v>
      </c>
      <c r="P90" s="210">
        <f t="shared" si="38"/>
        <v>0</v>
      </c>
    </row>
    <row r="91" spans="1:16" ht="30" hidden="1" outlineLevel="1">
      <c r="A91" s="183">
        <f t="shared" si="30"/>
        <v>2.2999999999999998</v>
      </c>
      <c r="B91" s="356" t="str">
        <f t="shared" si="29"/>
        <v>Replacement of existing AVR by SEE DVR system for Tillari Hydro Power Station.</v>
      </c>
      <c r="C91" s="183" t="str">
        <f t="shared" si="31"/>
        <v>MERC/TECH 12/CAPEX/20142015/00876</v>
      </c>
      <c r="D91" s="814">
        <f t="shared" si="31"/>
        <v>41871</v>
      </c>
      <c r="E91" s="815">
        <f t="shared" si="31"/>
        <v>0.98</v>
      </c>
      <c r="F91" s="815">
        <f t="shared" si="32"/>
        <v>0.52723774999999995</v>
      </c>
      <c r="G91" s="815">
        <f t="shared" si="33"/>
        <v>0.52723774999999995</v>
      </c>
      <c r="H91" s="815">
        <f t="shared" si="34"/>
        <v>0</v>
      </c>
      <c r="I91" s="815">
        <f>'F4.2 Tillari'!W13</f>
        <v>0</v>
      </c>
      <c r="J91" s="815">
        <f>'F4.2 Tillari'!AQ13</f>
        <v>0</v>
      </c>
      <c r="K91" s="815"/>
      <c r="L91" s="815"/>
      <c r="M91" s="815">
        <f t="shared" si="39"/>
        <v>0</v>
      </c>
      <c r="N91" s="815">
        <f t="shared" si="36"/>
        <v>0</v>
      </c>
      <c r="O91" s="209">
        <f t="shared" si="37"/>
        <v>0</v>
      </c>
      <c r="P91" s="210">
        <f t="shared" si="38"/>
        <v>0</v>
      </c>
    </row>
    <row r="92" spans="1:16" ht="30" hidden="1" outlineLevel="1">
      <c r="A92" s="183">
        <f t="shared" si="30"/>
        <v>0</v>
      </c>
      <c r="B92" s="184" t="str">
        <f t="shared" si="29"/>
        <v>IDC</v>
      </c>
      <c r="C92" s="183" t="str">
        <f t="shared" si="31"/>
        <v>MERC/TECH 12/CAPEX/20142015/00876</v>
      </c>
      <c r="D92" s="814">
        <f t="shared" si="31"/>
        <v>41871</v>
      </c>
      <c r="E92" s="815">
        <f t="shared" si="31"/>
        <v>0.33119999999999999</v>
      </c>
      <c r="F92" s="815">
        <f t="shared" si="32"/>
        <v>0</v>
      </c>
      <c r="G92" s="815">
        <f t="shared" si="33"/>
        <v>0</v>
      </c>
      <c r="H92" s="815">
        <f t="shared" si="34"/>
        <v>0</v>
      </c>
      <c r="I92" s="815">
        <f>'F4.2 Tillari'!W14</f>
        <v>0</v>
      </c>
      <c r="J92" s="815">
        <f>'F4.2 Tillari'!AQ14</f>
        <v>0</v>
      </c>
      <c r="K92" s="815"/>
      <c r="L92" s="815"/>
      <c r="M92" s="815">
        <f t="shared" si="39"/>
        <v>0</v>
      </c>
      <c r="N92" s="815">
        <f t="shared" si="36"/>
        <v>0</v>
      </c>
      <c r="O92" s="209">
        <f t="shared" si="37"/>
        <v>0</v>
      </c>
      <c r="P92" s="210">
        <f t="shared" si="38"/>
        <v>0</v>
      </c>
    </row>
    <row r="93" spans="1:16" s="337" customFormat="1" ht="30" hidden="1" outlineLevel="1">
      <c r="A93" s="416">
        <f t="shared" si="30"/>
        <v>5</v>
      </c>
      <c r="B93" s="417" t="str">
        <f t="shared" si="29"/>
        <v>Various Civil schemes for Modernisations of colonies at Various Locations under Pune HPC</v>
      </c>
      <c r="C93" s="416" t="str">
        <f t="shared" si="31"/>
        <v>MERC/CAPEX/20162017/01745</v>
      </c>
      <c r="D93" s="811">
        <f t="shared" si="31"/>
        <v>42825</v>
      </c>
      <c r="E93" s="57">
        <f t="shared" si="31"/>
        <v>1.4689000000000001</v>
      </c>
      <c r="F93" s="155">
        <f t="shared" si="32"/>
        <v>0</v>
      </c>
      <c r="G93" s="155">
        <f t="shared" si="33"/>
        <v>0</v>
      </c>
      <c r="H93" s="155">
        <f t="shared" si="34"/>
        <v>0</v>
      </c>
      <c r="I93" s="155">
        <f>'F4.2 Tillari'!W15</f>
        <v>0</v>
      </c>
      <c r="J93" s="155">
        <f>'F4.2 Tillari'!AQ15</f>
        <v>0</v>
      </c>
      <c r="K93" s="155"/>
      <c r="L93" s="155"/>
      <c r="M93" s="155">
        <f t="shared" si="39"/>
        <v>0</v>
      </c>
      <c r="N93" s="155">
        <f t="shared" si="36"/>
        <v>0</v>
      </c>
      <c r="O93" s="209">
        <f t="shared" si="37"/>
        <v>0</v>
      </c>
      <c r="P93" s="210">
        <f t="shared" si="38"/>
        <v>0</v>
      </c>
    </row>
    <row r="94" spans="1:16" hidden="1" outlineLevel="1">
      <c r="A94" s="183">
        <f t="shared" si="30"/>
        <v>5.0999999999999996</v>
      </c>
      <c r="B94" s="356" t="str">
        <f t="shared" si="29"/>
        <v>Refurbishing of Residential complex</v>
      </c>
      <c r="C94" s="183" t="str">
        <f t="shared" si="31"/>
        <v>MERC/CAPEX/20162017/01745</v>
      </c>
      <c r="D94" s="814">
        <f t="shared" si="31"/>
        <v>42825</v>
      </c>
      <c r="E94" s="815">
        <f t="shared" si="31"/>
        <v>0.64539999999999997</v>
      </c>
      <c r="F94" s="815">
        <f t="shared" si="32"/>
        <v>0.56327121099999999</v>
      </c>
      <c r="G94" s="815">
        <f t="shared" si="33"/>
        <v>0.56327121099999999</v>
      </c>
      <c r="H94" s="815">
        <f t="shared" si="34"/>
        <v>0</v>
      </c>
      <c r="I94" s="815">
        <f>'F4.2 Tillari'!W16</f>
        <v>0</v>
      </c>
      <c r="J94" s="815">
        <f>'F4.2 Tillari'!AQ16</f>
        <v>0</v>
      </c>
      <c r="K94" s="815"/>
      <c r="L94" s="815"/>
      <c r="M94" s="815">
        <f t="shared" si="39"/>
        <v>0</v>
      </c>
      <c r="N94" s="815">
        <f t="shared" si="36"/>
        <v>0</v>
      </c>
      <c r="O94" s="209">
        <f t="shared" si="37"/>
        <v>0</v>
      </c>
      <c r="P94" s="210">
        <f t="shared" si="38"/>
        <v>0</v>
      </c>
    </row>
    <row r="95" spans="1:16" hidden="1" outlineLevel="1">
      <c r="A95" s="183">
        <f t="shared" si="30"/>
        <v>5.2</v>
      </c>
      <c r="B95" s="356" t="str">
        <f t="shared" si="29"/>
        <v>Internal Roads</v>
      </c>
      <c r="C95" s="183" t="str">
        <f t="shared" si="31"/>
        <v>MERC/CAPEX/20162017/01745</v>
      </c>
      <c r="D95" s="814">
        <f t="shared" si="31"/>
        <v>42825</v>
      </c>
      <c r="E95" s="815">
        <f t="shared" si="31"/>
        <v>0.49270000000000003</v>
      </c>
      <c r="F95" s="815">
        <f t="shared" si="32"/>
        <v>0.47060387800000003</v>
      </c>
      <c r="G95" s="815">
        <f t="shared" si="33"/>
        <v>0.47060387800000003</v>
      </c>
      <c r="H95" s="815">
        <f t="shared" si="34"/>
        <v>0</v>
      </c>
      <c r="I95" s="815">
        <f>'F4.2 Tillari'!W17</f>
        <v>0</v>
      </c>
      <c r="J95" s="815">
        <f>'F4.2 Tillari'!AQ17</f>
        <v>0</v>
      </c>
      <c r="K95" s="815"/>
      <c r="L95" s="815"/>
      <c r="M95" s="815">
        <f t="shared" si="39"/>
        <v>0</v>
      </c>
      <c r="N95" s="815">
        <f t="shared" si="36"/>
        <v>0</v>
      </c>
      <c r="O95" s="209">
        <f t="shared" si="37"/>
        <v>0</v>
      </c>
      <c r="P95" s="210">
        <f t="shared" si="38"/>
        <v>0</v>
      </c>
    </row>
    <row r="96" spans="1:16" hidden="1" outlineLevel="1">
      <c r="A96" s="183">
        <f t="shared" si="30"/>
        <v>5.3</v>
      </c>
      <c r="B96" s="356" t="str">
        <f t="shared" si="29"/>
        <v>Water supply, filteration &amp;  Sanitary works</v>
      </c>
      <c r="C96" s="183" t="str">
        <f t="shared" si="31"/>
        <v>MERC/CAPEX/20162017/01745</v>
      </c>
      <c r="D96" s="814">
        <f t="shared" si="31"/>
        <v>42825</v>
      </c>
      <c r="E96" s="815">
        <f t="shared" si="31"/>
        <v>0.33079999999999998</v>
      </c>
      <c r="F96" s="815">
        <f t="shared" si="32"/>
        <v>0.33922220700000005</v>
      </c>
      <c r="G96" s="815">
        <f t="shared" si="33"/>
        <v>0.33922220700000005</v>
      </c>
      <c r="H96" s="815">
        <f t="shared" si="34"/>
        <v>0</v>
      </c>
      <c r="I96" s="815">
        <f>'F4.2 Tillari'!W18</f>
        <v>0</v>
      </c>
      <c r="J96" s="815">
        <f>'F4.2 Tillari'!AQ18</f>
        <v>0</v>
      </c>
      <c r="K96" s="815"/>
      <c r="L96" s="815"/>
      <c r="M96" s="815">
        <f t="shared" si="39"/>
        <v>0</v>
      </c>
      <c r="N96" s="815">
        <f t="shared" si="36"/>
        <v>0</v>
      </c>
      <c r="O96" s="209">
        <f t="shared" si="37"/>
        <v>0</v>
      </c>
      <c r="P96" s="210">
        <f t="shared" si="38"/>
        <v>0</v>
      </c>
    </row>
    <row r="97" spans="1:16" hidden="1" outlineLevel="1">
      <c r="A97" s="183">
        <f t="shared" si="30"/>
        <v>5.4</v>
      </c>
      <c r="B97" s="356" t="str">
        <f t="shared" si="29"/>
        <v>Compound walls</v>
      </c>
      <c r="C97" s="183" t="str">
        <f t="shared" si="31"/>
        <v>MERC/CAPEX/20162017/01745</v>
      </c>
      <c r="D97" s="814">
        <f t="shared" si="31"/>
        <v>42825</v>
      </c>
      <c r="E97" s="815">
        <f t="shared" si="31"/>
        <v>0</v>
      </c>
      <c r="F97" s="815">
        <f t="shared" si="32"/>
        <v>0</v>
      </c>
      <c r="G97" s="815">
        <f t="shared" si="33"/>
        <v>0</v>
      </c>
      <c r="H97" s="815">
        <f t="shared" si="34"/>
        <v>0</v>
      </c>
      <c r="I97" s="815">
        <f>'F4.2 Tillari'!W19</f>
        <v>0</v>
      </c>
      <c r="J97" s="815">
        <f>'F4.2 Tillari'!AQ19</f>
        <v>0</v>
      </c>
      <c r="K97" s="815"/>
      <c r="L97" s="815"/>
      <c r="M97" s="815">
        <f t="shared" si="39"/>
        <v>0</v>
      </c>
      <c r="N97" s="815">
        <f t="shared" si="36"/>
        <v>0</v>
      </c>
      <c r="O97" s="209">
        <f t="shared" si="37"/>
        <v>0</v>
      </c>
      <c r="P97" s="210">
        <f t="shared" si="38"/>
        <v>0</v>
      </c>
    </row>
    <row r="98" spans="1:16" s="337" customFormat="1" ht="30" hidden="1" outlineLevel="1">
      <c r="A98" s="416">
        <f t="shared" si="30"/>
        <v>14</v>
      </c>
      <c r="B98" s="417" t="str">
        <f t="shared" si="29"/>
        <v>Various 14 Nos. of schemes for Hydro Power Stations under Renewable Energy Circle, Pune &amp; Nasik</v>
      </c>
      <c r="C98" s="416" t="str">
        <f t="shared" si="31"/>
        <v>MERC/CAPEX/2020-21/WFH/SBR/ 19</v>
      </c>
      <c r="D98" s="811">
        <f t="shared" si="31"/>
        <v>44029</v>
      </c>
      <c r="E98" s="57">
        <f t="shared" si="31"/>
        <v>2.2382499999999999</v>
      </c>
      <c r="F98" s="155">
        <f t="shared" si="32"/>
        <v>0</v>
      </c>
      <c r="G98" s="155">
        <f t="shared" si="33"/>
        <v>0</v>
      </c>
      <c r="H98" s="155">
        <f t="shared" si="34"/>
        <v>0</v>
      </c>
      <c r="I98" s="155">
        <f>'F4.2 Tillari'!W20</f>
        <v>0</v>
      </c>
      <c r="J98" s="155">
        <f>'F4.2 Tillari'!AQ20</f>
        <v>0</v>
      </c>
      <c r="K98" s="155"/>
      <c r="L98" s="155"/>
      <c r="M98" s="155">
        <f t="shared" si="39"/>
        <v>0</v>
      </c>
      <c r="N98" s="155">
        <f t="shared" si="36"/>
        <v>0</v>
      </c>
      <c r="O98" s="209">
        <f t="shared" si="37"/>
        <v>0</v>
      </c>
      <c r="P98" s="210">
        <f t="shared" si="38"/>
        <v>0</v>
      </c>
    </row>
    <row r="99" spans="1:16" ht="30" hidden="1" outlineLevel="1">
      <c r="A99" s="185">
        <f t="shared" si="30"/>
        <v>14.3</v>
      </c>
      <c r="B99" s="356" t="str">
        <f t="shared" si="29"/>
        <v>Schme-C :Replacement of existing Energy meters by 0.2S Class Energy meters at various HPS.</v>
      </c>
      <c r="C99" s="183" t="str">
        <f t="shared" si="31"/>
        <v>MERC/CAPEX/2020-21/WFH/SBR/ 19</v>
      </c>
      <c r="D99" s="814">
        <f t="shared" si="31"/>
        <v>44029</v>
      </c>
      <c r="E99" s="815">
        <f t="shared" si="31"/>
        <v>0</v>
      </c>
      <c r="F99" s="815">
        <f t="shared" si="32"/>
        <v>0</v>
      </c>
      <c r="G99" s="815">
        <f t="shared" si="33"/>
        <v>0</v>
      </c>
      <c r="H99" s="815">
        <f t="shared" si="34"/>
        <v>0</v>
      </c>
      <c r="I99" s="815">
        <f>'F4.2 Tillari'!W21</f>
        <v>0</v>
      </c>
      <c r="J99" s="815">
        <f>'F4.2 Tillari'!AQ21</f>
        <v>0</v>
      </c>
      <c r="K99" s="815"/>
      <c r="L99" s="815"/>
      <c r="M99" s="815">
        <f t="shared" si="39"/>
        <v>0</v>
      </c>
      <c r="N99" s="815">
        <f t="shared" si="36"/>
        <v>0</v>
      </c>
      <c r="O99" s="209">
        <f t="shared" si="37"/>
        <v>0</v>
      </c>
      <c r="P99" s="210">
        <f t="shared" si="38"/>
        <v>0</v>
      </c>
    </row>
    <row r="100" spans="1:16" ht="30" hidden="1" outlineLevel="1">
      <c r="A100" s="713">
        <f t="shared" si="30"/>
        <v>14.4</v>
      </c>
      <c r="B100" s="714" t="str">
        <f t="shared" si="29"/>
        <v>Schme-D: Providing Oil Filtration Machines for all Divisions of REC, Pune</v>
      </c>
      <c r="C100" s="58" t="str">
        <f t="shared" si="31"/>
        <v>MERC/CAPEX/2020-21/WFH/SBR/ 19</v>
      </c>
      <c r="D100" s="384">
        <f t="shared" si="31"/>
        <v>44029</v>
      </c>
      <c r="E100" s="59">
        <f t="shared" si="31"/>
        <v>0.14025000000000001</v>
      </c>
      <c r="F100" s="59">
        <f t="shared" si="32"/>
        <v>6.80978E-2</v>
      </c>
      <c r="G100" s="59">
        <f t="shared" si="33"/>
        <v>6.80978E-2</v>
      </c>
      <c r="H100" s="59">
        <f t="shared" si="34"/>
        <v>0</v>
      </c>
      <c r="I100" s="59">
        <f>'F4.2 Tillari'!W22</f>
        <v>0</v>
      </c>
      <c r="J100" s="59">
        <f>'F4.2 Tillari'!AQ22</f>
        <v>0</v>
      </c>
      <c r="K100" s="59"/>
      <c r="L100" s="59"/>
      <c r="M100" s="59">
        <f t="shared" si="39"/>
        <v>0</v>
      </c>
      <c r="N100" s="59">
        <f t="shared" si="36"/>
        <v>0</v>
      </c>
      <c r="O100" s="209">
        <f t="shared" si="37"/>
        <v>0</v>
      </c>
      <c r="P100" s="210">
        <f t="shared" si="38"/>
        <v>0</v>
      </c>
    </row>
    <row r="101" spans="1:16" ht="45" hidden="1" outlineLevel="1">
      <c r="A101" s="713">
        <f t="shared" si="30"/>
        <v>14.5</v>
      </c>
      <c r="B101" s="714" t="str">
        <f t="shared" si="29"/>
        <v>Schme-E: Replacement of existing Centralized Air Conditioning System with new at Tillari Hydro Power Stn.</v>
      </c>
      <c r="C101" s="58" t="str">
        <f t="shared" si="31"/>
        <v>MERC/CAPEX/2020-21/WFH/SBR/ 19</v>
      </c>
      <c r="D101" s="384">
        <f t="shared" si="31"/>
        <v>44029</v>
      </c>
      <c r="E101" s="59">
        <f t="shared" si="31"/>
        <v>1.248</v>
      </c>
      <c r="F101" s="59">
        <f t="shared" si="32"/>
        <v>0</v>
      </c>
      <c r="G101" s="59">
        <f t="shared" si="33"/>
        <v>0</v>
      </c>
      <c r="H101" s="59">
        <f t="shared" si="34"/>
        <v>0</v>
      </c>
      <c r="I101" s="59">
        <f>'F4.2 Tillari'!W23</f>
        <v>0</v>
      </c>
      <c r="J101" s="59">
        <f>'F4.2 Tillari'!AQ23</f>
        <v>0</v>
      </c>
      <c r="K101" s="59"/>
      <c r="L101" s="59"/>
      <c r="M101" s="59">
        <f t="shared" si="39"/>
        <v>0</v>
      </c>
      <c r="N101" s="59">
        <f t="shared" si="36"/>
        <v>0</v>
      </c>
      <c r="O101" s="209">
        <f t="shared" si="37"/>
        <v>0</v>
      </c>
      <c r="P101" s="210">
        <f t="shared" si="38"/>
        <v>0</v>
      </c>
    </row>
    <row r="102" spans="1:16" hidden="1" outlineLevel="1">
      <c r="A102" s="183">
        <f t="shared" si="30"/>
        <v>0</v>
      </c>
      <c r="B102" s="184" t="str">
        <f t="shared" si="29"/>
        <v>IDC</v>
      </c>
      <c r="C102" s="183" t="str">
        <f t="shared" si="31"/>
        <v>MERC/CAPEX/2020-21/WFH/SBR/ 19</v>
      </c>
      <c r="D102" s="814">
        <f t="shared" si="31"/>
        <v>44029</v>
      </c>
      <c r="E102" s="815">
        <f t="shared" si="31"/>
        <v>0.85</v>
      </c>
      <c r="F102" s="815">
        <f t="shared" si="32"/>
        <v>0</v>
      </c>
      <c r="G102" s="815">
        <f t="shared" si="33"/>
        <v>0</v>
      </c>
      <c r="H102" s="815">
        <f t="shared" si="34"/>
        <v>0</v>
      </c>
      <c r="I102" s="815">
        <f>'F4.2 Tillari'!W24</f>
        <v>0</v>
      </c>
      <c r="J102" s="815">
        <f>'F4.2 Tillari'!AQ24</f>
        <v>0</v>
      </c>
      <c r="K102" s="815"/>
      <c r="L102" s="815"/>
      <c r="M102" s="815">
        <f t="shared" si="39"/>
        <v>0</v>
      </c>
      <c r="N102" s="815">
        <f t="shared" si="36"/>
        <v>0</v>
      </c>
      <c r="O102" s="209">
        <f t="shared" si="37"/>
        <v>0</v>
      </c>
      <c r="P102" s="210">
        <f t="shared" si="38"/>
        <v>0</v>
      </c>
    </row>
    <row r="103" spans="1:16" s="337" customFormat="1" ht="30" hidden="1" outlineLevel="1">
      <c r="A103" s="416">
        <f t="shared" si="30"/>
        <v>16</v>
      </c>
      <c r="B103" s="417" t="str">
        <f t="shared" si="29"/>
        <v>Various 6 Nos. Schemes for Hydro Power Stations under Renewable Energy Circle, Pune</v>
      </c>
      <c r="C103" s="416" t="str">
        <f t="shared" si="31"/>
        <v>MERC/CAPEX/2020-2021/WFH/ SBR/22</v>
      </c>
      <c r="D103" s="811">
        <f t="shared" si="31"/>
        <v>44037</v>
      </c>
      <c r="E103" s="57">
        <f t="shared" si="31"/>
        <v>1.6277600000000001</v>
      </c>
      <c r="F103" s="155">
        <f t="shared" si="32"/>
        <v>0</v>
      </c>
      <c r="G103" s="155">
        <f t="shared" si="33"/>
        <v>0</v>
      </c>
      <c r="H103" s="155">
        <f t="shared" si="34"/>
        <v>0</v>
      </c>
      <c r="I103" s="155">
        <f>'F4.2 Tillari'!W25</f>
        <v>0</v>
      </c>
      <c r="J103" s="155">
        <f>'F4.2 Tillari'!AQ25</f>
        <v>0</v>
      </c>
      <c r="K103" s="155"/>
      <c r="L103" s="155"/>
      <c r="M103" s="155">
        <f t="shared" si="39"/>
        <v>0</v>
      </c>
      <c r="N103" s="155">
        <f t="shared" si="36"/>
        <v>0</v>
      </c>
      <c r="O103" s="209">
        <f t="shared" si="37"/>
        <v>0</v>
      </c>
      <c r="P103" s="210">
        <f t="shared" si="38"/>
        <v>0</v>
      </c>
    </row>
    <row r="104" spans="1:16" ht="45" hidden="1" outlineLevel="1">
      <c r="A104" s="713">
        <f t="shared" si="30"/>
        <v>16.100000000000001</v>
      </c>
      <c r="B104" s="714" t="str">
        <f t="shared" si="29"/>
        <v>Replacement of existing Air Compressors at Bhira, Tilari, Pawana and Ujjani Hydro Power Stations under REC, Pune</v>
      </c>
      <c r="C104" s="58" t="str">
        <f t="shared" si="31"/>
        <v>MERC/CAPEX/2020-2021/WFH/ SBR/22</v>
      </c>
      <c r="D104" s="384">
        <f t="shared" si="31"/>
        <v>44037</v>
      </c>
      <c r="E104" s="59">
        <f t="shared" si="31"/>
        <v>0.15576000000000001</v>
      </c>
      <c r="F104" s="59">
        <f t="shared" si="32"/>
        <v>0</v>
      </c>
      <c r="G104" s="59">
        <f t="shared" si="33"/>
        <v>0</v>
      </c>
      <c r="H104" s="59">
        <f t="shared" si="34"/>
        <v>0</v>
      </c>
      <c r="I104" s="59">
        <f>'F4.2 Tillari'!W26</f>
        <v>0.13216</v>
      </c>
      <c r="J104" s="59">
        <f>'F4.2 Tillari'!AQ26</f>
        <v>0.13216</v>
      </c>
      <c r="K104" s="59"/>
      <c r="L104" s="59"/>
      <c r="M104" s="59">
        <f t="shared" si="39"/>
        <v>0.13216</v>
      </c>
      <c r="N104" s="59">
        <f t="shared" si="36"/>
        <v>0</v>
      </c>
      <c r="O104" s="209">
        <f t="shared" si="37"/>
        <v>0.13216</v>
      </c>
      <c r="P104" s="210">
        <f t="shared" si="38"/>
        <v>0</v>
      </c>
    </row>
    <row r="105" spans="1:16" ht="30" hidden="1" outlineLevel="1">
      <c r="A105" s="713">
        <f t="shared" si="30"/>
        <v>16.3</v>
      </c>
      <c r="B105" s="714" t="str">
        <f t="shared" si="29"/>
        <v>Replacement of Generator Air Coolers at Tilari HPS.</v>
      </c>
      <c r="C105" s="58" t="str">
        <f t="shared" si="31"/>
        <v>MERC/CAPEX/2020-2021/WFH/ SBR/22</v>
      </c>
      <c r="D105" s="384">
        <f t="shared" si="31"/>
        <v>44037</v>
      </c>
      <c r="E105" s="59">
        <f t="shared" si="31"/>
        <v>0.85299999999999998</v>
      </c>
      <c r="F105" s="59">
        <f t="shared" si="32"/>
        <v>0.68831476800000002</v>
      </c>
      <c r="G105" s="59">
        <f t="shared" si="33"/>
        <v>0.68831476800000002</v>
      </c>
      <c r="H105" s="59">
        <f t="shared" si="34"/>
        <v>0</v>
      </c>
      <c r="I105" s="59">
        <f>'F4.2 Tillari'!W27</f>
        <v>0</v>
      </c>
      <c r="J105" s="59">
        <f>'F4.2 Tillari'!AQ27</f>
        <v>0</v>
      </c>
      <c r="K105" s="59"/>
      <c r="L105" s="59"/>
      <c r="M105" s="59">
        <f t="shared" si="39"/>
        <v>0</v>
      </c>
      <c r="N105" s="59">
        <f t="shared" si="36"/>
        <v>0</v>
      </c>
      <c r="O105" s="209">
        <f t="shared" si="37"/>
        <v>0</v>
      </c>
      <c r="P105" s="210">
        <f t="shared" si="38"/>
        <v>0</v>
      </c>
    </row>
    <row r="106" spans="1:16" ht="45" hidden="1" outlineLevel="1">
      <c r="A106" s="713">
        <f t="shared" si="30"/>
        <v>16.399999999999999</v>
      </c>
      <c r="B106" s="714" t="str">
        <f t="shared" si="29"/>
        <v>Replacement of 220 V, 400/300 AH Battery set with Tubular type Battery Banks at Bhira, Tilari, Kanher, Dimbhe and Ujani Hydro Power Stations.</v>
      </c>
      <c r="C106" s="58" t="str">
        <f t="shared" si="31"/>
        <v>MERC/CAPEX/2020-2021/WFH/ SBR/22</v>
      </c>
      <c r="D106" s="384">
        <f t="shared" si="31"/>
        <v>44037</v>
      </c>
      <c r="E106" s="59">
        <f t="shared" si="31"/>
        <v>0.18</v>
      </c>
      <c r="F106" s="59">
        <f t="shared" si="32"/>
        <v>0.11942800000000001</v>
      </c>
      <c r="G106" s="59">
        <f t="shared" si="33"/>
        <v>0.11942800000000001</v>
      </c>
      <c r="H106" s="59">
        <f t="shared" si="34"/>
        <v>0</v>
      </c>
      <c r="I106" s="59">
        <f>'F4.2 Tillari'!W28</f>
        <v>0</v>
      </c>
      <c r="J106" s="59">
        <f>'F4.2 Tillari'!AQ28</f>
        <v>0</v>
      </c>
      <c r="K106" s="59"/>
      <c r="L106" s="59"/>
      <c r="M106" s="59">
        <f t="shared" si="39"/>
        <v>0</v>
      </c>
      <c r="N106" s="59">
        <f t="shared" si="36"/>
        <v>0</v>
      </c>
      <c r="O106" s="209">
        <f t="shared" si="37"/>
        <v>0</v>
      </c>
      <c r="P106" s="210">
        <f t="shared" si="38"/>
        <v>0</v>
      </c>
    </row>
    <row r="107" spans="1:16" ht="30" hidden="1" outlineLevel="1">
      <c r="A107" s="183">
        <f t="shared" si="30"/>
        <v>0</v>
      </c>
      <c r="B107" s="184" t="str">
        <f t="shared" si="29"/>
        <v>IDC</v>
      </c>
      <c r="C107" s="183" t="str">
        <f t="shared" si="31"/>
        <v>MERC/CAPEX/2020-2021/WFH/ SBR/22</v>
      </c>
      <c r="D107" s="814">
        <f t="shared" si="31"/>
        <v>44037</v>
      </c>
      <c r="E107" s="815">
        <f t="shared" si="31"/>
        <v>0.439</v>
      </c>
      <c r="F107" s="815">
        <f t="shared" si="32"/>
        <v>0</v>
      </c>
      <c r="G107" s="815">
        <f t="shared" si="33"/>
        <v>0</v>
      </c>
      <c r="H107" s="815">
        <f t="shared" si="34"/>
        <v>0</v>
      </c>
      <c r="I107" s="815">
        <f>'F4.2 Tillari'!W29</f>
        <v>0</v>
      </c>
      <c r="J107" s="815">
        <f>'F4.2 Tillari'!AQ29</f>
        <v>0</v>
      </c>
      <c r="K107" s="815"/>
      <c r="L107" s="815"/>
      <c r="M107" s="815">
        <f t="shared" si="39"/>
        <v>0</v>
      </c>
      <c r="N107" s="815">
        <f t="shared" si="36"/>
        <v>0</v>
      </c>
      <c r="O107" s="209">
        <f t="shared" si="37"/>
        <v>0</v>
      </c>
      <c r="P107" s="210">
        <f t="shared" si="38"/>
        <v>0</v>
      </c>
    </row>
    <row r="108" spans="1:16" hidden="1" outlineLevel="1">
      <c r="A108" s="715">
        <f t="shared" si="30"/>
        <v>0</v>
      </c>
      <c r="B108" s="716">
        <f t="shared" si="29"/>
        <v>0</v>
      </c>
      <c r="C108" s="87">
        <f t="shared" si="31"/>
        <v>0</v>
      </c>
      <c r="D108" s="141" t="str">
        <f t="shared" si="31"/>
        <v>-</v>
      </c>
      <c r="E108" s="159">
        <f t="shared" si="31"/>
        <v>0</v>
      </c>
      <c r="F108" s="59">
        <f t="shared" si="32"/>
        <v>0</v>
      </c>
      <c r="G108" s="59">
        <f t="shared" si="33"/>
        <v>0</v>
      </c>
      <c r="H108" s="59">
        <f t="shared" si="34"/>
        <v>0</v>
      </c>
      <c r="I108" s="59">
        <f>'F4.2 Tillari'!W30</f>
        <v>0</v>
      </c>
      <c r="J108" s="59">
        <f>'F4.2 Tillari'!AQ30</f>
        <v>0</v>
      </c>
      <c r="K108" s="59"/>
      <c r="L108" s="59"/>
      <c r="M108" s="59">
        <f t="shared" si="39"/>
        <v>0</v>
      </c>
      <c r="N108" s="59">
        <f t="shared" si="36"/>
        <v>0</v>
      </c>
      <c r="O108" s="209">
        <f t="shared" si="37"/>
        <v>0</v>
      </c>
      <c r="P108" s="210">
        <f t="shared" si="38"/>
        <v>0</v>
      </c>
    </row>
    <row r="109" spans="1:16" hidden="1" outlineLevel="1">
      <c r="A109" s="715">
        <f t="shared" si="30"/>
        <v>0</v>
      </c>
      <c r="B109" s="717" t="str">
        <f t="shared" si="29"/>
        <v>(ii) Yet to be submitted to MERC</v>
      </c>
      <c r="C109" s="87">
        <f t="shared" si="31"/>
        <v>0</v>
      </c>
      <c r="D109" s="141" t="str">
        <f t="shared" si="31"/>
        <v>-</v>
      </c>
      <c r="E109" s="159">
        <f t="shared" si="31"/>
        <v>0</v>
      </c>
      <c r="F109" s="59">
        <f t="shared" si="32"/>
        <v>0</v>
      </c>
      <c r="G109" s="59">
        <f t="shared" si="33"/>
        <v>0</v>
      </c>
      <c r="H109" s="59">
        <f t="shared" si="34"/>
        <v>0</v>
      </c>
      <c r="I109" s="59">
        <f>'F4.2 Tillari'!W31</f>
        <v>0</v>
      </c>
      <c r="J109" s="59">
        <f>'F4.2 Tillari'!AQ31</f>
        <v>0</v>
      </c>
      <c r="K109" s="59"/>
      <c r="L109" s="59"/>
      <c r="M109" s="59">
        <f t="shared" si="39"/>
        <v>0</v>
      </c>
      <c r="N109" s="59">
        <f t="shared" si="36"/>
        <v>0</v>
      </c>
    </row>
    <row r="110" spans="1:16" hidden="1" outlineLevel="1">
      <c r="A110" s="638">
        <f t="shared" si="30"/>
        <v>0</v>
      </c>
      <c r="B110" s="639" t="str">
        <f t="shared" si="29"/>
        <v>DPR-5</v>
      </c>
      <c r="C110" s="87">
        <f t="shared" si="31"/>
        <v>0</v>
      </c>
      <c r="D110" s="141" t="str">
        <f t="shared" si="31"/>
        <v>-</v>
      </c>
      <c r="E110" s="159">
        <f t="shared" si="31"/>
        <v>0</v>
      </c>
      <c r="F110" s="59">
        <f t="shared" si="32"/>
        <v>0</v>
      </c>
      <c r="G110" s="59">
        <f t="shared" si="33"/>
        <v>0</v>
      </c>
      <c r="H110" s="59">
        <f t="shared" si="34"/>
        <v>0</v>
      </c>
      <c r="I110" s="59">
        <f>'F4.2 Tillari'!W32</f>
        <v>0</v>
      </c>
      <c r="J110" s="59">
        <f>'F4.2 Tillari'!AQ32</f>
        <v>0</v>
      </c>
      <c r="K110" s="59"/>
      <c r="L110" s="59"/>
      <c r="M110" s="59">
        <f t="shared" si="39"/>
        <v>0</v>
      </c>
      <c r="N110" s="59">
        <f t="shared" si="36"/>
        <v>0</v>
      </c>
    </row>
    <row r="111" spans="1:16" ht="30" hidden="1" outlineLevel="1">
      <c r="A111" s="638">
        <f t="shared" si="30"/>
        <v>0</v>
      </c>
      <c r="B111" s="718" t="str">
        <f t="shared" si="29"/>
        <v>Upgradation of prortection system for Generator &amp; generator transformer for Tillari HPS</v>
      </c>
      <c r="C111" s="87">
        <f t="shared" si="31"/>
        <v>0</v>
      </c>
      <c r="D111" s="141" t="str">
        <f t="shared" si="31"/>
        <v>-</v>
      </c>
      <c r="E111" s="159">
        <f t="shared" si="31"/>
        <v>0</v>
      </c>
      <c r="F111" s="59">
        <f t="shared" si="32"/>
        <v>0</v>
      </c>
      <c r="G111" s="59">
        <f t="shared" si="33"/>
        <v>0</v>
      </c>
      <c r="H111" s="59">
        <f t="shared" si="34"/>
        <v>0</v>
      </c>
      <c r="I111" s="59">
        <f>'F4.2 Tillari'!W33</f>
        <v>0</v>
      </c>
      <c r="J111" s="59">
        <f>'F4.2 Tillari'!AQ33</f>
        <v>0</v>
      </c>
      <c r="K111" s="59"/>
      <c r="L111" s="59"/>
      <c r="M111" s="59">
        <f t="shared" si="39"/>
        <v>0</v>
      </c>
      <c r="N111" s="59">
        <f t="shared" si="36"/>
        <v>0</v>
      </c>
    </row>
    <row r="112" spans="1:16" ht="60" hidden="1" outlineLevel="1">
      <c r="A112" s="638">
        <f t="shared" si="30"/>
        <v>0</v>
      </c>
      <c r="B112" s="718" t="str">
        <f t="shared" si="29"/>
        <v>Supply &amp; installation of one set ( 04 nos) of new nozzles assembly with deflector and new digital governer along with hydraulic pumping unit for Tillari HPS</v>
      </c>
      <c r="C112" s="87">
        <f t="shared" si="31"/>
        <v>0</v>
      </c>
      <c r="D112" s="141" t="str">
        <f t="shared" si="31"/>
        <v>-</v>
      </c>
      <c r="E112" s="159">
        <f t="shared" si="31"/>
        <v>0</v>
      </c>
      <c r="F112" s="59">
        <f t="shared" si="32"/>
        <v>0</v>
      </c>
      <c r="G112" s="59">
        <f t="shared" si="33"/>
        <v>0</v>
      </c>
      <c r="H112" s="59">
        <f t="shared" si="34"/>
        <v>0</v>
      </c>
      <c r="I112" s="59">
        <f>'F4.2 Tillari'!W34</f>
        <v>0</v>
      </c>
      <c r="J112" s="59">
        <f>'F4.2 Tillari'!AQ34</f>
        <v>0</v>
      </c>
      <c r="K112" s="59"/>
      <c r="L112" s="59"/>
      <c r="M112" s="59">
        <f t="shared" si="39"/>
        <v>0</v>
      </c>
      <c r="N112" s="59">
        <f t="shared" si="36"/>
        <v>0</v>
      </c>
    </row>
    <row r="113" spans="1:16" hidden="1" outlineLevel="1">
      <c r="A113" s="719">
        <f t="shared" si="30"/>
        <v>0</v>
      </c>
      <c r="B113" s="639" t="str">
        <f t="shared" si="29"/>
        <v>DPR-7</v>
      </c>
      <c r="C113" s="87">
        <f t="shared" si="31"/>
        <v>0</v>
      </c>
      <c r="D113" s="141" t="str">
        <f t="shared" si="31"/>
        <v>-</v>
      </c>
      <c r="E113" s="159">
        <f t="shared" si="31"/>
        <v>0</v>
      </c>
      <c r="F113" s="59">
        <f t="shared" si="32"/>
        <v>0</v>
      </c>
      <c r="G113" s="59">
        <f t="shared" si="33"/>
        <v>0</v>
      </c>
      <c r="H113" s="59">
        <f t="shared" si="34"/>
        <v>0</v>
      </c>
      <c r="I113" s="59">
        <f>'F4.2 Tillari'!W35</f>
        <v>0</v>
      </c>
      <c r="J113" s="59">
        <f>'F4.2 Tillari'!AQ35</f>
        <v>0</v>
      </c>
      <c r="K113" s="59"/>
      <c r="L113" s="59"/>
      <c r="M113" s="59">
        <f t="shared" si="39"/>
        <v>0</v>
      </c>
      <c r="N113" s="59">
        <f t="shared" si="36"/>
        <v>0</v>
      </c>
    </row>
    <row r="114" spans="1:16" hidden="1" outlineLevel="1">
      <c r="A114" s="719">
        <f t="shared" si="30"/>
        <v>0</v>
      </c>
      <c r="B114" s="720" t="str">
        <f t="shared" si="29"/>
        <v>Generator Transformer for Tillari HPS</v>
      </c>
      <c r="C114" s="87">
        <f t="shared" si="31"/>
        <v>0</v>
      </c>
      <c r="D114" s="141" t="str">
        <f t="shared" si="31"/>
        <v>-</v>
      </c>
      <c r="E114" s="159">
        <f t="shared" si="31"/>
        <v>0</v>
      </c>
      <c r="F114" s="59">
        <f t="shared" si="32"/>
        <v>0</v>
      </c>
      <c r="G114" s="59">
        <f t="shared" si="33"/>
        <v>0</v>
      </c>
      <c r="H114" s="59">
        <f t="shared" si="34"/>
        <v>0</v>
      </c>
      <c r="I114" s="59">
        <f>'F4.2 Tillari'!W36</f>
        <v>0</v>
      </c>
      <c r="J114" s="59">
        <f>'F4.2 Tillari'!AQ36</f>
        <v>0</v>
      </c>
      <c r="K114" s="59"/>
      <c r="L114" s="59"/>
      <c r="M114" s="59">
        <f t="shared" si="39"/>
        <v>0</v>
      </c>
      <c r="N114" s="59">
        <f t="shared" si="36"/>
        <v>0</v>
      </c>
    </row>
    <row r="115" spans="1:16" hidden="1" outlineLevel="1">
      <c r="A115" s="713">
        <f t="shared" ref="A115:E115" si="40">A76</f>
        <v>0</v>
      </c>
      <c r="B115" s="721">
        <f t="shared" si="40"/>
        <v>0</v>
      </c>
      <c r="C115" s="87">
        <f t="shared" si="40"/>
        <v>0</v>
      </c>
      <c r="D115" s="141" t="str">
        <f t="shared" si="40"/>
        <v>-</v>
      </c>
      <c r="E115" s="159">
        <f t="shared" si="40"/>
        <v>0</v>
      </c>
      <c r="F115" s="59">
        <f t="shared" ref="F115:F116" si="41">F76+I76</f>
        <v>0</v>
      </c>
      <c r="G115" s="59">
        <f t="shared" ref="G115:G116" si="42">G76+M76</f>
        <v>0</v>
      </c>
      <c r="H115" s="59">
        <f t="shared" si="34"/>
        <v>0</v>
      </c>
      <c r="I115" s="59">
        <f>'F4.2 Tillari'!W37</f>
        <v>0</v>
      </c>
      <c r="J115" s="59">
        <f>'F4.2 Tillari'!AQ37</f>
        <v>0</v>
      </c>
      <c r="K115" s="59"/>
      <c r="L115" s="59"/>
      <c r="M115" s="59">
        <f t="shared" si="39"/>
        <v>0</v>
      </c>
      <c r="N115" s="59">
        <f t="shared" si="36"/>
        <v>0</v>
      </c>
    </row>
    <row r="116" spans="1:16" hidden="1" outlineLevel="1">
      <c r="A116" s="715">
        <f t="shared" ref="A116:E116" si="43">A77</f>
        <v>0</v>
      </c>
      <c r="B116" s="716">
        <f t="shared" si="43"/>
        <v>0</v>
      </c>
      <c r="C116" s="87">
        <f t="shared" si="43"/>
        <v>0</v>
      </c>
      <c r="D116" s="141" t="str">
        <f t="shared" si="43"/>
        <v>-</v>
      </c>
      <c r="E116" s="159">
        <f t="shared" si="43"/>
        <v>0</v>
      </c>
      <c r="F116" s="59">
        <f t="shared" si="41"/>
        <v>0</v>
      </c>
      <c r="G116" s="59">
        <f t="shared" si="42"/>
        <v>0</v>
      </c>
      <c r="H116" s="59">
        <f t="shared" si="34"/>
        <v>0</v>
      </c>
      <c r="I116" s="59">
        <f>'F4.2 Tillari'!W38</f>
        <v>0</v>
      </c>
      <c r="J116" s="59">
        <f>'F4.2 Tillari'!AQ38</f>
        <v>0</v>
      </c>
      <c r="K116" s="59"/>
      <c r="L116" s="59"/>
      <c r="M116" s="59">
        <f t="shared" si="39"/>
        <v>0</v>
      </c>
      <c r="N116" s="59">
        <f t="shared" si="36"/>
        <v>0</v>
      </c>
    </row>
    <row r="117" spans="1:16" hidden="1" outlineLevel="1">
      <c r="A117" s="715">
        <f t="shared" ref="A117:E121" si="44">A78</f>
        <v>0</v>
      </c>
      <c r="B117" s="722" t="str">
        <f t="shared" si="44"/>
        <v>B) Non-DPR Schemes</v>
      </c>
      <c r="C117" s="87">
        <f t="shared" si="44"/>
        <v>0</v>
      </c>
      <c r="D117" s="141" t="str">
        <f t="shared" si="44"/>
        <v>-</v>
      </c>
      <c r="E117" s="159">
        <f t="shared" si="44"/>
        <v>0</v>
      </c>
      <c r="F117" s="59">
        <f>F78+I78</f>
        <v>0</v>
      </c>
      <c r="G117" s="59">
        <f>G78+M78</f>
        <v>0</v>
      </c>
      <c r="H117" s="59">
        <f t="shared" si="34"/>
        <v>0</v>
      </c>
      <c r="I117" s="59">
        <f>'F4.2 Tillari'!W39</f>
        <v>0</v>
      </c>
      <c r="J117" s="59">
        <f>'F4.2 Tillari'!AQ39</f>
        <v>0</v>
      </c>
      <c r="K117" s="59"/>
      <c r="L117" s="59"/>
      <c r="M117" s="59">
        <f t="shared" si="39"/>
        <v>0</v>
      </c>
      <c r="N117" s="59">
        <f t="shared" si="36"/>
        <v>0</v>
      </c>
    </row>
    <row r="118" spans="1:16" hidden="1" outlineLevel="1">
      <c r="A118" s="713">
        <f t="shared" si="44"/>
        <v>1</v>
      </c>
      <c r="B118" s="721" t="str">
        <f t="shared" si="44"/>
        <v>Furniture &amp; Fixture General Asset</v>
      </c>
      <c r="C118" s="58" t="str">
        <f t="shared" si="44"/>
        <v>N.A.</v>
      </c>
      <c r="D118" s="384" t="str">
        <f t="shared" si="44"/>
        <v>-</v>
      </c>
      <c r="E118" s="59">
        <f t="shared" si="44"/>
        <v>0</v>
      </c>
      <c r="F118" s="59">
        <f>F79+I79</f>
        <v>5.1652000000000003E-2</v>
      </c>
      <c r="G118" s="59">
        <f>G79+M79</f>
        <v>5.1652000000000003E-2</v>
      </c>
      <c r="H118" s="59">
        <f t="shared" si="34"/>
        <v>0</v>
      </c>
      <c r="I118" s="59">
        <f>'F4.2 Tillari'!W40</f>
        <v>0</v>
      </c>
      <c r="J118" s="59">
        <f>'F4.2 Tillari'!AQ40</f>
        <v>0</v>
      </c>
      <c r="K118" s="59"/>
      <c r="L118" s="59"/>
      <c r="M118" s="59">
        <f t="shared" si="39"/>
        <v>0</v>
      </c>
      <c r="N118" s="59">
        <f t="shared" si="36"/>
        <v>0</v>
      </c>
    </row>
    <row r="119" spans="1:16" hidden="1" outlineLevel="1">
      <c r="A119" s="713">
        <f t="shared" si="44"/>
        <v>2</v>
      </c>
      <c r="B119" s="721" t="str">
        <f t="shared" si="44"/>
        <v>Electrical General Asset</v>
      </c>
      <c r="C119" s="58" t="str">
        <f t="shared" si="44"/>
        <v>N.A.</v>
      </c>
      <c r="D119" s="384" t="str">
        <f t="shared" si="44"/>
        <v>-</v>
      </c>
      <c r="E119" s="59">
        <f t="shared" si="44"/>
        <v>0</v>
      </c>
      <c r="F119" s="59">
        <f>F80+I80</f>
        <v>2.669589E-2</v>
      </c>
      <c r="G119" s="59">
        <f>G80+M80</f>
        <v>2.669589E-2</v>
      </c>
      <c r="H119" s="59">
        <f t="shared" si="34"/>
        <v>0</v>
      </c>
      <c r="I119" s="59">
        <f>'F4.2 Tillari'!W41</f>
        <v>0</v>
      </c>
      <c r="J119" s="59">
        <f>'F4.2 Tillari'!AQ41</f>
        <v>0</v>
      </c>
      <c r="K119" s="59"/>
      <c r="L119" s="59"/>
      <c r="M119" s="59">
        <f t="shared" si="39"/>
        <v>0</v>
      </c>
      <c r="N119" s="59">
        <f t="shared" si="36"/>
        <v>0</v>
      </c>
    </row>
    <row r="120" spans="1:16" hidden="1" outlineLevel="1">
      <c r="A120" s="713">
        <f t="shared" si="44"/>
        <v>3</v>
      </c>
      <c r="B120" s="721" t="str">
        <f t="shared" si="44"/>
        <v>Electronics General Asset</v>
      </c>
      <c r="C120" s="58" t="str">
        <f t="shared" si="44"/>
        <v>N.A.</v>
      </c>
      <c r="D120" s="384" t="str">
        <f t="shared" si="44"/>
        <v>-</v>
      </c>
      <c r="E120" s="59">
        <f t="shared" si="44"/>
        <v>0</v>
      </c>
      <c r="F120" s="59">
        <f>F81+I81</f>
        <v>2.3892979999999998E-3</v>
      </c>
      <c r="G120" s="59">
        <f>G81+M81</f>
        <v>2.3892979999999998E-3</v>
      </c>
      <c r="H120" s="59">
        <f t="shared" si="34"/>
        <v>0</v>
      </c>
      <c r="I120" s="59">
        <f>'F4.2 Tillari'!W42</f>
        <v>0</v>
      </c>
      <c r="J120" s="59">
        <f>'F4.2 Tillari'!AQ42</f>
        <v>0</v>
      </c>
      <c r="K120" s="59"/>
      <c r="L120" s="59"/>
      <c r="M120" s="59">
        <f t="shared" si="39"/>
        <v>0</v>
      </c>
      <c r="N120" s="59">
        <f t="shared" si="36"/>
        <v>0</v>
      </c>
    </row>
    <row r="121" spans="1:16" ht="15.75" hidden="1" outlineLevel="1" thickBot="1">
      <c r="A121" s="713">
        <f t="shared" si="44"/>
        <v>4</v>
      </c>
      <c r="B121" s="723" t="str">
        <f t="shared" si="44"/>
        <v>Vehicle</v>
      </c>
      <c r="C121" s="58" t="str">
        <f t="shared" si="44"/>
        <v>N.A.</v>
      </c>
      <c r="D121" s="384" t="str">
        <f t="shared" si="44"/>
        <v>-</v>
      </c>
      <c r="E121" s="59">
        <f t="shared" si="44"/>
        <v>0</v>
      </c>
      <c r="F121" s="59">
        <f>F82+I82</f>
        <v>2.0038810739999997</v>
      </c>
      <c r="G121" s="59">
        <f>G82+M82</f>
        <v>2.0038810739999997</v>
      </c>
      <c r="H121" s="59">
        <f t="shared" si="34"/>
        <v>0</v>
      </c>
      <c r="I121" s="59">
        <f>'F4.2 Tillari'!W43</f>
        <v>0</v>
      </c>
      <c r="J121" s="59">
        <f>'F4.2 Tillari'!AQ43</f>
        <v>0</v>
      </c>
      <c r="K121" s="59"/>
      <c r="L121" s="59"/>
      <c r="M121" s="59">
        <f t="shared" si="39"/>
        <v>0</v>
      </c>
      <c r="N121" s="59">
        <f t="shared" si="36"/>
        <v>0</v>
      </c>
    </row>
    <row r="122" spans="1:16" ht="15.75" collapsed="1" thickBot="1">
      <c r="A122" s="385"/>
      <c r="B122" s="386" t="str">
        <f>B83</f>
        <v>Total</v>
      </c>
      <c r="C122" s="387"/>
      <c r="D122" s="388"/>
      <c r="E122" s="389"/>
      <c r="F122" s="390">
        <f t="shared" ref="F122:N122" si="45">SUM(F88:F121)</f>
        <v>12.997009775999999</v>
      </c>
      <c r="G122" s="390">
        <f t="shared" si="45"/>
        <v>12.997009775999999</v>
      </c>
      <c r="H122" s="390">
        <f t="shared" si="45"/>
        <v>0</v>
      </c>
      <c r="I122" s="390">
        <f t="shared" si="45"/>
        <v>0.13216</v>
      </c>
      <c r="J122" s="390">
        <f t="shared" si="45"/>
        <v>0.13216</v>
      </c>
      <c r="K122" s="390">
        <f t="shared" si="45"/>
        <v>0</v>
      </c>
      <c r="L122" s="390">
        <f t="shared" si="45"/>
        <v>0</v>
      </c>
      <c r="M122" s="391">
        <f t="shared" si="45"/>
        <v>0.13216</v>
      </c>
      <c r="N122" s="390">
        <f t="shared" si="45"/>
        <v>0</v>
      </c>
    </row>
    <row r="123" spans="1:16">
      <c r="F123" s="158"/>
      <c r="G123" s="158"/>
      <c r="H123" s="158"/>
      <c r="I123" s="158"/>
      <c r="J123" s="158"/>
      <c r="K123" s="158"/>
      <c r="L123" s="158"/>
      <c r="M123" s="392"/>
      <c r="N123" s="158"/>
    </row>
    <row r="124" spans="1:16" s="208" customFormat="1" ht="15.75" thickBot="1">
      <c r="A124" s="378"/>
      <c r="B124" s="41" t="s">
        <v>505</v>
      </c>
      <c r="C124" s="379"/>
      <c r="D124" s="380"/>
      <c r="E124" s="44"/>
      <c r="F124" s="95"/>
      <c r="G124" s="95"/>
      <c r="H124" s="95"/>
      <c r="I124" s="95"/>
      <c r="J124" s="95"/>
      <c r="K124" s="95"/>
      <c r="L124" s="95"/>
      <c r="M124" s="393"/>
      <c r="N124" s="95"/>
    </row>
    <row r="125" spans="1:16" hidden="1" outlineLevel="1">
      <c r="A125" s="341"/>
      <c r="B125" s="49" t="str">
        <f t="shared" ref="B125:B153" si="46">B86</f>
        <v>a) DPR Schemes</v>
      </c>
      <c r="C125" s="379"/>
      <c r="D125" s="380"/>
      <c r="E125" s="44"/>
      <c r="F125" s="44"/>
      <c r="G125" s="44"/>
      <c r="H125" s="44"/>
      <c r="I125" s="44"/>
      <c r="J125" s="44"/>
      <c r="K125" s="44"/>
      <c r="L125" s="44"/>
      <c r="M125" s="44"/>
      <c r="N125" s="44"/>
    </row>
    <row r="126" spans="1:16" hidden="1" outlineLevel="1">
      <c r="A126" s="378"/>
      <c r="B126" s="344" t="str">
        <f t="shared" si="46"/>
        <v>(i) Submitted to MERC</v>
      </c>
      <c r="C126" s="381"/>
      <c r="D126" s="382"/>
      <c r="E126" s="44"/>
      <c r="F126" s="44"/>
      <c r="G126" s="44"/>
      <c r="H126" s="44"/>
      <c r="I126" s="44"/>
      <c r="J126" s="44"/>
      <c r="K126" s="44"/>
      <c r="L126" s="44"/>
      <c r="M126" s="44"/>
      <c r="N126" s="44"/>
    </row>
    <row r="127" spans="1:16" s="337" customFormat="1" ht="30" hidden="1" outlineLevel="1">
      <c r="A127" s="416">
        <f t="shared" ref="A127:A153" si="47">A88</f>
        <v>2</v>
      </c>
      <c r="B127" s="417" t="str">
        <f t="shared" si="46"/>
        <v>Various schemes of Hydro Power Stations at HPC Pune &amp; HPC Nasik</v>
      </c>
      <c r="C127" s="416" t="str">
        <f t="shared" ref="C127:E153" si="48">C88</f>
        <v>MERC/TECH 12/CAPEX/20142015/00876</v>
      </c>
      <c r="D127" s="811">
        <f t="shared" si="48"/>
        <v>41871</v>
      </c>
      <c r="E127" s="57">
        <f t="shared" si="48"/>
        <v>8.3912000000000013</v>
      </c>
      <c r="F127" s="155">
        <f t="shared" ref="F127:F153" si="49">F88+I88</f>
        <v>0</v>
      </c>
      <c r="G127" s="155">
        <f t="shared" ref="G127:G153" si="50">G88+M88</f>
        <v>0</v>
      </c>
      <c r="H127" s="155">
        <f t="shared" ref="H127:H160" si="51">F127-G127</f>
        <v>0</v>
      </c>
      <c r="I127" s="155">
        <f>'F4.2 Tillari'!X10</f>
        <v>0</v>
      </c>
      <c r="J127" s="155">
        <f>'F4.2 Tillari'!AR10</f>
        <v>0</v>
      </c>
      <c r="K127" s="155"/>
      <c r="L127" s="155"/>
      <c r="M127" s="155">
        <f t="shared" ref="M127" si="52">SUM(J127:L127)</f>
        <v>0</v>
      </c>
      <c r="N127" s="155">
        <f t="shared" ref="N127:N160" si="53">H127+I127-M127</f>
        <v>0</v>
      </c>
      <c r="O127" s="209">
        <f t="shared" ref="O127:O147" si="54">MAX(0,IF(M127=0,0,IF(G127+M127&lt;E127,M127,E127-G127)))</f>
        <v>0</v>
      </c>
      <c r="P127" s="210">
        <f t="shared" ref="P127:P147" si="55">M127-O127</f>
        <v>0</v>
      </c>
    </row>
    <row r="128" spans="1:16" ht="30" hidden="1" outlineLevel="1">
      <c r="A128" s="183">
        <f t="shared" si="47"/>
        <v>2.1</v>
      </c>
      <c r="B128" s="356" t="str">
        <f t="shared" si="46"/>
        <v xml:space="preserve"> Replacement of Runner at Tillari Hydro Power Station for up rating Capacity from 60 MW to 66 MW.</v>
      </c>
      <c r="C128" s="183" t="str">
        <f t="shared" si="48"/>
        <v>MERC/TECH 12/CAPEX/20142015/00876</v>
      </c>
      <c r="D128" s="814">
        <f t="shared" si="48"/>
        <v>41871</v>
      </c>
      <c r="E128" s="815">
        <f t="shared" si="48"/>
        <v>2.37</v>
      </c>
      <c r="F128" s="815">
        <f t="shared" si="49"/>
        <v>2.3679163000000001</v>
      </c>
      <c r="G128" s="815">
        <f t="shared" si="50"/>
        <v>2.3679163000000001</v>
      </c>
      <c r="H128" s="815">
        <f t="shared" si="51"/>
        <v>0</v>
      </c>
      <c r="I128" s="815">
        <f>'F4.2 Tillari'!X11</f>
        <v>0</v>
      </c>
      <c r="J128" s="815">
        <f>'F4.2 Tillari'!AR11</f>
        <v>0</v>
      </c>
      <c r="K128" s="815"/>
      <c r="L128" s="815"/>
      <c r="M128" s="815">
        <f t="shared" ref="M128:M160" si="56">SUM(J128:L128)</f>
        <v>0</v>
      </c>
      <c r="N128" s="815">
        <f t="shared" si="53"/>
        <v>0</v>
      </c>
      <c r="O128" s="209">
        <f t="shared" si="54"/>
        <v>0</v>
      </c>
      <c r="P128" s="210">
        <f t="shared" si="55"/>
        <v>0</v>
      </c>
    </row>
    <row r="129" spans="1:16" ht="30" hidden="1" outlineLevel="1">
      <c r="A129" s="183">
        <f t="shared" si="47"/>
        <v>2.2000000000000002</v>
      </c>
      <c r="B129" s="356" t="str">
        <f t="shared" si="46"/>
        <v>Replacement of 235 KV Oil Filled Cables by 235 KV XLPE Cables at Tillari Hydro Power Station.</v>
      </c>
      <c r="C129" s="183" t="str">
        <f t="shared" si="48"/>
        <v>MERC/TECH 12/CAPEX/20142015/00876</v>
      </c>
      <c r="D129" s="814">
        <f t="shared" si="48"/>
        <v>41871</v>
      </c>
      <c r="E129" s="815">
        <f t="shared" si="48"/>
        <v>4.71</v>
      </c>
      <c r="F129" s="815">
        <f t="shared" si="49"/>
        <v>5.7682995999999997</v>
      </c>
      <c r="G129" s="815">
        <f t="shared" si="50"/>
        <v>5.7682995999999997</v>
      </c>
      <c r="H129" s="815">
        <f t="shared" si="51"/>
        <v>0</v>
      </c>
      <c r="I129" s="815">
        <f>'F4.2 Tillari'!X12</f>
        <v>0</v>
      </c>
      <c r="J129" s="815">
        <f>'F4.2 Tillari'!AR12</f>
        <v>0</v>
      </c>
      <c r="K129" s="815"/>
      <c r="L129" s="815"/>
      <c r="M129" s="815">
        <f t="shared" si="56"/>
        <v>0</v>
      </c>
      <c r="N129" s="815">
        <f t="shared" si="53"/>
        <v>0</v>
      </c>
      <c r="O129" s="209">
        <f t="shared" si="54"/>
        <v>0</v>
      </c>
      <c r="P129" s="210">
        <f t="shared" si="55"/>
        <v>0</v>
      </c>
    </row>
    <row r="130" spans="1:16" ht="30" hidden="1" outlineLevel="1">
      <c r="A130" s="183">
        <f t="shared" si="47"/>
        <v>2.2999999999999998</v>
      </c>
      <c r="B130" s="356" t="str">
        <f t="shared" si="46"/>
        <v>Replacement of existing AVR by SEE DVR system for Tillari Hydro Power Station.</v>
      </c>
      <c r="C130" s="183" t="str">
        <f t="shared" si="48"/>
        <v>MERC/TECH 12/CAPEX/20142015/00876</v>
      </c>
      <c r="D130" s="814">
        <f t="shared" si="48"/>
        <v>41871</v>
      </c>
      <c r="E130" s="815">
        <f t="shared" si="48"/>
        <v>0.98</v>
      </c>
      <c r="F130" s="815">
        <f t="shared" si="49"/>
        <v>0.52723774999999995</v>
      </c>
      <c r="G130" s="815">
        <f t="shared" si="50"/>
        <v>0.52723774999999995</v>
      </c>
      <c r="H130" s="815">
        <f t="shared" si="51"/>
        <v>0</v>
      </c>
      <c r="I130" s="815">
        <f>'F4.2 Tillari'!X13</f>
        <v>0</v>
      </c>
      <c r="J130" s="815">
        <f>'F4.2 Tillari'!AR13</f>
        <v>0</v>
      </c>
      <c r="K130" s="815"/>
      <c r="L130" s="815"/>
      <c r="M130" s="815">
        <f t="shared" si="56"/>
        <v>0</v>
      </c>
      <c r="N130" s="815">
        <f t="shared" si="53"/>
        <v>0</v>
      </c>
      <c r="O130" s="209">
        <f t="shared" si="54"/>
        <v>0</v>
      </c>
      <c r="P130" s="210">
        <f t="shared" si="55"/>
        <v>0</v>
      </c>
    </row>
    <row r="131" spans="1:16" ht="30" hidden="1" outlineLevel="1">
      <c r="A131" s="183">
        <f t="shared" si="47"/>
        <v>0</v>
      </c>
      <c r="B131" s="184" t="str">
        <f t="shared" si="46"/>
        <v>IDC</v>
      </c>
      <c r="C131" s="183" t="str">
        <f t="shared" si="48"/>
        <v>MERC/TECH 12/CAPEX/20142015/00876</v>
      </c>
      <c r="D131" s="814">
        <f t="shared" si="48"/>
        <v>41871</v>
      </c>
      <c r="E131" s="815">
        <f t="shared" si="48"/>
        <v>0.33119999999999999</v>
      </c>
      <c r="F131" s="815">
        <f t="shared" si="49"/>
        <v>0</v>
      </c>
      <c r="G131" s="815">
        <f t="shared" si="50"/>
        <v>0</v>
      </c>
      <c r="H131" s="815">
        <f t="shared" si="51"/>
        <v>0</v>
      </c>
      <c r="I131" s="815">
        <f>'F4.2 Tillari'!X14</f>
        <v>0</v>
      </c>
      <c r="J131" s="815">
        <f>'F4.2 Tillari'!AR14</f>
        <v>0</v>
      </c>
      <c r="K131" s="815"/>
      <c r="L131" s="815"/>
      <c r="M131" s="815">
        <f t="shared" si="56"/>
        <v>0</v>
      </c>
      <c r="N131" s="815">
        <f t="shared" si="53"/>
        <v>0</v>
      </c>
      <c r="O131" s="209">
        <f t="shared" si="54"/>
        <v>0</v>
      </c>
      <c r="P131" s="210">
        <f t="shared" si="55"/>
        <v>0</v>
      </c>
    </row>
    <row r="132" spans="1:16" s="337" customFormat="1" ht="30" hidden="1" outlineLevel="1">
      <c r="A132" s="416">
        <f t="shared" si="47"/>
        <v>5</v>
      </c>
      <c r="B132" s="417" t="str">
        <f t="shared" si="46"/>
        <v>Various Civil schemes for Modernisations of colonies at Various Locations under Pune HPC</v>
      </c>
      <c r="C132" s="416" t="str">
        <f t="shared" si="48"/>
        <v>MERC/CAPEX/20162017/01745</v>
      </c>
      <c r="D132" s="811">
        <f t="shared" si="48"/>
        <v>42825</v>
      </c>
      <c r="E132" s="57">
        <f t="shared" si="48"/>
        <v>1.4689000000000001</v>
      </c>
      <c r="F132" s="155">
        <f t="shared" si="49"/>
        <v>0</v>
      </c>
      <c r="G132" s="155">
        <f t="shared" si="50"/>
        <v>0</v>
      </c>
      <c r="H132" s="155">
        <f t="shared" si="51"/>
        <v>0</v>
      </c>
      <c r="I132" s="155">
        <f>'F4.2 Tillari'!X15</f>
        <v>0</v>
      </c>
      <c r="J132" s="155">
        <f>'F4.2 Tillari'!AR15</f>
        <v>0</v>
      </c>
      <c r="K132" s="155"/>
      <c r="L132" s="155"/>
      <c r="M132" s="155">
        <f t="shared" si="56"/>
        <v>0</v>
      </c>
      <c r="N132" s="155">
        <f t="shared" si="53"/>
        <v>0</v>
      </c>
      <c r="O132" s="209">
        <f t="shared" si="54"/>
        <v>0</v>
      </c>
      <c r="P132" s="210">
        <f t="shared" si="55"/>
        <v>0</v>
      </c>
    </row>
    <row r="133" spans="1:16" hidden="1" outlineLevel="1">
      <c r="A133" s="183">
        <f t="shared" si="47"/>
        <v>5.0999999999999996</v>
      </c>
      <c r="B133" s="356" t="str">
        <f t="shared" si="46"/>
        <v>Refurbishing of Residential complex</v>
      </c>
      <c r="C133" s="183" t="str">
        <f t="shared" si="48"/>
        <v>MERC/CAPEX/20162017/01745</v>
      </c>
      <c r="D133" s="814">
        <f t="shared" si="48"/>
        <v>42825</v>
      </c>
      <c r="E133" s="815">
        <f t="shared" si="48"/>
        <v>0.64539999999999997</v>
      </c>
      <c r="F133" s="815">
        <f t="shared" si="49"/>
        <v>0.56327121099999999</v>
      </c>
      <c r="G133" s="815">
        <f t="shared" si="50"/>
        <v>0.56327121099999999</v>
      </c>
      <c r="H133" s="815">
        <f t="shared" si="51"/>
        <v>0</v>
      </c>
      <c r="I133" s="815">
        <f>'F4.2 Tillari'!X16</f>
        <v>0</v>
      </c>
      <c r="J133" s="815">
        <f>'F4.2 Tillari'!AR16</f>
        <v>0</v>
      </c>
      <c r="K133" s="815"/>
      <c r="L133" s="815"/>
      <c r="M133" s="815">
        <f t="shared" si="56"/>
        <v>0</v>
      </c>
      <c r="N133" s="815">
        <f t="shared" si="53"/>
        <v>0</v>
      </c>
      <c r="O133" s="209">
        <f t="shared" si="54"/>
        <v>0</v>
      </c>
      <c r="P133" s="210">
        <f t="shared" si="55"/>
        <v>0</v>
      </c>
    </row>
    <row r="134" spans="1:16" hidden="1" outlineLevel="1">
      <c r="A134" s="183">
        <f t="shared" si="47"/>
        <v>5.2</v>
      </c>
      <c r="B134" s="356" t="str">
        <f t="shared" si="46"/>
        <v>Internal Roads</v>
      </c>
      <c r="C134" s="183" t="str">
        <f t="shared" si="48"/>
        <v>MERC/CAPEX/20162017/01745</v>
      </c>
      <c r="D134" s="814">
        <f t="shared" si="48"/>
        <v>42825</v>
      </c>
      <c r="E134" s="815">
        <f t="shared" si="48"/>
        <v>0.49270000000000003</v>
      </c>
      <c r="F134" s="815">
        <f t="shared" si="49"/>
        <v>0.47060387800000003</v>
      </c>
      <c r="G134" s="815">
        <f t="shared" si="50"/>
        <v>0.47060387800000003</v>
      </c>
      <c r="H134" s="815">
        <f t="shared" si="51"/>
        <v>0</v>
      </c>
      <c r="I134" s="815">
        <f>'F4.2 Tillari'!X17</f>
        <v>0</v>
      </c>
      <c r="J134" s="815">
        <f>'F4.2 Tillari'!AR17</f>
        <v>0</v>
      </c>
      <c r="K134" s="815"/>
      <c r="L134" s="815"/>
      <c r="M134" s="815">
        <f t="shared" si="56"/>
        <v>0</v>
      </c>
      <c r="N134" s="815">
        <f t="shared" si="53"/>
        <v>0</v>
      </c>
      <c r="O134" s="209">
        <f t="shared" si="54"/>
        <v>0</v>
      </c>
      <c r="P134" s="210">
        <f t="shared" si="55"/>
        <v>0</v>
      </c>
    </row>
    <row r="135" spans="1:16" hidden="1" outlineLevel="1">
      <c r="A135" s="183">
        <f t="shared" si="47"/>
        <v>5.3</v>
      </c>
      <c r="B135" s="356" t="str">
        <f t="shared" si="46"/>
        <v>Water supply, filteration &amp;  Sanitary works</v>
      </c>
      <c r="C135" s="183" t="str">
        <f t="shared" si="48"/>
        <v>MERC/CAPEX/20162017/01745</v>
      </c>
      <c r="D135" s="814">
        <f t="shared" si="48"/>
        <v>42825</v>
      </c>
      <c r="E135" s="815">
        <f t="shared" si="48"/>
        <v>0.33079999999999998</v>
      </c>
      <c r="F135" s="815">
        <f t="shared" si="49"/>
        <v>0.33922220700000005</v>
      </c>
      <c r="G135" s="815">
        <f t="shared" si="50"/>
        <v>0.33922220700000005</v>
      </c>
      <c r="H135" s="815">
        <f t="shared" si="51"/>
        <v>0</v>
      </c>
      <c r="I135" s="815">
        <f>'F4.2 Tillari'!X18</f>
        <v>0</v>
      </c>
      <c r="J135" s="815">
        <f>'F4.2 Tillari'!AR18</f>
        <v>0</v>
      </c>
      <c r="K135" s="815"/>
      <c r="L135" s="815"/>
      <c r="M135" s="815">
        <f t="shared" si="56"/>
        <v>0</v>
      </c>
      <c r="N135" s="815">
        <f t="shared" si="53"/>
        <v>0</v>
      </c>
      <c r="O135" s="209">
        <f t="shared" si="54"/>
        <v>0</v>
      </c>
      <c r="P135" s="210">
        <f t="shared" si="55"/>
        <v>0</v>
      </c>
    </row>
    <row r="136" spans="1:16" hidden="1" outlineLevel="1">
      <c r="A136" s="183">
        <f t="shared" si="47"/>
        <v>5.4</v>
      </c>
      <c r="B136" s="356" t="str">
        <f t="shared" si="46"/>
        <v>Compound walls</v>
      </c>
      <c r="C136" s="183" t="str">
        <f t="shared" si="48"/>
        <v>MERC/CAPEX/20162017/01745</v>
      </c>
      <c r="D136" s="814">
        <f t="shared" si="48"/>
        <v>42825</v>
      </c>
      <c r="E136" s="815">
        <f t="shared" si="48"/>
        <v>0</v>
      </c>
      <c r="F136" s="815">
        <f t="shared" si="49"/>
        <v>0</v>
      </c>
      <c r="G136" s="815">
        <f t="shared" si="50"/>
        <v>0</v>
      </c>
      <c r="H136" s="815">
        <f t="shared" si="51"/>
        <v>0</v>
      </c>
      <c r="I136" s="815">
        <f>'F4.2 Tillari'!X19</f>
        <v>0</v>
      </c>
      <c r="J136" s="815">
        <f>'F4.2 Tillari'!AR19</f>
        <v>0</v>
      </c>
      <c r="K136" s="815"/>
      <c r="L136" s="815"/>
      <c r="M136" s="815">
        <f t="shared" si="56"/>
        <v>0</v>
      </c>
      <c r="N136" s="815">
        <f t="shared" si="53"/>
        <v>0</v>
      </c>
      <c r="O136" s="209">
        <f t="shared" si="54"/>
        <v>0</v>
      </c>
      <c r="P136" s="210">
        <f t="shared" si="55"/>
        <v>0</v>
      </c>
    </row>
    <row r="137" spans="1:16" s="337" customFormat="1" ht="30" hidden="1" outlineLevel="1">
      <c r="A137" s="416">
        <f t="shared" si="47"/>
        <v>14</v>
      </c>
      <c r="B137" s="417" t="str">
        <f t="shared" si="46"/>
        <v>Various 14 Nos. of schemes for Hydro Power Stations under Renewable Energy Circle, Pune &amp; Nasik</v>
      </c>
      <c r="C137" s="416" t="str">
        <f t="shared" si="48"/>
        <v>MERC/CAPEX/2020-21/WFH/SBR/ 19</v>
      </c>
      <c r="D137" s="811">
        <f t="shared" si="48"/>
        <v>44029</v>
      </c>
      <c r="E137" s="57">
        <f t="shared" si="48"/>
        <v>2.2382499999999999</v>
      </c>
      <c r="F137" s="155">
        <f t="shared" si="49"/>
        <v>0</v>
      </c>
      <c r="G137" s="155">
        <f t="shared" si="50"/>
        <v>0</v>
      </c>
      <c r="H137" s="155">
        <f t="shared" si="51"/>
        <v>0</v>
      </c>
      <c r="I137" s="155">
        <f>'F4.2 Tillari'!X20</f>
        <v>0</v>
      </c>
      <c r="J137" s="155">
        <f>'F4.2 Tillari'!AR20</f>
        <v>0</v>
      </c>
      <c r="K137" s="155"/>
      <c r="L137" s="155"/>
      <c r="M137" s="155">
        <f t="shared" si="56"/>
        <v>0</v>
      </c>
      <c r="N137" s="155">
        <f t="shared" si="53"/>
        <v>0</v>
      </c>
      <c r="O137" s="209">
        <f t="shared" si="54"/>
        <v>0</v>
      </c>
      <c r="P137" s="210">
        <f t="shared" si="55"/>
        <v>0</v>
      </c>
    </row>
    <row r="138" spans="1:16" ht="30" hidden="1" outlineLevel="1">
      <c r="A138" s="185">
        <f t="shared" si="47"/>
        <v>14.3</v>
      </c>
      <c r="B138" s="356" t="str">
        <f t="shared" si="46"/>
        <v>Schme-C :Replacement of existing Energy meters by 0.2S Class Energy meters at various HPS.</v>
      </c>
      <c r="C138" s="183" t="str">
        <f t="shared" si="48"/>
        <v>MERC/CAPEX/2020-21/WFH/SBR/ 19</v>
      </c>
      <c r="D138" s="814">
        <f t="shared" si="48"/>
        <v>44029</v>
      </c>
      <c r="E138" s="815">
        <f t="shared" si="48"/>
        <v>0</v>
      </c>
      <c r="F138" s="815">
        <f t="shared" si="49"/>
        <v>0</v>
      </c>
      <c r="G138" s="815">
        <f t="shared" si="50"/>
        <v>0</v>
      </c>
      <c r="H138" s="815">
        <f t="shared" si="51"/>
        <v>0</v>
      </c>
      <c r="I138" s="815">
        <f>'F4.2 Tillari'!X21</f>
        <v>0</v>
      </c>
      <c r="J138" s="815">
        <f>'F4.2 Tillari'!AR21</f>
        <v>0</v>
      </c>
      <c r="K138" s="815"/>
      <c r="L138" s="815"/>
      <c r="M138" s="815">
        <f t="shared" si="56"/>
        <v>0</v>
      </c>
      <c r="N138" s="815">
        <f t="shared" si="53"/>
        <v>0</v>
      </c>
      <c r="O138" s="209">
        <f t="shared" si="54"/>
        <v>0</v>
      </c>
      <c r="P138" s="210">
        <f t="shared" si="55"/>
        <v>0</v>
      </c>
    </row>
    <row r="139" spans="1:16" ht="30" hidden="1" outlineLevel="1">
      <c r="A139" s="713">
        <f t="shared" si="47"/>
        <v>14.4</v>
      </c>
      <c r="B139" s="714" t="str">
        <f t="shared" si="46"/>
        <v>Schme-D: Providing Oil Filtration Machines for all Divisions of REC, Pune</v>
      </c>
      <c r="C139" s="58" t="str">
        <f t="shared" si="48"/>
        <v>MERC/CAPEX/2020-21/WFH/SBR/ 19</v>
      </c>
      <c r="D139" s="384">
        <f t="shared" si="48"/>
        <v>44029</v>
      </c>
      <c r="E139" s="59">
        <f t="shared" si="48"/>
        <v>0.14025000000000001</v>
      </c>
      <c r="F139" s="59">
        <f t="shared" si="49"/>
        <v>6.80978E-2</v>
      </c>
      <c r="G139" s="59">
        <f t="shared" si="50"/>
        <v>6.80978E-2</v>
      </c>
      <c r="H139" s="59">
        <f t="shared" si="51"/>
        <v>0</v>
      </c>
      <c r="I139" s="59">
        <f>'F4.2 Tillari'!X22</f>
        <v>0</v>
      </c>
      <c r="J139" s="59">
        <f>'F4.2 Tillari'!AR22</f>
        <v>0</v>
      </c>
      <c r="K139" s="59"/>
      <c r="L139" s="59"/>
      <c r="M139" s="59">
        <f t="shared" si="56"/>
        <v>0</v>
      </c>
      <c r="N139" s="59">
        <f t="shared" si="53"/>
        <v>0</v>
      </c>
      <c r="O139" s="209">
        <f t="shared" si="54"/>
        <v>0</v>
      </c>
      <c r="P139" s="210">
        <f t="shared" si="55"/>
        <v>0</v>
      </c>
    </row>
    <row r="140" spans="1:16" ht="45" hidden="1" outlineLevel="1">
      <c r="A140" s="713">
        <f t="shared" si="47"/>
        <v>14.5</v>
      </c>
      <c r="B140" s="714" t="str">
        <f t="shared" si="46"/>
        <v>Schme-E: Replacement of existing Centralized Air Conditioning System with new at Tillari Hydro Power Stn.</v>
      </c>
      <c r="C140" s="58" t="str">
        <f t="shared" si="48"/>
        <v>MERC/CAPEX/2020-21/WFH/SBR/ 19</v>
      </c>
      <c r="D140" s="384">
        <f t="shared" si="48"/>
        <v>44029</v>
      </c>
      <c r="E140" s="59">
        <f t="shared" si="48"/>
        <v>1.248</v>
      </c>
      <c r="F140" s="59">
        <f t="shared" si="49"/>
        <v>0</v>
      </c>
      <c r="G140" s="59">
        <f t="shared" si="50"/>
        <v>0</v>
      </c>
      <c r="H140" s="59">
        <f t="shared" si="51"/>
        <v>0</v>
      </c>
      <c r="I140" s="59">
        <f>'F4.2 Tillari'!X23</f>
        <v>1.505738</v>
      </c>
      <c r="J140" s="59">
        <f>'F4.2 Tillari'!AR23</f>
        <v>1.505738</v>
      </c>
      <c r="K140" s="59"/>
      <c r="L140" s="59"/>
      <c r="M140" s="59">
        <f t="shared" si="56"/>
        <v>1.505738</v>
      </c>
      <c r="N140" s="59">
        <f t="shared" si="53"/>
        <v>0</v>
      </c>
      <c r="O140" s="209">
        <f t="shared" si="54"/>
        <v>1.248</v>
      </c>
      <c r="P140" s="210">
        <f t="shared" si="55"/>
        <v>0.25773800000000002</v>
      </c>
    </row>
    <row r="141" spans="1:16" hidden="1" outlineLevel="1">
      <c r="A141" s="183">
        <f t="shared" si="47"/>
        <v>0</v>
      </c>
      <c r="B141" s="184" t="str">
        <f t="shared" si="46"/>
        <v>IDC</v>
      </c>
      <c r="C141" s="183" t="str">
        <f t="shared" si="48"/>
        <v>MERC/CAPEX/2020-21/WFH/SBR/ 19</v>
      </c>
      <c r="D141" s="814">
        <f t="shared" si="48"/>
        <v>44029</v>
      </c>
      <c r="E141" s="815">
        <f t="shared" si="48"/>
        <v>0.85</v>
      </c>
      <c r="F141" s="815">
        <f t="shared" si="49"/>
        <v>0</v>
      </c>
      <c r="G141" s="815">
        <f t="shared" si="50"/>
        <v>0</v>
      </c>
      <c r="H141" s="815">
        <f t="shared" si="51"/>
        <v>0</v>
      </c>
      <c r="I141" s="815">
        <f>'F4.2 Tillari'!X24</f>
        <v>0</v>
      </c>
      <c r="J141" s="815">
        <f>'F4.2 Tillari'!AR24</f>
        <v>0</v>
      </c>
      <c r="K141" s="815"/>
      <c r="L141" s="815"/>
      <c r="M141" s="815">
        <f t="shared" si="56"/>
        <v>0</v>
      </c>
      <c r="N141" s="815">
        <f t="shared" si="53"/>
        <v>0</v>
      </c>
      <c r="O141" s="209">
        <f t="shared" si="54"/>
        <v>0</v>
      </c>
      <c r="P141" s="210">
        <f t="shared" si="55"/>
        <v>0</v>
      </c>
    </row>
    <row r="142" spans="1:16" s="337" customFormat="1" ht="30" hidden="1" outlineLevel="1">
      <c r="A142" s="416">
        <f t="shared" si="47"/>
        <v>16</v>
      </c>
      <c r="B142" s="417" t="str">
        <f t="shared" si="46"/>
        <v>Various 6 Nos. Schemes for Hydro Power Stations under Renewable Energy Circle, Pune</v>
      </c>
      <c r="C142" s="416" t="str">
        <f t="shared" si="48"/>
        <v>MERC/CAPEX/2020-2021/WFH/ SBR/22</v>
      </c>
      <c r="D142" s="811">
        <f t="shared" si="48"/>
        <v>44037</v>
      </c>
      <c r="E142" s="57">
        <f t="shared" si="48"/>
        <v>1.6277600000000001</v>
      </c>
      <c r="F142" s="155">
        <f t="shared" si="49"/>
        <v>0</v>
      </c>
      <c r="G142" s="155">
        <f t="shared" si="50"/>
        <v>0</v>
      </c>
      <c r="H142" s="155">
        <f t="shared" si="51"/>
        <v>0</v>
      </c>
      <c r="I142" s="155">
        <f>'F4.2 Tillari'!X25</f>
        <v>0</v>
      </c>
      <c r="J142" s="155">
        <f>'F4.2 Tillari'!AR25</f>
        <v>0</v>
      </c>
      <c r="K142" s="155"/>
      <c r="L142" s="155"/>
      <c r="M142" s="155">
        <f t="shared" si="56"/>
        <v>0</v>
      </c>
      <c r="N142" s="155">
        <f t="shared" si="53"/>
        <v>0</v>
      </c>
      <c r="O142" s="209">
        <f t="shared" si="54"/>
        <v>0</v>
      </c>
      <c r="P142" s="210">
        <f t="shared" si="55"/>
        <v>0</v>
      </c>
    </row>
    <row r="143" spans="1:16" ht="45" hidden="1" outlineLevel="1">
      <c r="A143" s="713">
        <f t="shared" si="47"/>
        <v>16.100000000000001</v>
      </c>
      <c r="B143" s="714" t="str">
        <f t="shared" si="46"/>
        <v>Replacement of existing Air Compressors at Bhira, Tilari, Pawana and Ujjani Hydro Power Stations under REC, Pune</v>
      </c>
      <c r="C143" s="58" t="str">
        <f t="shared" si="48"/>
        <v>MERC/CAPEX/2020-2021/WFH/ SBR/22</v>
      </c>
      <c r="D143" s="384">
        <f t="shared" si="48"/>
        <v>44037</v>
      </c>
      <c r="E143" s="59">
        <f t="shared" si="48"/>
        <v>0.15576000000000001</v>
      </c>
      <c r="F143" s="59">
        <f t="shared" si="49"/>
        <v>0.13216</v>
      </c>
      <c r="G143" s="59">
        <f t="shared" si="50"/>
        <v>0.13216</v>
      </c>
      <c r="H143" s="59">
        <f t="shared" si="51"/>
        <v>0</v>
      </c>
      <c r="I143" s="59">
        <f>'F4.2 Tillari'!X26</f>
        <v>0</v>
      </c>
      <c r="J143" s="59">
        <f>'F4.2 Tillari'!AR26</f>
        <v>0</v>
      </c>
      <c r="K143" s="59"/>
      <c r="L143" s="59"/>
      <c r="M143" s="59">
        <f t="shared" si="56"/>
        <v>0</v>
      </c>
      <c r="N143" s="59">
        <f t="shared" si="53"/>
        <v>0</v>
      </c>
      <c r="O143" s="209">
        <f t="shared" si="54"/>
        <v>0</v>
      </c>
      <c r="P143" s="210">
        <f t="shared" si="55"/>
        <v>0</v>
      </c>
    </row>
    <row r="144" spans="1:16" ht="30" hidden="1" outlineLevel="1">
      <c r="A144" s="713">
        <f t="shared" si="47"/>
        <v>16.3</v>
      </c>
      <c r="B144" s="714" t="str">
        <f t="shared" si="46"/>
        <v>Replacement of Generator Air Coolers at Tilari HPS.</v>
      </c>
      <c r="C144" s="58" t="str">
        <f t="shared" si="48"/>
        <v>MERC/CAPEX/2020-2021/WFH/ SBR/22</v>
      </c>
      <c r="D144" s="384">
        <f t="shared" si="48"/>
        <v>44037</v>
      </c>
      <c r="E144" s="59">
        <f t="shared" si="48"/>
        <v>0.85299999999999998</v>
      </c>
      <c r="F144" s="59">
        <f t="shared" si="49"/>
        <v>0.68831476800000002</v>
      </c>
      <c r="G144" s="59">
        <f t="shared" si="50"/>
        <v>0.68831476800000002</v>
      </c>
      <c r="H144" s="59">
        <f t="shared" si="51"/>
        <v>0</v>
      </c>
      <c r="I144" s="59">
        <f>'F4.2 Tillari'!X27</f>
        <v>0</v>
      </c>
      <c r="J144" s="59">
        <f>'F4.2 Tillari'!AR27</f>
        <v>0</v>
      </c>
      <c r="K144" s="59"/>
      <c r="L144" s="59"/>
      <c r="M144" s="59">
        <f t="shared" si="56"/>
        <v>0</v>
      </c>
      <c r="N144" s="59">
        <f t="shared" si="53"/>
        <v>0</v>
      </c>
      <c r="O144" s="209">
        <f t="shared" si="54"/>
        <v>0</v>
      </c>
      <c r="P144" s="210">
        <f t="shared" si="55"/>
        <v>0</v>
      </c>
    </row>
    <row r="145" spans="1:16" ht="45" hidden="1" outlineLevel="1">
      <c r="A145" s="713">
        <f t="shared" si="47"/>
        <v>16.399999999999999</v>
      </c>
      <c r="B145" s="714" t="str">
        <f t="shared" si="46"/>
        <v>Replacement of 220 V, 400/300 AH Battery set with Tubular type Battery Banks at Bhira, Tilari, Kanher, Dimbhe and Ujani Hydro Power Stations.</v>
      </c>
      <c r="C145" s="58" t="str">
        <f t="shared" si="48"/>
        <v>MERC/CAPEX/2020-2021/WFH/ SBR/22</v>
      </c>
      <c r="D145" s="384">
        <f t="shared" si="48"/>
        <v>44037</v>
      </c>
      <c r="E145" s="59">
        <f t="shared" si="48"/>
        <v>0.18</v>
      </c>
      <c r="F145" s="59">
        <f t="shared" si="49"/>
        <v>0.11942800000000001</v>
      </c>
      <c r="G145" s="59">
        <f t="shared" si="50"/>
        <v>0.11942800000000001</v>
      </c>
      <c r="H145" s="59">
        <f t="shared" si="51"/>
        <v>0</v>
      </c>
      <c r="I145" s="59">
        <f>'F4.2 Tillari'!X28</f>
        <v>0</v>
      </c>
      <c r="J145" s="59">
        <f>'F4.2 Tillari'!AR28</f>
        <v>0</v>
      </c>
      <c r="K145" s="59"/>
      <c r="L145" s="59"/>
      <c r="M145" s="59">
        <f t="shared" si="56"/>
        <v>0</v>
      </c>
      <c r="N145" s="59">
        <f t="shared" si="53"/>
        <v>0</v>
      </c>
      <c r="O145" s="209">
        <f t="shared" si="54"/>
        <v>0</v>
      </c>
      <c r="P145" s="210">
        <f t="shared" si="55"/>
        <v>0</v>
      </c>
    </row>
    <row r="146" spans="1:16" ht="30" hidden="1" outlineLevel="1">
      <c r="A146" s="183">
        <f t="shared" si="47"/>
        <v>0</v>
      </c>
      <c r="B146" s="184" t="str">
        <f t="shared" si="46"/>
        <v>IDC</v>
      </c>
      <c r="C146" s="183" t="str">
        <f t="shared" si="48"/>
        <v>MERC/CAPEX/2020-2021/WFH/ SBR/22</v>
      </c>
      <c r="D146" s="814">
        <f t="shared" si="48"/>
        <v>44037</v>
      </c>
      <c r="E146" s="815">
        <f t="shared" si="48"/>
        <v>0.439</v>
      </c>
      <c r="F146" s="815">
        <f t="shared" si="49"/>
        <v>0</v>
      </c>
      <c r="G146" s="815">
        <f t="shared" si="50"/>
        <v>0</v>
      </c>
      <c r="H146" s="815">
        <f t="shared" si="51"/>
        <v>0</v>
      </c>
      <c r="I146" s="815">
        <f>'F4.2 Tillari'!X29</f>
        <v>0</v>
      </c>
      <c r="J146" s="815">
        <f>'F4.2 Tillari'!AR29</f>
        <v>0</v>
      </c>
      <c r="K146" s="815"/>
      <c r="L146" s="815"/>
      <c r="M146" s="815">
        <f t="shared" si="56"/>
        <v>0</v>
      </c>
      <c r="N146" s="815">
        <f t="shared" si="53"/>
        <v>0</v>
      </c>
      <c r="O146" s="209">
        <f t="shared" si="54"/>
        <v>0</v>
      </c>
      <c r="P146" s="210">
        <f t="shared" si="55"/>
        <v>0</v>
      </c>
    </row>
    <row r="147" spans="1:16" hidden="1" outlineLevel="1">
      <c r="A147" s="715">
        <f t="shared" si="47"/>
        <v>0</v>
      </c>
      <c r="B147" s="716">
        <f t="shared" si="46"/>
        <v>0</v>
      </c>
      <c r="C147" s="87">
        <f t="shared" si="48"/>
        <v>0</v>
      </c>
      <c r="D147" s="141" t="str">
        <f t="shared" si="48"/>
        <v>-</v>
      </c>
      <c r="E147" s="159">
        <f t="shared" si="48"/>
        <v>0</v>
      </c>
      <c r="F147" s="59">
        <f t="shared" si="49"/>
        <v>0</v>
      </c>
      <c r="G147" s="59">
        <f t="shared" si="50"/>
        <v>0</v>
      </c>
      <c r="H147" s="59">
        <f t="shared" si="51"/>
        <v>0</v>
      </c>
      <c r="I147" s="59">
        <f>'F4.2 Tillari'!X30</f>
        <v>0</v>
      </c>
      <c r="J147" s="59">
        <f>'F4.2 Tillari'!AR30</f>
        <v>0</v>
      </c>
      <c r="K147" s="59"/>
      <c r="L147" s="59"/>
      <c r="M147" s="59">
        <f t="shared" si="56"/>
        <v>0</v>
      </c>
      <c r="N147" s="59">
        <f t="shared" si="53"/>
        <v>0</v>
      </c>
      <c r="O147" s="209">
        <f t="shared" si="54"/>
        <v>0</v>
      </c>
      <c r="P147" s="210">
        <f t="shared" si="55"/>
        <v>0</v>
      </c>
    </row>
    <row r="148" spans="1:16" hidden="1" outlineLevel="1">
      <c r="A148" s="715">
        <f t="shared" si="47"/>
        <v>0</v>
      </c>
      <c r="B148" s="717" t="str">
        <f t="shared" si="46"/>
        <v>(ii) Yet to be submitted to MERC</v>
      </c>
      <c r="C148" s="87">
        <f t="shared" si="48"/>
        <v>0</v>
      </c>
      <c r="D148" s="141" t="str">
        <f t="shared" si="48"/>
        <v>-</v>
      </c>
      <c r="E148" s="159">
        <f t="shared" si="48"/>
        <v>0</v>
      </c>
      <c r="F148" s="59">
        <f t="shared" si="49"/>
        <v>0</v>
      </c>
      <c r="G148" s="59">
        <f t="shared" si="50"/>
        <v>0</v>
      </c>
      <c r="H148" s="59">
        <f t="shared" si="51"/>
        <v>0</v>
      </c>
      <c r="I148" s="59">
        <f>'F4.2 Tillari'!X31</f>
        <v>0</v>
      </c>
      <c r="J148" s="59">
        <f>'F4.2 Tillari'!AR31</f>
        <v>0</v>
      </c>
      <c r="K148" s="59"/>
      <c r="L148" s="59"/>
      <c r="M148" s="59">
        <f t="shared" si="56"/>
        <v>0</v>
      </c>
      <c r="N148" s="59">
        <f t="shared" si="53"/>
        <v>0</v>
      </c>
    </row>
    <row r="149" spans="1:16" hidden="1" outlineLevel="1">
      <c r="A149" s="638">
        <f t="shared" si="47"/>
        <v>0</v>
      </c>
      <c r="B149" s="639" t="str">
        <f t="shared" si="46"/>
        <v>DPR-5</v>
      </c>
      <c r="C149" s="87">
        <f t="shared" si="48"/>
        <v>0</v>
      </c>
      <c r="D149" s="141" t="str">
        <f t="shared" si="48"/>
        <v>-</v>
      </c>
      <c r="E149" s="159">
        <f t="shared" si="48"/>
        <v>0</v>
      </c>
      <c r="F149" s="59">
        <f t="shared" si="49"/>
        <v>0</v>
      </c>
      <c r="G149" s="59">
        <f t="shared" si="50"/>
        <v>0</v>
      </c>
      <c r="H149" s="59">
        <f t="shared" si="51"/>
        <v>0</v>
      </c>
      <c r="I149" s="59">
        <f>'F4.2 Tillari'!X32</f>
        <v>0</v>
      </c>
      <c r="J149" s="59">
        <f>'F4.2 Tillari'!AR32</f>
        <v>0</v>
      </c>
      <c r="K149" s="59"/>
      <c r="L149" s="59"/>
      <c r="M149" s="59">
        <f t="shared" si="56"/>
        <v>0</v>
      </c>
      <c r="N149" s="59">
        <f t="shared" si="53"/>
        <v>0</v>
      </c>
    </row>
    <row r="150" spans="1:16" ht="30" hidden="1" outlineLevel="1">
      <c r="A150" s="638">
        <f t="shared" si="47"/>
        <v>0</v>
      </c>
      <c r="B150" s="718" t="str">
        <f t="shared" si="46"/>
        <v>Upgradation of prortection system for Generator &amp; generator transformer for Tillari HPS</v>
      </c>
      <c r="C150" s="87">
        <f t="shared" si="48"/>
        <v>0</v>
      </c>
      <c r="D150" s="141" t="str">
        <f t="shared" si="48"/>
        <v>-</v>
      </c>
      <c r="E150" s="159">
        <f t="shared" si="48"/>
        <v>0</v>
      </c>
      <c r="F150" s="59">
        <f t="shared" si="49"/>
        <v>0</v>
      </c>
      <c r="G150" s="59">
        <f t="shared" si="50"/>
        <v>0</v>
      </c>
      <c r="H150" s="59">
        <f t="shared" si="51"/>
        <v>0</v>
      </c>
      <c r="I150" s="59">
        <f>'F4.2 Tillari'!X33</f>
        <v>0.78469999999999995</v>
      </c>
      <c r="J150" s="59">
        <f>'F4.2 Tillari'!AR33</f>
        <v>0.78469999999999995</v>
      </c>
      <c r="K150" s="59"/>
      <c r="L150" s="59"/>
      <c r="M150" s="59">
        <f t="shared" si="56"/>
        <v>0.78469999999999995</v>
      </c>
      <c r="N150" s="59">
        <f t="shared" si="53"/>
        <v>0</v>
      </c>
    </row>
    <row r="151" spans="1:16" ht="60" hidden="1" outlineLevel="1">
      <c r="A151" s="638">
        <f t="shared" si="47"/>
        <v>0</v>
      </c>
      <c r="B151" s="718" t="str">
        <f t="shared" si="46"/>
        <v>Supply &amp; installation of one set ( 04 nos) of new nozzles assembly with deflector and new digital governer along with hydraulic pumping unit for Tillari HPS</v>
      </c>
      <c r="C151" s="87">
        <f t="shared" si="48"/>
        <v>0</v>
      </c>
      <c r="D151" s="141" t="str">
        <f t="shared" si="48"/>
        <v>-</v>
      </c>
      <c r="E151" s="159">
        <f t="shared" si="48"/>
        <v>0</v>
      </c>
      <c r="F151" s="59">
        <f t="shared" si="49"/>
        <v>0</v>
      </c>
      <c r="G151" s="59">
        <f t="shared" si="50"/>
        <v>0</v>
      </c>
      <c r="H151" s="59">
        <f t="shared" si="51"/>
        <v>0</v>
      </c>
      <c r="I151" s="59">
        <f>'F4.2 Tillari'!X34</f>
        <v>19.739999999999998</v>
      </c>
      <c r="J151" s="59">
        <f>'F4.2 Tillari'!AR34</f>
        <v>19.739999999999998</v>
      </c>
      <c r="K151" s="59"/>
      <c r="L151" s="59"/>
      <c r="M151" s="59">
        <f t="shared" si="56"/>
        <v>19.739999999999998</v>
      </c>
      <c r="N151" s="59">
        <f t="shared" si="53"/>
        <v>0</v>
      </c>
    </row>
    <row r="152" spans="1:16" hidden="1" outlineLevel="1">
      <c r="A152" s="719">
        <f t="shared" si="47"/>
        <v>0</v>
      </c>
      <c r="B152" s="639" t="str">
        <f t="shared" si="46"/>
        <v>DPR-7</v>
      </c>
      <c r="C152" s="87">
        <f t="shared" si="48"/>
        <v>0</v>
      </c>
      <c r="D152" s="141" t="str">
        <f t="shared" si="48"/>
        <v>-</v>
      </c>
      <c r="E152" s="159">
        <f t="shared" si="48"/>
        <v>0</v>
      </c>
      <c r="F152" s="59">
        <f t="shared" si="49"/>
        <v>0</v>
      </c>
      <c r="G152" s="59">
        <f t="shared" si="50"/>
        <v>0</v>
      </c>
      <c r="H152" s="59">
        <f t="shared" si="51"/>
        <v>0</v>
      </c>
      <c r="I152" s="59">
        <f>'F4.2 Tillari'!X35</f>
        <v>0</v>
      </c>
      <c r="J152" s="59">
        <f>'F4.2 Tillari'!AR35</f>
        <v>0</v>
      </c>
      <c r="K152" s="59"/>
      <c r="L152" s="59"/>
      <c r="M152" s="59">
        <f t="shared" si="56"/>
        <v>0</v>
      </c>
      <c r="N152" s="59">
        <f t="shared" si="53"/>
        <v>0</v>
      </c>
    </row>
    <row r="153" spans="1:16" hidden="1" outlineLevel="1">
      <c r="A153" s="719">
        <f t="shared" si="47"/>
        <v>0</v>
      </c>
      <c r="B153" s="720" t="str">
        <f t="shared" si="46"/>
        <v>Generator Transformer for Tillari HPS</v>
      </c>
      <c r="C153" s="87">
        <f t="shared" si="48"/>
        <v>0</v>
      </c>
      <c r="D153" s="141" t="str">
        <f t="shared" si="48"/>
        <v>-</v>
      </c>
      <c r="E153" s="159">
        <f t="shared" si="48"/>
        <v>0</v>
      </c>
      <c r="F153" s="59">
        <f t="shared" si="49"/>
        <v>0</v>
      </c>
      <c r="G153" s="59">
        <f t="shared" si="50"/>
        <v>0</v>
      </c>
      <c r="H153" s="59">
        <f t="shared" si="51"/>
        <v>0</v>
      </c>
      <c r="I153" s="59">
        <f>'F4.2 Tillari'!X36</f>
        <v>0</v>
      </c>
      <c r="J153" s="59">
        <f>'F4.2 Tillari'!AR36</f>
        <v>0</v>
      </c>
      <c r="K153" s="59"/>
      <c r="L153" s="59"/>
      <c r="M153" s="59">
        <f t="shared" si="56"/>
        <v>0</v>
      </c>
      <c r="N153" s="59">
        <f t="shared" si="53"/>
        <v>0</v>
      </c>
    </row>
    <row r="154" spans="1:16" hidden="1" outlineLevel="1">
      <c r="A154" s="713">
        <f t="shared" ref="A154:E154" si="57">A115</f>
        <v>0</v>
      </c>
      <c r="B154" s="721">
        <f t="shared" si="57"/>
        <v>0</v>
      </c>
      <c r="C154" s="87">
        <f t="shared" si="57"/>
        <v>0</v>
      </c>
      <c r="D154" s="141" t="str">
        <f t="shared" si="57"/>
        <v>-</v>
      </c>
      <c r="E154" s="159">
        <f t="shared" si="57"/>
        <v>0</v>
      </c>
      <c r="F154" s="59">
        <f t="shared" ref="F154:F155" si="58">F115+I115</f>
        <v>0</v>
      </c>
      <c r="G154" s="59">
        <f t="shared" ref="G154:G155" si="59">G115+M115</f>
        <v>0</v>
      </c>
      <c r="H154" s="59">
        <f t="shared" si="51"/>
        <v>0</v>
      </c>
      <c r="I154" s="59">
        <f>'F4.2 Tillari'!X37</f>
        <v>0</v>
      </c>
      <c r="J154" s="59">
        <f>'F4.2 Tillari'!AR37</f>
        <v>0</v>
      </c>
      <c r="K154" s="59"/>
      <c r="L154" s="59"/>
      <c r="M154" s="59">
        <f t="shared" si="56"/>
        <v>0</v>
      </c>
      <c r="N154" s="59">
        <f t="shared" si="53"/>
        <v>0</v>
      </c>
    </row>
    <row r="155" spans="1:16" hidden="1" outlineLevel="1">
      <c r="A155" s="715">
        <f t="shared" ref="A155:E155" si="60">A116</f>
        <v>0</v>
      </c>
      <c r="B155" s="716">
        <f t="shared" si="60"/>
        <v>0</v>
      </c>
      <c r="C155" s="87">
        <f t="shared" si="60"/>
        <v>0</v>
      </c>
      <c r="D155" s="141" t="str">
        <f t="shared" si="60"/>
        <v>-</v>
      </c>
      <c r="E155" s="159">
        <f t="shared" si="60"/>
        <v>0</v>
      </c>
      <c r="F155" s="59">
        <f t="shared" si="58"/>
        <v>0</v>
      </c>
      <c r="G155" s="59">
        <f t="shared" si="59"/>
        <v>0</v>
      </c>
      <c r="H155" s="59">
        <f t="shared" si="51"/>
        <v>0</v>
      </c>
      <c r="I155" s="59">
        <f>'F4.2 Tillari'!X38</f>
        <v>0</v>
      </c>
      <c r="J155" s="59">
        <f>'F4.2 Tillari'!AR38</f>
        <v>0</v>
      </c>
      <c r="K155" s="59"/>
      <c r="L155" s="59"/>
      <c r="M155" s="59">
        <f t="shared" si="56"/>
        <v>0</v>
      </c>
      <c r="N155" s="59">
        <f t="shared" si="53"/>
        <v>0</v>
      </c>
    </row>
    <row r="156" spans="1:16" hidden="1" outlineLevel="1">
      <c r="A156" s="715">
        <f t="shared" ref="A156:E160" si="61">A117</f>
        <v>0</v>
      </c>
      <c r="B156" s="722" t="str">
        <f t="shared" si="61"/>
        <v>B) Non-DPR Schemes</v>
      </c>
      <c r="C156" s="87">
        <f t="shared" si="61"/>
        <v>0</v>
      </c>
      <c r="D156" s="141" t="str">
        <f t="shared" si="61"/>
        <v>-</v>
      </c>
      <c r="E156" s="159">
        <f t="shared" si="61"/>
        <v>0</v>
      </c>
      <c r="F156" s="59">
        <f>F117+I117</f>
        <v>0</v>
      </c>
      <c r="G156" s="59">
        <f>G117+M117</f>
        <v>0</v>
      </c>
      <c r="H156" s="59">
        <f t="shared" si="51"/>
        <v>0</v>
      </c>
      <c r="I156" s="59">
        <f>'F4.2 Tillari'!X39</f>
        <v>0</v>
      </c>
      <c r="J156" s="59">
        <f>'F4.2 Tillari'!AR39</f>
        <v>0</v>
      </c>
      <c r="K156" s="59"/>
      <c r="L156" s="59"/>
      <c r="M156" s="59">
        <f t="shared" si="56"/>
        <v>0</v>
      </c>
      <c r="N156" s="59">
        <f t="shared" si="53"/>
        <v>0</v>
      </c>
    </row>
    <row r="157" spans="1:16" hidden="1" outlineLevel="1">
      <c r="A157" s="713">
        <f t="shared" si="61"/>
        <v>1</v>
      </c>
      <c r="B157" s="721" t="str">
        <f t="shared" si="61"/>
        <v>Furniture &amp; Fixture General Asset</v>
      </c>
      <c r="C157" s="58" t="str">
        <f t="shared" si="61"/>
        <v>N.A.</v>
      </c>
      <c r="D157" s="384" t="str">
        <f t="shared" si="61"/>
        <v>-</v>
      </c>
      <c r="E157" s="59">
        <f t="shared" si="61"/>
        <v>0</v>
      </c>
      <c r="F157" s="59">
        <f>F118+I118</f>
        <v>5.1652000000000003E-2</v>
      </c>
      <c r="G157" s="59">
        <f>G118+M118</f>
        <v>5.1652000000000003E-2</v>
      </c>
      <c r="H157" s="59">
        <f t="shared" si="51"/>
        <v>0</v>
      </c>
      <c r="I157" s="59">
        <f>'F4.2 Tillari'!X40</f>
        <v>0</v>
      </c>
      <c r="J157" s="59">
        <f>'F4.2 Tillari'!AR40</f>
        <v>0</v>
      </c>
      <c r="K157" s="59"/>
      <c r="L157" s="59"/>
      <c r="M157" s="59">
        <f t="shared" si="56"/>
        <v>0</v>
      </c>
      <c r="N157" s="59">
        <f t="shared" si="53"/>
        <v>0</v>
      </c>
    </row>
    <row r="158" spans="1:16" hidden="1" outlineLevel="1">
      <c r="A158" s="713">
        <f t="shared" si="61"/>
        <v>2</v>
      </c>
      <c r="B158" s="721" t="str">
        <f t="shared" si="61"/>
        <v>Electrical General Asset</v>
      </c>
      <c r="C158" s="58" t="str">
        <f t="shared" si="61"/>
        <v>N.A.</v>
      </c>
      <c r="D158" s="384" t="str">
        <f t="shared" si="61"/>
        <v>-</v>
      </c>
      <c r="E158" s="59">
        <f t="shared" si="61"/>
        <v>0</v>
      </c>
      <c r="F158" s="59">
        <f>F119+I119</f>
        <v>2.669589E-2</v>
      </c>
      <c r="G158" s="59">
        <f>G119+M119</f>
        <v>2.669589E-2</v>
      </c>
      <c r="H158" s="59">
        <f t="shared" si="51"/>
        <v>0</v>
      </c>
      <c r="I158" s="59">
        <f>'F4.2 Tillari'!X41</f>
        <v>0</v>
      </c>
      <c r="J158" s="59">
        <f>'F4.2 Tillari'!AR41</f>
        <v>0</v>
      </c>
      <c r="K158" s="59"/>
      <c r="L158" s="59"/>
      <c r="M158" s="59">
        <f t="shared" si="56"/>
        <v>0</v>
      </c>
      <c r="N158" s="59">
        <f t="shared" si="53"/>
        <v>0</v>
      </c>
    </row>
    <row r="159" spans="1:16" hidden="1" outlineLevel="1">
      <c r="A159" s="713">
        <f t="shared" si="61"/>
        <v>3</v>
      </c>
      <c r="B159" s="721" t="str">
        <f t="shared" si="61"/>
        <v>Electronics General Asset</v>
      </c>
      <c r="C159" s="58" t="str">
        <f t="shared" si="61"/>
        <v>N.A.</v>
      </c>
      <c r="D159" s="384" t="str">
        <f t="shared" si="61"/>
        <v>-</v>
      </c>
      <c r="E159" s="59">
        <f t="shared" si="61"/>
        <v>0</v>
      </c>
      <c r="F159" s="59">
        <f>F120+I120</f>
        <v>2.3892979999999998E-3</v>
      </c>
      <c r="G159" s="59">
        <f>G120+M120</f>
        <v>2.3892979999999998E-3</v>
      </c>
      <c r="H159" s="59">
        <f t="shared" si="51"/>
        <v>0</v>
      </c>
      <c r="I159" s="59">
        <f>'F4.2 Tillari'!X42</f>
        <v>0</v>
      </c>
      <c r="J159" s="59">
        <f>'F4.2 Tillari'!AR42</f>
        <v>0</v>
      </c>
      <c r="K159" s="59"/>
      <c r="L159" s="59"/>
      <c r="M159" s="59">
        <f t="shared" si="56"/>
        <v>0</v>
      </c>
      <c r="N159" s="59">
        <f t="shared" si="53"/>
        <v>0</v>
      </c>
    </row>
    <row r="160" spans="1:16" ht="15.75" hidden="1" outlineLevel="1" thickBot="1">
      <c r="A160" s="713">
        <f t="shared" si="61"/>
        <v>4</v>
      </c>
      <c r="B160" s="723" t="str">
        <f t="shared" si="61"/>
        <v>Vehicle</v>
      </c>
      <c r="C160" s="58" t="str">
        <f t="shared" si="61"/>
        <v>N.A.</v>
      </c>
      <c r="D160" s="384" t="str">
        <f t="shared" si="61"/>
        <v>-</v>
      </c>
      <c r="E160" s="59">
        <f t="shared" si="61"/>
        <v>0</v>
      </c>
      <c r="F160" s="59">
        <f>F121+I121</f>
        <v>2.0038810739999997</v>
      </c>
      <c r="G160" s="59">
        <f>G121+M121</f>
        <v>2.0038810739999997</v>
      </c>
      <c r="H160" s="59">
        <f t="shared" si="51"/>
        <v>0</v>
      </c>
      <c r="I160" s="59">
        <f>'F4.2 Tillari'!X43</f>
        <v>0</v>
      </c>
      <c r="J160" s="59">
        <f>'F4.2 Tillari'!AR43</f>
        <v>0</v>
      </c>
      <c r="K160" s="59"/>
      <c r="L160" s="59"/>
      <c r="M160" s="59">
        <f t="shared" si="56"/>
        <v>0</v>
      </c>
      <c r="N160" s="59">
        <f t="shared" si="53"/>
        <v>0</v>
      </c>
    </row>
    <row r="161" spans="1:16" ht="15.75" collapsed="1" thickBot="1">
      <c r="A161" s="385"/>
      <c r="B161" s="386" t="str">
        <f>B122</f>
        <v>Total</v>
      </c>
      <c r="C161" s="387"/>
      <c r="D161" s="388"/>
      <c r="E161" s="389"/>
      <c r="F161" s="390">
        <f t="shared" ref="F161:N161" si="62">SUM(F127:F160)</f>
        <v>13.129169776000001</v>
      </c>
      <c r="G161" s="390">
        <f t="shared" si="62"/>
        <v>13.129169776000001</v>
      </c>
      <c r="H161" s="390">
        <f t="shared" si="62"/>
        <v>0</v>
      </c>
      <c r="I161" s="390">
        <f t="shared" si="62"/>
        <v>22.030437999999997</v>
      </c>
      <c r="J161" s="390">
        <f t="shared" si="62"/>
        <v>22.030437999999997</v>
      </c>
      <c r="K161" s="390">
        <f t="shared" si="62"/>
        <v>0</v>
      </c>
      <c r="L161" s="390">
        <f t="shared" si="62"/>
        <v>0</v>
      </c>
      <c r="M161" s="391">
        <f t="shared" si="62"/>
        <v>22.030437999999997</v>
      </c>
      <c r="N161" s="390">
        <f t="shared" si="62"/>
        <v>0</v>
      </c>
    </row>
    <row r="162" spans="1:16">
      <c r="F162" s="158"/>
      <c r="G162" s="158"/>
      <c r="H162" s="158"/>
      <c r="I162" s="158"/>
      <c r="J162" s="158"/>
      <c r="K162" s="158"/>
      <c r="L162" s="158"/>
      <c r="M162" s="158"/>
      <c r="N162" s="158"/>
    </row>
    <row r="163" spans="1:16" s="208" customFormat="1" ht="15.75" thickBot="1">
      <c r="A163" s="378"/>
      <c r="B163" s="41" t="s">
        <v>506</v>
      </c>
      <c r="C163" s="379"/>
      <c r="D163" s="380"/>
      <c r="E163" s="44"/>
      <c r="F163" s="95"/>
      <c r="G163" s="95"/>
      <c r="H163" s="95"/>
      <c r="I163" s="95"/>
      <c r="J163" s="95"/>
      <c r="K163" s="95"/>
      <c r="L163" s="95"/>
      <c r="M163" s="95"/>
      <c r="N163" s="95"/>
    </row>
    <row r="164" spans="1:16" hidden="1" outlineLevel="1">
      <c r="A164" s="341"/>
      <c r="B164" s="49" t="str">
        <f t="shared" ref="B164:B192" si="63">B125</f>
        <v>a) DPR Schemes</v>
      </c>
      <c r="C164" s="379"/>
      <c r="D164" s="380"/>
      <c r="E164" s="44"/>
      <c r="F164" s="44"/>
      <c r="G164" s="44"/>
      <c r="H164" s="44"/>
      <c r="I164" s="44"/>
      <c r="J164" s="44"/>
      <c r="K164" s="44"/>
      <c r="L164" s="44"/>
      <c r="M164" s="44"/>
      <c r="N164" s="44"/>
    </row>
    <row r="165" spans="1:16" hidden="1" outlineLevel="1">
      <c r="A165" s="378"/>
      <c r="B165" s="344" t="str">
        <f t="shared" si="63"/>
        <v>(i) Submitted to MERC</v>
      </c>
      <c r="C165" s="381"/>
      <c r="D165" s="382"/>
      <c r="E165" s="44"/>
      <c r="F165" s="44"/>
      <c r="G165" s="44"/>
      <c r="H165" s="44"/>
      <c r="I165" s="44"/>
      <c r="J165" s="44"/>
      <c r="K165" s="44"/>
      <c r="L165" s="44"/>
      <c r="M165" s="44"/>
      <c r="N165" s="44"/>
    </row>
    <row r="166" spans="1:16" s="337" customFormat="1" ht="30" hidden="1" outlineLevel="1">
      <c r="A166" s="416">
        <f t="shared" ref="A166:A192" si="64">A127</f>
        <v>2</v>
      </c>
      <c r="B166" s="417" t="str">
        <f t="shared" si="63"/>
        <v>Various schemes of Hydro Power Stations at HPC Pune &amp; HPC Nasik</v>
      </c>
      <c r="C166" s="416" t="str">
        <f t="shared" ref="C166:E192" si="65">C127</f>
        <v>MERC/TECH 12/CAPEX/20142015/00876</v>
      </c>
      <c r="D166" s="811">
        <f t="shared" si="65"/>
        <v>41871</v>
      </c>
      <c r="E166" s="57">
        <f t="shared" si="65"/>
        <v>8.3912000000000013</v>
      </c>
      <c r="F166" s="155">
        <f t="shared" ref="F166:F192" si="66">F127+I127</f>
        <v>0</v>
      </c>
      <c r="G166" s="155">
        <f t="shared" ref="G166:G192" si="67">G127+M127</f>
        <v>0</v>
      </c>
      <c r="H166" s="155">
        <f t="shared" ref="H166:H199" si="68">F166-G166</f>
        <v>0</v>
      </c>
      <c r="I166" s="155">
        <f>'F4.2 Tillari'!Y10</f>
        <v>0</v>
      </c>
      <c r="J166" s="155">
        <f>'F4.2 Tillari'!AS10</f>
        <v>0</v>
      </c>
      <c r="K166" s="155"/>
      <c r="L166" s="155"/>
      <c r="M166" s="155">
        <f t="shared" ref="M166" si="69">SUM(J166:L166)</f>
        <v>0</v>
      </c>
      <c r="N166" s="155">
        <f t="shared" ref="N166:N199" si="70">H166+I166-M166</f>
        <v>0</v>
      </c>
      <c r="O166" s="209">
        <f t="shared" ref="O166:O186" si="71">MAX(0,IF(M166=0,0,IF(G166+M166&lt;E166,M166,E166-G166)))</f>
        <v>0</v>
      </c>
      <c r="P166" s="210">
        <f t="shared" ref="P166:P186" si="72">M166-O166</f>
        <v>0</v>
      </c>
    </row>
    <row r="167" spans="1:16" ht="30" hidden="1" outlineLevel="1">
      <c r="A167" s="183">
        <f t="shared" si="64"/>
        <v>2.1</v>
      </c>
      <c r="B167" s="356" t="str">
        <f t="shared" si="63"/>
        <v xml:space="preserve"> Replacement of Runner at Tillari Hydro Power Station for up rating Capacity from 60 MW to 66 MW.</v>
      </c>
      <c r="C167" s="183" t="str">
        <f t="shared" si="65"/>
        <v>MERC/TECH 12/CAPEX/20142015/00876</v>
      </c>
      <c r="D167" s="814">
        <f t="shared" si="65"/>
        <v>41871</v>
      </c>
      <c r="E167" s="815">
        <f t="shared" si="65"/>
        <v>2.37</v>
      </c>
      <c r="F167" s="815">
        <f t="shared" si="66"/>
        <v>2.3679163000000001</v>
      </c>
      <c r="G167" s="815">
        <f t="shared" si="67"/>
        <v>2.3679163000000001</v>
      </c>
      <c r="H167" s="815">
        <f t="shared" si="68"/>
        <v>0</v>
      </c>
      <c r="I167" s="815">
        <f>'F4.2 Tillari'!Y11</f>
        <v>0</v>
      </c>
      <c r="J167" s="815">
        <f>'F4.2 Tillari'!AS11</f>
        <v>0</v>
      </c>
      <c r="K167" s="815"/>
      <c r="L167" s="815"/>
      <c r="M167" s="815">
        <f t="shared" ref="M167:M199" si="73">SUM(J167:L167)</f>
        <v>0</v>
      </c>
      <c r="N167" s="815">
        <f t="shared" si="70"/>
        <v>0</v>
      </c>
      <c r="O167" s="209">
        <f t="shared" si="71"/>
        <v>0</v>
      </c>
      <c r="P167" s="210">
        <f t="shared" si="72"/>
        <v>0</v>
      </c>
    </row>
    <row r="168" spans="1:16" ht="30" hidden="1" outlineLevel="1">
      <c r="A168" s="183">
        <f t="shared" si="64"/>
        <v>2.2000000000000002</v>
      </c>
      <c r="B168" s="356" t="str">
        <f t="shared" si="63"/>
        <v>Replacement of 235 KV Oil Filled Cables by 235 KV XLPE Cables at Tillari Hydro Power Station.</v>
      </c>
      <c r="C168" s="183" t="str">
        <f t="shared" si="65"/>
        <v>MERC/TECH 12/CAPEX/20142015/00876</v>
      </c>
      <c r="D168" s="814">
        <f t="shared" si="65"/>
        <v>41871</v>
      </c>
      <c r="E168" s="815">
        <f t="shared" si="65"/>
        <v>4.71</v>
      </c>
      <c r="F168" s="815">
        <f t="shared" si="66"/>
        <v>5.7682995999999997</v>
      </c>
      <c r="G168" s="815">
        <f t="shared" si="67"/>
        <v>5.7682995999999997</v>
      </c>
      <c r="H168" s="815">
        <f t="shared" si="68"/>
        <v>0</v>
      </c>
      <c r="I168" s="815">
        <f>'F4.2 Tillari'!Y12</f>
        <v>0</v>
      </c>
      <c r="J168" s="815">
        <f>'F4.2 Tillari'!AS12</f>
        <v>0</v>
      </c>
      <c r="K168" s="815"/>
      <c r="L168" s="815"/>
      <c r="M168" s="815">
        <f t="shared" si="73"/>
        <v>0</v>
      </c>
      <c r="N168" s="815">
        <f t="shared" si="70"/>
        <v>0</v>
      </c>
      <c r="O168" s="209">
        <f t="shared" si="71"/>
        <v>0</v>
      </c>
      <c r="P168" s="210">
        <f t="shared" si="72"/>
        <v>0</v>
      </c>
    </row>
    <row r="169" spans="1:16" ht="30" hidden="1" outlineLevel="1">
      <c r="A169" s="183">
        <f t="shared" si="64"/>
        <v>2.2999999999999998</v>
      </c>
      <c r="B169" s="356" t="str">
        <f t="shared" si="63"/>
        <v>Replacement of existing AVR by SEE DVR system for Tillari Hydro Power Station.</v>
      </c>
      <c r="C169" s="183" t="str">
        <f t="shared" si="65"/>
        <v>MERC/TECH 12/CAPEX/20142015/00876</v>
      </c>
      <c r="D169" s="814">
        <f t="shared" si="65"/>
        <v>41871</v>
      </c>
      <c r="E169" s="815">
        <f t="shared" si="65"/>
        <v>0.98</v>
      </c>
      <c r="F169" s="815">
        <f t="shared" si="66"/>
        <v>0.52723774999999995</v>
      </c>
      <c r="G169" s="815">
        <f t="shared" si="67"/>
        <v>0.52723774999999995</v>
      </c>
      <c r="H169" s="815">
        <f t="shared" si="68"/>
        <v>0</v>
      </c>
      <c r="I169" s="815">
        <f>'F4.2 Tillari'!Y13</f>
        <v>0</v>
      </c>
      <c r="J169" s="815">
        <f>'F4.2 Tillari'!AS13</f>
        <v>0</v>
      </c>
      <c r="K169" s="815"/>
      <c r="L169" s="815"/>
      <c r="M169" s="815">
        <f t="shared" si="73"/>
        <v>0</v>
      </c>
      <c r="N169" s="815">
        <f t="shared" si="70"/>
        <v>0</v>
      </c>
      <c r="O169" s="209">
        <f t="shared" si="71"/>
        <v>0</v>
      </c>
      <c r="P169" s="210">
        <f t="shared" si="72"/>
        <v>0</v>
      </c>
    </row>
    <row r="170" spans="1:16" ht="30" hidden="1" outlineLevel="1">
      <c r="A170" s="183">
        <f t="shared" si="64"/>
        <v>0</v>
      </c>
      <c r="B170" s="184" t="str">
        <f t="shared" si="63"/>
        <v>IDC</v>
      </c>
      <c r="C170" s="183" t="str">
        <f t="shared" si="65"/>
        <v>MERC/TECH 12/CAPEX/20142015/00876</v>
      </c>
      <c r="D170" s="814">
        <f t="shared" si="65"/>
        <v>41871</v>
      </c>
      <c r="E170" s="815">
        <f t="shared" si="65"/>
        <v>0.33119999999999999</v>
      </c>
      <c r="F170" s="815">
        <f t="shared" si="66"/>
        <v>0</v>
      </c>
      <c r="G170" s="815">
        <f t="shared" si="67"/>
        <v>0</v>
      </c>
      <c r="H170" s="815">
        <f t="shared" si="68"/>
        <v>0</v>
      </c>
      <c r="I170" s="815">
        <f>'F4.2 Tillari'!Y14</f>
        <v>0</v>
      </c>
      <c r="J170" s="815">
        <f>'F4.2 Tillari'!AS14</f>
        <v>0</v>
      </c>
      <c r="K170" s="815"/>
      <c r="L170" s="815"/>
      <c r="M170" s="815">
        <f t="shared" si="73"/>
        <v>0</v>
      </c>
      <c r="N170" s="815">
        <f t="shared" si="70"/>
        <v>0</v>
      </c>
      <c r="O170" s="209">
        <f t="shared" si="71"/>
        <v>0</v>
      </c>
      <c r="P170" s="210">
        <f t="shared" si="72"/>
        <v>0</v>
      </c>
    </row>
    <row r="171" spans="1:16" s="337" customFormat="1" ht="30" hidden="1" outlineLevel="1">
      <c r="A171" s="416">
        <f t="shared" si="64"/>
        <v>5</v>
      </c>
      <c r="B171" s="417" t="str">
        <f t="shared" si="63"/>
        <v>Various Civil schemes for Modernisations of colonies at Various Locations under Pune HPC</v>
      </c>
      <c r="C171" s="416" t="str">
        <f t="shared" si="65"/>
        <v>MERC/CAPEX/20162017/01745</v>
      </c>
      <c r="D171" s="811">
        <f t="shared" si="65"/>
        <v>42825</v>
      </c>
      <c r="E171" s="57">
        <f t="shared" si="65"/>
        <v>1.4689000000000001</v>
      </c>
      <c r="F171" s="155">
        <f t="shared" si="66"/>
        <v>0</v>
      </c>
      <c r="G171" s="155">
        <f t="shared" si="67"/>
        <v>0</v>
      </c>
      <c r="H171" s="155">
        <f t="shared" si="68"/>
        <v>0</v>
      </c>
      <c r="I171" s="155">
        <f>'F4.2 Tillari'!Y15</f>
        <v>0</v>
      </c>
      <c r="J171" s="155">
        <f>'F4.2 Tillari'!AS15</f>
        <v>0</v>
      </c>
      <c r="K171" s="155"/>
      <c r="L171" s="155"/>
      <c r="M171" s="155">
        <f t="shared" si="73"/>
        <v>0</v>
      </c>
      <c r="N171" s="155">
        <f t="shared" si="70"/>
        <v>0</v>
      </c>
      <c r="O171" s="209">
        <f t="shared" si="71"/>
        <v>0</v>
      </c>
      <c r="P171" s="210">
        <f t="shared" si="72"/>
        <v>0</v>
      </c>
    </row>
    <row r="172" spans="1:16" hidden="1" outlineLevel="1">
      <c r="A172" s="183">
        <f t="shared" si="64"/>
        <v>5.0999999999999996</v>
      </c>
      <c r="B172" s="356" t="str">
        <f t="shared" si="63"/>
        <v>Refurbishing of Residential complex</v>
      </c>
      <c r="C172" s="183" t="str">
        <f t="shared" si="65"/>
        <v>MERC/CAPEX/20162017/01745</v>
      </c>
      <c r="D172" s="814">
        <f t="shared" si="65"/>
        <v>42825</v>
      </c>
      <c r="E172" s="815">
        <f t="shared" si="65"/>
        <v>0.64539999999999997</v>
      </c>
      <c r="F172" s="815">
        <f t="shared" si="66"/>
        <v>0.56327121099999999</v>
      </c>
      <c r="G172" s="815">
        <f t="shared" si="67"/>
        <v>0.56327121099999999</v>
      </c>
      <c r="H172" s="815">
        <f t="shared" si="68"/>
        <v>0</v>
      </c>
      <c r="I172" s="815">
        <f>'F4.2 Tillari'!Y16</f>
        <v>0</v>
      </c>
      <c r="J172" s="815">
        <f>'F4.2 Tillari'!AS16</f>
        <v>0</v>
      </c>
      <c r="K172" s="815"/>
      <c r="L172" s="815"/>
      <c r="M172" s="815">
        <f t="shared" si="73"/>
        <v>0</v>
      </c>
      <c r="N172" s="815">
        <f t="shared" si="70"/>
        <v>0</v>
      </c>
      <c r="O172" s="209">
        <f t="shared" si="71"/>
        <v>0</v>
      </c>
      <c r="P172" s="210">
        <f t="shared" si="72"/>
        <v>0</v>
      </c>
    </row>
    <row r="173" spans="1:16" hidden="1" outlineLevel="1">
      <c r="A173" s="183">
        <f t="shared" si="64"/>
        <v>5.2</v>
      </c>
      <c r="B173" s="356" t="str">
        <f t="shared" si="63"/>
        <v>Internal Roads</v>
      </c>
      <c r="C173" s="183" t="str">
        <f t="shared" si="65"/>
        <v>MERC/CAPEX/20162017/01745</v>
      </c>
      <c r="D173" s="814">
        <f t="shared" si="65"/>
        <v>42825</v>
      </c>
      <c r="E173" s="815">
        <f t="shared" si="65"/>
        <v>0.49270000000000003</v>
      </c>
      <c r="F173" s="815">
        <f t="shared" si="66"/>
        <v>0.47060387800000003</v>
      </c>
      <c r="G173" s="815">
        <f t="shared" si="67"/>
        <v>0.47060387800000003</v>
      </c>
      <c r="H173" s="815">
        <f t="shared" si="68"/>
        <v>0</v>
      </c>
      <c r="I173" s="815">
        <f>'F4.2 Tillari'!Y17</f>
        <v>0</v>
      </c>
      <c r="J173" s="815">
        <f>'F4.2 Tillari'!AS17</f>
        <v>0</v>
      </c>
      <c r="K173" s="815"/>
      <c r="L173" s="815"/>
      <c r="M173" s="815">
        <f t="shared" si="73"/>
        <v>0</v>
      </c>
      <c r="N173" s="815">
        <f t="shared" si="70"/>
        <v>0</v>
      </c>
      <c r="O173" s="209">
        <f t="shared" si="71"/>
        <v>0</v>
      </c>
      <c r="P173" s="210">
        <f t="shared" si="72"/>
        <v>0</v>
      </c>
    </row>
    <row r="174" spans="1:16" hidden="1" outlineLevel="1">
      <c r="A174" s="183">
        <f t="shared" si="64"/>
        <v>5.3</v>
      </c>
      <c r="B174" s="356" t="str">
        <f t="shared" si="63"/>
        <v>Water supply, filteration &amp;  Sanitary works</v>
      </c>
      <c r="C174" s="183" t="str">
        <f t="shared" si="65"/>
        <v>MERC/CAPEX/20162017/01745</v>
      </c>
      <c r="D174" s="814">
        <f t="shared" si="65"/>
        <v>42825</v>
      </c>
      <c r="E174" s="815">
        <f t="shared" si="65"/>
        <v>0.33079999999999998</v>
      </c>
      <c r="F174" s="815">
        <f t="shared" si="66"/>
        <v>0.33922220700000005</v>
      </c>
      <c r="G174" s="815">
        <f t="shared" si="67"/>
        <v>0.33922220700000005</v>
      </c>
      <c r="H174" s="815">
        <f t="shared" si="68"/>
        <v>0</v>
      </c>
      <c r="I174" s="815">
        <f>'F4.2 Tillari'!Y18</f>
        <v>0</v>
      </c>
      <c r="J174" s="815">
        <f>'F4.2 Tillari'!AS18</f>
        <v>0</v>
      </c>
      <c r="K174" s="815"/>
      <c r="L174" s="815"/>
      <c r="M174" s="815">
        <f t="shared" si="73"/>
        <v>0</v>
      </c>
      <c r="N174" s="815">
        <f t="shared" si="70"/>
        <v>0</v>
      </c>
      <c r="O174" s="209">
        <f t="shared" si="71"/>
        <v>0</v>
      </c>
      <c r="P174" s="210">
        <f t="shared" si="72"/>
        <v>0</v>
      </c>
    </row>
    <row r="175" spans="1:16" hidden="1" outlineLevel="1">
      <c r="A175" s="183">
        <f t="shared" si="64"/>
        <v>5.4</v>
      </c>
      <c r="B175" s="356" t="str">
        <f t="shared" si="63"/>
        <v>Compound walls</v>
      </c>
      <c r="C175" s="183" t="str">
        <f t="shared" si="65"/>
        <v>MERC/CAPEX/20162017/01745</v>
      </c>
      <c r="D175" s="814">
        <f t="shared" si="65"/>
        <v>42825</v>
      </c>
      <c r="E175" s="815">
        <f t="shared" si="65"/>
        <v>0</v>
      </c>
      <c r="F175" s="815">
        <f t="shared" si="66"/>
        <v>0</v>
      </c>
      <c r="G175" s="815">
        <f t="shared" si="67"/>
        <v>0</v>
      </c>
      <c r="H175" s="815">
        <f t="shared" si="68"/>
        <v>0</v>
      </c>
      <c r="I175" s="815">
        <f>'F4.2 Tillari'!Y19</f>
        <v>0</v>
      </c>
      <c r="J175" s="815">
        <f>'F4.2 Tillari'!AS19</f>
        <v>0</v>
      </c>
      <c r="K175" s="815"/>
      <c r="L175" s="815"/>
      <c r="M175" s="815">
        <f t="shared" si="73"/>
        <v>0</v>
      </c>
      <c r="N175" s="815">
        <f t="shared" si="70"/>
        <v>0</v>
      </c>
      <c r="O175" s="209">
        <f t="shared" si="71"/>
        <v>0</v>
      </c>
      <c r="P175" s="210">
        <f t="shared" si="72"/>
        <v>0</v>
      </c>
    </row>
    <row r="176" spans="1:16" s="337" customFormat="1" ht="30" hidden="1" outlineLevel="1">
      <c r="A176" s="416">
        <f t="shared" si="64"/>
        <v>14</v>
      </c>
      <c r="B176" s="417" t="str">
        <f t="shared" si="63"/>
        <v>Various 14 Nos. of schemes for Hydro Power Stations under Renewable Energy Circle, Pune &amp; Nasik</v>
      </c>
      <c r="C176" s="416" t="str">
        <f t="shared" si="65"/>
        <v>MERC/CAPEX/2020-21/WFH/SBR/ 19</v>
      </c>
      <c r="D176" s="811">
        <f t="shared" si="65"/>
        <v>44029</v>
      </c>
      <c r="E176" s="57">
        <f t="shared" si="65"/>
        <v>2.2382499999999999</v>
      </c>
      <c r="F176" s="155">
        <f t="shared" si="66"/>
        <v>0</v>
      </c>
      <c r="G176" s="155">
        <f t="shared" si="67"/>
        <v>0</v>
      </c>
      <c r="H176" s="155">
        <f t="shared" si="68"/>
        <v>0</v>
      </c>
      <c r="I176" s="155">
        <f>'F4.2 Tillari'!Y20</f>
        <v>0</v>
      </c>
      <c r="J176" s="155">
        <f>'F4.2 Tillari'!AS20</f>
        <v>0</v>
      </c>
      <c r="K176" s="155"/>
      <c r="L176" s="155"/>
      <c r="M176" s="155">
        <f t="shared" si="73"/>
        <v>0</v>
      </c>
      <c r="N176" s="155">
        <f t="shared" si="70"/>
        <v>0</v>
      </c>
      <c r="O176" s="209">
        <f t="shared" si="71"/>
        <v>0</v>
      </c>
      <c r="P176" s="210">
        <f t="shared" si="72"/>
        <v>0</v>
      </c>
    </row>
    <row r="177" spans="1:16" ht="30" hidden="1" outlineLevel="1">
      <c r="A177" s="185">
        <f t="shared" si="64"/>
        <v>14.3</v>
      </c>
      <c r="B177" s="356" t="str">
        <f t="shared" si="63"/>
        <v>Schme-C :Replacement of existing Energy meters by 0.2S Class Energy meters at various HPS.</v>
      </c>
      <c r="C177" s="183" t="str">
        <f t="shared" si="65"/>
        <v>MERC/CAPEX/2020-21/WFH/SBR/ 19</v>
      </c>
      <c r="D177" s="814">
        <f t="shared" si="65"/>
        <v>44029</v>
      </c>
      <c r="E177" s="815">
        <f t="shared" si="65"/>
        <v>0</v>
      </c>
      <c r="F177" s="815">
        <f t="shared" si="66"/>
        <v>0</v>
      </c>
      <c r="G177" s="815">
        <f t="shared" si="67"/>
        <v>0</v>
      </c>
      <c r="H177" s="815">
        <f t="shared" si="68"/>
        <v>0</v>
      </c>
      <c r="I177" s="815">
        <f>'F4.2 Tillari'!Y21</f>
        <v>0</v>
      </c>
      <c r="J177" s="815">
        <f>'F4.2 Tillari'!AS21</f>
        <v>0</v>
      </c>
      <c r="K177" s="815"/>
      <c r="L177" s="815"/>
      <c r="M177" s="815">
        <f t="shared" si="73"/>
        <v>0</v>
      </c>
      <c r="N177" s="815">
        <f t="shared" si="70"/>
        <v>0</v>
      </c>
      <c r="O177" s="209">
        <f t="shared" si="71"/>
        <v>0</v>
      </c>
      <c r="P177" s="210">
        <f t="shared" si="72"/>
        <v>0</v>
      </c>
    </row>
    <row r="178" spans="1:16" ht="30" hidden="1" outlineLevel="1">
      <c r="A178" s="713">
        <f t="shared" si="64"/>
        <v>14.4</v>
      </c>
      <c r="B178" s="714" t="str">
        <f t="shared" si="63"/>
        <v>Schme-D: Providing Oil Filtration Machines for all Divisions of REC, Pune</v>
      </c>
      <c r="C178" s="58" t="str">
        <f t="shared" si="65"/>
        <v>MERC/CAPEX/2020-21/WFH/SBR/ 19</v>
      </c>
      <c r="D178" s="384">
        <f t="shared" si="65"/>
        <v>44029</v>
      </c>
      <c r="E178" s="59">
        <f t="shared" si="65"/>
        <v>0.14025000000000001</v>
      </c>
      <c r="F178" s="59">
        <f t="shared" si="66"/>
        <v>6.80978E-2</v>
      </c>
      <c r="G178" s="59">
        <f t="shared" si="67"/>
        <v>6.80978E-2</v>
      </c>
      <c r="H178" s="59">
        <f t="shared" si="68"/>
        <v>0</v>
      </c>
      <c r="I178" s="59">
        <f>'F4.2 Tillari'!Y22</f>
        <v>0</v>
      </c>
      <c r="J178" s="59">
        <f>'F4.2 Tillari'!AS22</f>
        <v>0</v>
      </c>
      <c r="K178" s="59"/>
      <c r="L178" s="59"/>
      <c r="M178" s="59">
        <f t="shared" si="73"/>
        <v>0</v>
      </c>
      <c r="N178" s="59">
        <f t="shared" si="70"/>
        <v>0</v>
      </c>
      <c r="O178" s="209">
        <f t="shared" si="71"/>
        <v>0</v>
      </c>
      <c r="P178" s="210">
        <f t="shared" si="72"/>
        <v>0</v>
      </c>
    </row>
    <row r="179" spans="1:16" ht="45" hidden="1" outlineLevel="1">
      <c r="A179" s="713">
        <f t="shared" si="64"/>
        <v>14.5</v>
      </c>
      <c r="B179" s="714" t="str">
        <f t="shared" si="63"/>
        <v>Schme-E: Replacement of existing Centralized Air Conditioning System with new at Tillari Hydro Power Stn.</v>
      </c>
      <c r="C179" s="58" t="str">
        <f t="shared" si="65"/>
        <v>MERC/CAPEX/2020-21/WFH/SBR/ 19</v>
      </c>
      <c r="D179" s="384">
        <f t="shared" si="65"/>
        <v>44029</v>
      </c>
      <c r="E179" s="59">
        <f t="shared" si="65"/>
        <v>1.248</v>
      </c>
      <c r="F179" s="59">
        <f t="shared" si="66"/>
        <v>1.505738</v>
      </c>
      <c r="G179" s="59">
        <f t="shared" si="67"/>
        <v>1.505738</v>
      </c>
      <c r="H179" s="59">
        <f t="shared" si="68"/>
        <v>0</v>
      </c>
      <c r="I179" s="59">
        <f>'F4.2 Tillari'!Y23</f>
        <v>0</v>
      </c>
      <c r="J179" s="59">
        <f>'F4.2 Tillari'!AS23</f>
        <v>0</v>
      </c>
      <c r="K179" s="59"/>
      <c r="L179" s="59"/>
      <c r="M179" s="59">
        <f t="shared" si="73"/>
        <v>0</v>
      </c>
      <c r="N179" s="59">
        <f t="shared" si="70"/>
        <v>0</v>
      </c>
      <c r="O179" s="209">
        <f t="shared" si="71"/>
        <v>0</v>
      </c>
      <c r="P179" s="210">
        <f t="shared" si="72"/>
        <v>0</v>
      </c>
    </row>
    <row r="180" spans="1:16" hidden="1" outlineLevel="1">
      <c r="A180" s="183">
        <f t="shared" si="64"/>
        <v>0</v>
      </c>
      <c r="B180" s="184" t="str">
        <f t="shared" si="63"/>
        <v>IDC</v>
      </c>
      <c r="C180" s="183" t="str">
        <f t="shared" si="65"/>
        <v>MERC/CAPEX/2020-21/WFH/SBR/ 19</v>
      </c>
      <c r="D180" s="814">
        <f t="shared" si="65"/>
        <v>44029</v>
      </c>
      <c r="E180" s="815">
        <f t="shared" si="65"/>
        <v>0.85</v>
      </c>
      <c r="F180" s="815">
        <f t="shared" si="66"/>
        <v>0</v>
      </c>
      <c r="G180" s="815">
        <f t="shared" si="67"/>
        <v>0</v>
      </c>
      <c r="H180" s="815">
        <f t="shared" si="68"/>
        <v>0</v>
      </c>
      <c r="I180" s="815">
        <f>'F4.2 Tillari'!Y24</f>
        <v>0</v>
      </c>
      <c r="J180" s="815">
        <f>'F4.2 Tillari'!AS24</f>
        <v>0</v>
      </c>
      <c r="K180" s="815"/>
      <c r="L180" s="815"/>
      <c r="M180" s="815">
        <f t="shared" si="73"/>
        <v>0</v>
      </c>
      <c r="N180" s="815">
        <f t="shared" si="70"/>
        <v>0</v>
      </c>
      <c r="O180" s="209">
        <f t="shared" si="71"/>
        <v>0</v>
      </c>
      <c r="P180" s="210">
        <f t="shared" si="72"/>
        <v>0</v>
      </c>
    </row>
    <row r="181" spans="1:16" s="337" customFormat="1" ht="30" hidden="1" outlineLevel="1">
      <c r="A181" s="416">
        <f t="shared" si="64"/>
        <v>16</v>
      </c>
      <c r="B181" s="417" t="str">
        <f t="shared" si="63"/>
        <v>Various 6 Nos. Schemes for Hydro Power Stations under Renewable Energy Circle, Pune</v>
      </c>
      <c r="C181" s="416" t="str">
        <f t="shared" si="65"/>
        <v>MERC/CAPEX/2020-2021/WFH/ SBR/22</v>
      </c>
      <c r="D181" s="811">
        <f t="shared" si="65"/>
        <v>44037</v>
      </c>
      <c r="E181" s="57">
        <f t="shared" si="65"/>
        <v>1.6277600000000001</v>
      </c>
      <c r="F181" s="155">
        <f t="shared" si="66"/>
        <v>0</v>
      </c>
      <c r="G181" s="155">
        <f t="shared" si="67"/>
        <v>0</v>
      </c>
      <c r="H181" s="155">
        <f t="shared" si="68"/>
        <v>0</v>
      </c>
      <c r="I181" s="155">
        <f>'F4.2 Tillari'!Y25</f>
        <v>0</v>
      </c>
      <c r="J181" s="155">
        <f>'F4.2 Tillari'!AS25</f>
        <v>0</v>
      </c>
      <c r="K181" s="155"/>
      <c r="L181" s="155"/>
      <c r="M181" s="155">
        <f t="shared" si="73"/>
        <v>0</v>
      </c>
      <c r="N181" s="155">
        <f t="shared" si="70"/>
        <v>0</v>
      </c>
      <c r="O181" s="209">
        <f t="shared" si="71"/>
        <v>0</v>
      </c>
      <c r="P181" s="210">
        <f t="shared" si="72"/>
        <v>0</v>
      </c>
    </row>
    <row r="182" spans="1:16" ht="45" hidden="1" outlineLevel="1">
      <c r="A182" s="713">
        <f t="shared" si="64"/>
        <v>16.100000000000001</v>
      </c>
      <c r="B182" s="714" t="str">
        <f t="shared" si="63"/>
        <v>Replacement of existing Air Compressors at Bhira, Tilari, Pawana and Ujjani Hydro Power Stations under REC, Pune</v>
      </c>
      <c r="C182" s="58" t="str">
        <f t="shared" si="65"/>
        <v>MERC/CAPEX/2020-2021/WFH/ SBR/22</v>
      </c>
      <c r="D182" s="384">
        <f t="shared" si="65"/>
        <v>44037</v>
      </c>
      <c r="E182" s="59">
        <f t="shared" si="65"/>
        <v>0.15576000000000001</v>
      </c>
      <c r="F182" s="59">
        <f t="shared" si="66"/>
        <v>0.13216</v>
      </c>
      <c r="G182" s="59">
        <f t="shared" si="67"/>
        <v>0.13216</v>
      </c>
      <c r="H182" s="59">
        <f t="shared" si="68"/>
        <v>0</v>
      </c>
      <c r="I182" s="59">
        <f>'F4.2 Tillari'!Y26</f>
        <v>0</v>
      </c>
      <c r="J182" s="59">
        <f>'F4.2 Tillari'!AS26</f>
        <v>0</v>
      </c>
      <c r="K182" s="59"/>
      <c r="L182" s="59"/>
      <c r="M182" s="59">
        <f t="shared" si="73"/>
        <v>0</v>
      </c>
      <c r="N182" s="59">
        <f t="shared" si="70"/>
        <v>0</v>
      </c>
      <c r="O182" s="209">
        <f t="shared" si="71"/>
        <v>0</v>
      </c>
      <c r="P182" s="210">
        <f t="shared" si="72"/>
        <v>0</v>
      </c>
    </row>
    <row r="183" spans="1:16" ht="30" hidden="1" outlineLevel="1">
      <c r="A183" s="713">
        <f t="shared" si="64"/>
        <v>16.3</v>
      </c>
      <c r="B183" s="714" t="str">
        <f t="shared" si="63"/>
        <v>Replacement of Generator Air Coolers at Tilari HPS.</v>
      </c>
      <c r="C183" s="58" t="str">
        <f t="shared" si="65"/>
        <v>MERC/CAPEX/2020-2021/WFH/ SBR/22</v>
      </c>
      <c r="D183" s="384">
        <f t="shared" si="65"/>
        <v>44037</v>
      </c>
      <c r="E183" s="59">
        <f t="shared" si="65"/>
        <v>0.85299999999999998</v>
      </c>
      <c r="F183" s="59">
        <f t="shared" si="66"/>
        <v>0.68831476800000002</v>
      </c>
      <c r="G183" s="59">
        <f t="shared" si="67"/>
        <v>0.68831476800000002</v>
      </c>
      <c r="H183" s="59">
        <f t="shared" si="68"/>
        <v>0</v>
      </c>
      <c r="I183" s="59">
        <f>'F4.2 Tillari'!Y27</f>
        <v>0</v>
      </c>
      <c r="J183" s="59">
        <f>'F4.2 Tillari'!AS27</f>
        <v>0</v>
      </c>
      <c r="K183" s="59"/>
      <c r="L183" s="59"/>
      <c r="M183" s="59">
        <f t="shared" si="73"/>
        <v>0</v>
      </c>
      <c r="N183" s="59">
        <f t="shared" si="70"/>
        <v>0</v>
      </c>
      <c r="O183" s="209">
        <f t="shared" si="71"/>
        <v>0</v>
      </c>
      <c r="P183" s="210">
        <f t="shared" si="72"/>
        <v>0</v>
      </c>
    </row>
    <row r="184" spans="1:16" ht="45" hidden="1" outlineLevel="1">
      <c r="A184" s="713">
        <f t="shared" si="64"/>
        <v>16.399999999999999</v>
      </c>
      <c r="B184" s="714" t="str">
        <f t="shared" si="63"/>
        <v>Replacement of 220 V, 400/300 AH Battery set with Tubular type Battery Banks at Bhira, Tilari, Kanher, Dimbhe and Ujani Hydro Power Stations.</v>
      </c>
      <c r="C184" s="58" t="str">
        <f t="shared" si="65"/>
        <v>MERC/CAPEX/2020-2021/WFH/ SBR/22</v>
      </c>
      <c r="D184" s="384">
        <f t="shared" si="65"/>
        <v>44037</v>
      </c>
      <c r="E184" s="59">
        <f t="shared" si="65"/>
        <v>0.18</v>
      </c>
      <c r="F184" s="59">
        <f t="shared" si="66"/>
        <v>0.11942800000000001</v>
      </c>
      <c r="G184" s="59">
        <f t="shared" si="67"/>
        <v>0.11942800000000001</v>
      </c>
      <c r="H184" s="59">
        <f t="shared" si="68"/>
        <v>0</v>
      </c>
      <c r="I184" s="59">
        <f>'F4.2 Tillari'!Y28</f>
        <v>0</v>
      </c>
      <c r="J184" s="59">
        <f>'F4.2 Tillari'!AS28</f>
        <v>0</v>
      </c>
      <c r="K184" s="59"/>
      <c r="L184" s="59"/>
      <c r="M184" s="59">
        <f t="shared" si="73"/>
        <v>0</v>
      </c>
      <c r="N184" s="59">
        <f t="shared" si="70"/>
        <v>0</v>
      </c>
      <c r="O184" s="209">
        <f t="shared" si="71"/>
        <v>0</v>
      </c>
      <c r="P184" s="210">
        <f t="shared" si="72"/>
        <v>0</v>
      </c>
    </row>
    <row r="185" spans="1:16" ht="30" hidden="1" outlineLevel="1">
      <c r="A185" s="183">
        <f t="shared" si="64"/>
        <v>0</v>
      </c>
      <c r="B185" s="184" t="str">
        <f t="shared" si="63"/>
        <v>IDC</v>
      </c>
      <c r="C185" s="183" t="str">
        <f t="shared" si="65"/>
        <v>MERC/CAPEX/2020-2021/WFH/ SBR/22</v>
      </c>
      <c r="D185" s="814">
        <f t="shared" si="65"/>
        <v>44037</v>
      </c>
      <c r="E185" s="815">
        <f t="shared" si="65"/>
        <v>0.439</v>
      </c>
      <c r="F185" s="815">
        <f t="shared" si="66"/>
        <v>0</v>
      </c>
      <c r="G185" s="815">
        <f t="shared" si="67"/>
        <v>0</v>
      </c>
      <c r="H185" s="815">
        <f t="shared" si="68"/>
        <v>0</v>
      </c>
      <c r="I185" s="815">
        <f>'F4.2 Tillari'!Y29</f>
        <v>0</v>
      </c>
      <c r="J185" s="815">
        <f>'F4.2 Tillari'!AS29</f>
        <v>0</v>
      </c>
      <c r="K185" s="815"/>
      <c r="L185" s="815"/>
      <c r="M185" s="815">
        <f t="shared" si="73"/>
        <v>0</v>
      </c>
      <c r="N185" s="815">
        <f t="shared" si="70"/>
        <v>0</v>
      </c>
      <c r="O185" s="209">
        <f t="shared" si="71"/>
        <v>0</v>
      </c>
      <c r="P185" s="210">
        <f t="shared" si="72"/>
        <v>0</v>
      </c>
    </row>
    <row r="186" spans="1:16" hidden="1" outlineLevel="1">
      <c r="A186" s="715">
        <f t="shared" si="64"/>
        <v>0</v>
      </c>
      <c r="B186" s="716">
        <f t="shared" si="63"/>
        <v>0</v>
      </c>
      <c r="C186" s="87">
        <f t="shared" si="65"/>
        <v>0</v>
      </c>
      <c r="D186" s="141" t="str">
        <f t="shared" si="65"/>
        <v>-</v>
      </c>
      <c r="E186" s="159">
        <f t="shared" si="65"/>
        <v>0</v>
      </c>
      <c r="F186" s="59">
        <f t="shared" si="66"/>
        <v>0</v>
      </c>
      <c r="G186" s="59">
        <f t="shared" si="67"/>
        <v>0</v>
      </c>
      <c r="H186" s="59">
        <f t="shared" si="68"/>
        <v>0</v>
      </c>
      <c r="I186" s="59">
        <f>'F4.2 Tillari'!Y30</f>
        <v>0</v>
      </c>
      <c r="J186" s="59">
        <f>'F4.2 Tillari'!AS30</f>
        <v>0</v>
      </c>
      <c r="K186" s="59"/>
      <c r="L186" s="59"/>
      <c r="M186" s="59">
        <f t="shared" si="73"/>
        <v>0</v>
      </c>
      <c r="N186" s="59">
        <f t="shared" si="70"/>
        <v>0</v>
      </c>
      <c r="O186" s="209">
        <f t="shared" si="71"/>
        <v>0</v>
      </c>
      <c r="P186" s="210">
        <f t="shared" si="72"/>
        <v>0</v>
      </c>
    </row>
    <row r="187" spans="1:16" hidden="1" outlineLevel="1">
      <c r="A187" s="715">
        <f t="shared" si="64"/>
        <v>0</v>
      </c>
      <c r="B187" s="717" t="str">
        <f t="shared" si="63"/>
        <v>(ii) Yet to be submitted to MERC</v>
      </c>
      <c r="C187" s="87">
        <f t="shared" si="65"/>
        <v>0</v>
      </c>
      <c r="D187" s="141" t="str">
        <f t="shared" si="65"/>
        <v>-</v>
      </c>
      <c r="E187" s="159">
        <f t="shared" si="65"/>
        <v>0</v>
      </c>
      <c r="F187" s="59">
        <f t="shared" si="66"/>
        <v>0</v>
      </c>
      <c r="G187" s="59">
        <f t="shared" si="67"/>
        <v>0</v>
      </c>
      <c r="H187" s="59">
        <f t="shared" si="68"/>
        <v>0</v>
      </c>
      <c r="I187" s="59">
        <f>'F4.2 Tillari'!Y31</f>
        <v>0</v>
      </c>
      <c r="J187" s="59">
        <f>'F4.2 Tillari'!AS31</f>
        <v>0</v>
      </c>
      <c r="K187" s="59"/>
      <c r="L187" s="59"/>
      <c r="M187" s="59">
        <f t="shared" si="73"/>
        <v>0</v>
      </c>
      <c r="N187" s="59">
        <f t="shared" si="70"/>
        <v>0</v>
      </c>
    </row>
    <row r="188" spans="1:16" hidden="1" outlineLevel="1">
      <c r="A188" s="638">
        <f t="shared" si="64"/>
        <v>0</v>
      </c>
      <c r="B188" s="639" t="str">
        <f t="shared" si="63"/>
        <v>DPR-5</v>
      </c>
      <c r="C188" s="87">
        <f t="shared" si="65"/>
        <v>0</v>
      </c>
      <c r="D188" s="141" t="str">
        <f t="shared" si="65"/>
        <v>-</v>
      </c>
      <c r="E188" s="159">
        <f t="shared" si="65"/>
        <v>0</v>
      </c>
      <c r="F188" s="59">
        <f t="shared" si="66"/>
        <v>0</v>
      </c>
      <c r="G188" s="59">
        <f t="shared" si="67"/>
        <v>0</v>
      </c>
      <c r="H188" s="59">
        <f t="shared" si="68"/>
        <v>0</v>
      </c>
      <c r="I188" s="59">
        <f>'F4.2 Tillari'!Y32</f>
        <v>0</v>
      </c>
      <c r="J188" s="59">
        <f>'F4.2 Tillari'!AS32</f>
        <v>0</v>
      </c>
      <c r="K188" s="59"/>
      <c r="L188" s="59"/>
      <c r="M188" s="59">
        <f t="shared" si="73"/>
        <v>0</v>
      </c>
      <c r="N188" s="59">
        <f t="shared" si="70"/>
        <v>0</v>
      </c>
    </row>
    <row r="189" spans="1:16" ht="30" hidden="1" outlineLevel="1">
      <c r="A189" s="638">
        <f t="shared" si="64"/>
        <v>0</v>
      </c>
      <c r="B189" s="718" t="str">
        <f t="shared" si="63"/>
        <v>Upgradation of prortection system for Generator &amp; generator transformer for Tillari HPS</v>
      </c>
      <c r="C189" s="87">
        <f t="shared" si="65"/>
        <v>0</v>
      </c>
      <c r="D189" s="141" t="str">
        <f t="shared" si="65"/>
        <v>-</v>
      </c>
      <c r="E189" s="159">
        <f t="shared" si="65"/>
        <v>0</v>
      </c>
      <c r="F189" s="59">
        <f t="shared" si="66"/>
        <v>0.78469999999999995</v>
      </c>
      <c r="G189" s="59">
        <f t="shared" si="67"/>
        <v>0.78469999999999995</v>
      </c>
      <c r="H189" s="59">
        <f t="shared" si="68"/>
        <v>0</v>
      </c>
      <c r="I189" s="59">
        <f>'F4.2 Tillari'!Y33</f>
        <v>0</v>
      </c>
      <c r="J189" s="59">
        <f>'F4.2 Tillari'!AS33</f>
        <v>0</v>
      </c>
      <c r="K189" s="59"/>
      <c r="L189" s="59"/>
      <c r="M189" s="59">
        <f t="shared" si="73"/>
        <v>0</v>
      </c>
      <c r="N189" s="59">
        <f t="shared" si="70"/>
        <v>0</v>
      </c>
    </row>
    <row r="190" spans="1:16" ht="60" hidden="1" outlineLevel="1">
      <c r="A190" s="638">
        <f t="shared" si="64"/>
        <v>0</v>
      </c>
      <c r="B190" s="718" t="str">
        <f t="shared" si="63"/>
        <v>Supply &amp; installation of one set ( 04 nos) of new nozzles assembly with deflector and new digital governer along with hydraulic pumping unit for Tillari HPS</v>
      </c>
      <c r="C190" s="87">
        <f t="shared" si="65"/>
        <v>0</v>
      </c>
      <c r="D190" s="141" t="str">
        <f t="shared" si="65"/>
        <v>-</v>
      </c>
      <c r="E190" s="159">
        <f t="shared" si="65"/>
        <v>0</v>
      </c>
      <c r="F190" s="59">
        <f t="shared" si="66"/>
        <v>19.739999999999998</v>
      </c>
      <c r="G190" s="59">
        <f t="shared" si="67"/>
        <v>19.739999999999998</v>
      </c>
      <c r="H190" s="59">
        <f t="shared" si="68"/>
        <v>0</v>
      </c>
      <c r="I190" s="59">
        <f>'F4.2 Tillari'!Y34</f>
        <v>0</v>
      </c>
      <c r="J190" s="59">
        <f>'F4.2 Tillari'!AS34</f>
        <v>0</v>
      </c>
      <c r="K190" s="59"/>
      <c r="L190" s="59"/>
      <c r="M190" s="59">
        <f t="shared" si="73"/>
        <v>0</v>
      </c>
      <c r="N190" s="59">
        <f t="shared" si="70"/>
        <v>0</v>
      </c>
    </row>
    <row r="191" spans="1:16" hidden="1" outlineLevel="1">
      <c r="A191" s="719">
        <f t="shared" si="64"/>
        <v>0</v>
      </c>
      <c r="B191" s="639" t="str">
        <f t="shared" si="63"/>
        <v>DPR-7</v>
      </c>
      <c r="C191" s="87">
        <f t="shared" si="65"/>
        <v>0</v>
      </c>
      <c r="D191" s="141" t="str">
        <f t="shared" si="65"/>
        <v>-</v>
      </c>
      <c r="E191" s="159">
        <f t="shared" si="65"/>
        <v>0</v>
      </c>
      <c r="F191" s="59">
        <f t="shared" si="66"/>
        <v>0</v>
      </c>
      <c r="G191" s="59">
        <f t="shared" si="67"/>
        <v>0</v>
      </c>
      <c r="H191" s="59">
        <f t="shared" si="68"/>
        <v>0</v>
      </c>
      <c r="I191" s="59">
        <f>'F4.2 Tillari'!Y35</f>
        <v>0</v>
      </c>
      <c r="J191" s="59">
        <f>'F4.2 Tillari'!AS35</f>
        <v>0</v>
      </c>
      <c r="K191" s="59"/>
      <c r="L191" s="59"/>
      <c r="M191" s="59">
        <f t="shared" si="73"/>
        <v>0</v>
      </c>
      <c r="N191" s="59">
        <f t="shared" si="70"/>
        <v>0</v>
      </c>
    </row>
    <row r="192" spans="1:16" hidden="1" outlineLevel="1">
      <c r="A192" s="719">
        <f t="shared" si="64"/>
        <v>0</v>
      </c>
      <c r="B192" s="720" t="str">
        <f t="shared" si="63"/>
        <v>Generator Transformer for Tillari HPS</v>
      </c>
      <c r="C192" s="87">
        <f t="shared" si="65"/>
        <v>0</v>
      </c>
      <c r="D192" s="141" t="str">
        <f t="shared" si="65"/>
        <v>-</v>
      </c>
      <c r="E192" s="159">
        <f t="shared" si="65"/>
        <v>0</v>
      </c>
      <c r="F192" s="59">
        <f t="shared" si="66"/>
        <v>0</v>
      </c>
      <c r="G192" s="59">
        <f t="shared" si="67"/>
        <v>0</v>
      </c>
      <c r="H192" s="59">
        <f t="shared" si="68"/>
        <v>0</v>
      </c>
      <c r="I192" s="59">
        <f>'F4.2 Tillari'!Y36</f>
        <v>0</v>
      </c>
      <c r="J192" s="59">
        <f>'F4.2 Tillari'!AS36</f>
        <v>0</v>
      </c>
      <c r="K192" s="59"/>
      <c r="L192" s="59"/>
      <c r="M192" s="59">
        <f t="shared" si="73"/>
        <v>0</v>
      </c>
      <c r="N192" s="59">
        <f t="shared" si="70"/>
        <v>0</v>
      </c>
    </row>
    <row r="193" spans="1:16" hidden="1" outlineLevel="1">
      <c r="A193" s="713">
        <f t="shared" ref="A193:E193" si="74">A154</f>
        <v>0</v>
      </c>
      <c r="B193" s="721">
        <f t="shared" si="74"/>
        <v>0</v>
      </c>
      <c r="C193" s="87">
        <f t="shared" si="74"/>
        <v>0</v>
      </c>
      <c r="D193" s="141" t="str">
        <f t="shared" si="74"/>
        <v>-</v>
      </c>
      <c r="E193" s="159">
        <f t="shared" si="74"/>
        <v>0</v>
      </c>
      <c r="F193" s="59">
        <f t="shared" ref="F193:F194" si="75">F154+I154</f>
        <v>0</v>
      </c>
      <c r="G193" s="59">
        <f t="shared" ref="G193:G194" si="76">G154+M154</f>
        <v>0</v>
      </c>
      <c r="H193" s="59">
        <f t="shared" si="68"/>
        <v>0</v>
      </c>
      <c r="I193" s="59">
        <f>'F4.2 Tillari'!Y37</f>
        <v>0</v>
      </c>
      <c r="J193" s="59">
        <f>'F4.2 Tillari'!AS37</f>
        <v>0</v>
      </c>
      <c r="K193" s="59"/>
      <c r="L193" s="59"/>
      <c r="M193" s="59">
        <f t="shared" si="73"/>
        <v>0</v>
      </c>
      <c r="N193" s="59">
        <f t="shared" si="70"/>
        <v>0</v>
      </c>
    </row>
    <row r="194" spans="1:16" hidden="1" outlineLevel="1">
      <c r="A194" s="715">
        <f t="shared" ref="A194:E194" si="77">A155</f>
        <v>0</v>
      </c>
      <c r="B194" s="716">
        <f t="shared" si="77"/>
        <v>0</v>
      </c>
      <c r="C194" s="87">
        <f t="shared" si="77"/>
        <v>0</v>
      </c>
      <c r="D194" s="141" t="str">
        <f t="shared" si="77"/>
        <v>-</v>
      </c>
      <c r="E194" s="159">
        <f t="shared" si="77"/>
        <v>0</v>
      </c>
      <c r="F194" s="59">
        <f t="shared" si="75"/>
        <v>0</v>
      </c>
      <c r="G194" s="59">
        <f t="shared" si="76"/>
        <v>0</v>
      </c>
      <c r="H194" s="59">
        <f t="shared" si="68"/>
        <v>0</v>
      </c>
      <c r="I194" s="59">
        <f>'F4.2 Tillari'!Y38</f>
        <v>0</v>
      </c>
      <c r="J194" s="59">
        <f>'F4.2 Tillari'!AS38</f>
        <v>0</v>
      </c>
      <c r="K194" s="59"/>
      <c r="L194" s="59"/>
      <c r="M194" s="59">
        <f t="shared" si="73"/>
        <v>0</v>
      </c>
      <c r="N194" s="59">
        <f t="shared" si="70"/>
        <v>0</v>
      </c>
    </row>
    <row r="195" spans="1:16" hidden="1" outlineLevel="1">
      <c r="A195" s="715">
        <f t="shared" ref="A195:E199" si="78">A156</f>
        <v>0</v>
      </c>
      <c r="B195" s="722" t="str">
        <f t="shared" si="78"/>
        <v>B) Non-DPR Schemes</v>
      </c>
      <c r="C195" s="87">
        <f t="shared" si="78"/>
        <v>0</v>
      </c>
      <c r="D195" s="141" t="str">
        <f t="shared" si="78"/>
        <v>-</v>
      </c>
      <c r="E195" s="159">
        <f t="shared" si="78"/>
        <v>0</v>
      </c>
      <c r="F195" s="59">
        <f>F156+I156</f>
        <v>0</v>
      </c>
      <c r="G195" s="59">
        <f>G156+M156</f>
        <v>0</v>
      </c>
      <c r="H195" s="59">
        <f t="shared" si="68"/>
        <v>0</v>
      </c>
      <c r="I195" s="59">
        <f>'F4.2 Tillari'!Y39</f>
        <v>0</v>
      </c>
      <c r="J195" s="59">
        <f>'F4.2 Tillari'!AS39</f>
        <v>0</v>
      </c>
      <c r="K195" s="59"/>
      <c r="L195" s="59"/>
      <c r="M195" s="59">
        <f t="shared" si="73"/>
        <v>0</v>
      </c>
      <c r="N195" s="59">
        <f t="shared" si="70"/>
        <v>0</v>
      </c>
    </row>
    <row r="196" spans="1:16" hidden="1" outlineLevel="1">
      <c r="A196" s="713">
        <f t="shared" si="78"/>
        <v>1</v>
      </c>
      <c r="B196" s="721" t="str">
        <f t="shared" si="78"/>
        <v>Furniture &amp; Fixture General Asset</v>
      </c>
      <c r="C196" s="58" t="str">
        <f t="shared" si="78"/>
        <v>N.A.</v>
      </c>
      <c r="D196" s="384" t="str">
        <f t="shared" si="78"/>
        <v>-</v>
      </c>
      <c r="E196" s="59">
        <f t="shared" si="78"/>
        <v>0</v>
      </c>
      <c r="F196" s="59">
        <f>F157+I157</f>
        <v>5.1652000000000003E-2</v>
      </c>
      <c r="G196" s="59">
        <f>G157+M157</f>
        <v>5.1652000000000003E-2</v>
      </c>
      <c r="H196" s="59">
        <f t="shared" si="68"/>
        <v>0</v>
      </c>
      <c r="I196" s="59">
        <f>'F4.2 Tillari'!Y40</f>
        <v>0</v>
      </c>
      <c r="J196" s="59">
        <f>'F4.2 Tillari'!AS40</f>
        <v>0</v>
      </c>
      <c r="K196" s="59"/>
      <c r="L196" s="59"/>
      <c r="M196" s="59">
        <f t="shared" si="73"/>
        <v>0</v>
      </c>
      <c r="N196" s="59">
        <f t="shared" si="70"/>
        <v>0</v>
      </c>
    </row>
    <row r="197" spans="1:16" hidden="1" outlineLevel="1">
      <c r="A197" s="713">
        <f t="shared" si="78"/>
        <v>2</v>
      </c>
      <c r="B197" s="721" t="str">
        <f t="shared" si="78"/>
        <v>Electrical General Asset</v>
      </c>
      <c r="C197" s="58" t="str">
        <f t="shared" si="78"/>
        <v>N.A.</v>
      </c>
      <c r="D197" s="384" t="str">
        <f t="shared" si="78"/>
        <v>-</v>
      </c>
      <c r="E197" s="59">
        <f t="shared" si="78"/>
        <v>0</v>
      </c>
      <c r="F197" s="59">
        <f>F158+I158</f>
        <v>2.669589E-2</v>
      </c>
      <c r="G197" s="59">
        <f>G158+M158</f>
        <v>2.669589E-2</v>
      </c>
      <c r="H197" s="59">
        <f t="shared" si="68"/>
        <v>0</v>
      </c>
      <c r="I197" s="59">
        <f>'F4.2 Tillari'!Y41</f>
        <v>0</v>
      </c>
      <c r="J197" s="59">
        <f>'F4.2 Tillari'!AS41</f>
        <v>0</v>
      </c>
      <c r="K197" s="59"/>
      <c r="L197" s="59"/>
      <c r="M197" s="59">
        <f t="shared" si="73"/>
        <v>0</v>
      </c>
      <c r="N197" s="59">
        <f t="shared" si="70"/>
        <v>0</v>
      </c>
    </row>
    <row r="198" spans="1:16" hidden="1" outlineLevel="1">
      <c r="A198" s="713">
        <f t="shared" si="78"/>
        <v>3</v>
      </c>
      <c r="B198" s="721" t="str">
        <f t="shared" si="78"/>
        <v>Electronics General Asset</v>
      </c>
      <c r="C198" s="58" t="str">
        <f t="shared" si="78"/>
        <v>N.A.</v>
      </c>
      <c r="D198" s="384" t="str">
        <f t="shared" si="78"/>
        <v>-</v>
      </c>
      <c r="E198" s="59">
        <f t="shared" si="78"/>
        <v>0</v>
      </c>
      <c r="F198" s="59">
        <f>F159+I159</f>
        <v>2.3892979999999998E-3</v>
      </c>
      <c r="G198" s="59">
        <f>G159+M159</f>
        <v>2.3892979999999998E-3</v>
      </c>
      <c r="H198" s="59">
        <f t="shared" si="68"/>
        <v>0</v>
      </c>
      <c r="I198" s="59">
        <f>'F4.2 Tillari'!Y42</f>
        <v>0</v>
      </c>
      <c r="J198" s="59">
        <f>'F4.2 Tillari'!AS42</f>
        <v>0</v>
      </c>
      <c r="K198" s="59"/>
      <c r="L198" s="59"/>
      <c r="M198" s="59">
        <f t="shared" si="73"/>
        <v>0</v>
      </c>
      <c r="N198" s="59">
        <f t="shared" si="70"/>
        <v>0</v>
      </c>
    </row>
    <row r="199" spans="1:16" ht="15.75" hidden="1" outlineLevel="1" thickBot="1">
      <c r="A199" s="713">
        <f t="shared" si="78"/>
        <v>4</v>
      </c>
      <c r="B199" s="723" t="str">
        <f t="shared" si="78"/>
        <v>Vehicle</v>
      </c>
      <c r="C199" s="58" t="str">
        <f t="shared" si="78"/>
        <v>N.A.</v>
      </c>
      <c r="D199" s="384" t="str">
        <f t="shared" si="78"/>
        <v>-</v>
      </c>
      <c r="E199" s="59">
        <f t="shared" si="78"/>
        <v>0</v>
      </c>
      <c r="F199" s="59">
        <f>F160+I160</f>
        <v>2.0038810739999997</v>
      </c>
      <c r="G199" s="59">
        <f>G160+M160</f>
        <v>2.0038810739999997</v>
      </c>
      <c r="H199" s="59">
        <f t="shared" si="68"/>
        <v>0</v>
      </c>
      <c r="I199" s="59">
        <f>'F4.2 Tillari'!Y43</f>
        <v>0</v>
      </c>
      <c r="J199" s="59">
        <f>'F4.2 Tillari'!AS43</f>
        <v>0</v>
      </c>
      <c r="K199" s="59"/>
      <c r="L199" s="59"/>
      <c r="M199" s="59">
        <f t="shared" si="73"/>
        <v>0</v>
      </c>
      <c r="N199" s="59">
        <f t="shared" si="70"/>
        <v>0</v>
      </c>
    </row>
    <row r="200" spans="1:16" ht="15.75" collapsed="1" thickBot="1">
      <c r="A200" s="385"/>
      <c r="B200" s="386" t="str">
        <f>B161</f>
        <v>Total</v>
      </c>
      <c r="C200" s="387"/>
      <c r="D200" s="388"/>
      <c r="E200" s="389"/>
      <c r="F200" s="390">
        <f t="shared" ref="F200:N200" si="79">SUM(F166:F199)</f>
        <v>35.159607775999987</v>
      </c>
      <c r="G200" s="390">
        <f t="shared" si="79"/>
        <v>35.159607775999987</v>
      </c>
      <c r="H200" s="390">
        <f t="shared" si="79"/>
        <v>0</v>
      </c>
      <c r="I200" s="390">
        <f t="shared" si="79"/>
        <v>0</v>
      </c>
      <c r="J200" s="390">
        <f t="shared" si="79"/>
        <v>0</v>
      </c>
      <c r="K200" s="390">
        <f t="shared" si="79"/>
        <v>0</v>
      </c>
      <c r="L200" s="390">
        <f t="shared" si="79"/>
        <v>0</v>
      </c>
      <c r="M200" s="391">
        <f t="shared" si="79"/>
        <v>0</v>
      </c>
      <c r="N200" s="390">
        <f t="shared" si="79"/>
        <v>0</v>
      </c>
    </row>
    <row r="201" spans="1:16">
      <c r="F201" s="158"/>
      <c r="G201" s="158"/>
      <c r="H201" s="158"/>
      <c r="I201" s="158"/>
      <c r="J201" s="158"/>
      <c r="K201" s="158"/>
      <c r="L201" s="158"/>
      <c r="M201" s="158"/>
      <c r="N201" s="158"/>
    </row>
    <row r="202" spans="1:16" s="208" customFormat="1" ht="15.75" thickBot="1">
      <c r="A202" s="378"/>
      <c r="B202" s="41" t="s">
        <v>518</v>
      </c>
      <c r="C202" s="379"/>
      <c r="D202" s="380"/>
      <c r="E202" s="44"/>
      <c r="F202" s="95"/>
      <c r="G202" s="95"/>
      <c r="H202" s="95"/>
      <c r="I202" s="95"/>
      <c r="J202" s="95"/>
      <c r="K202" s="95"/>
      <c r="L202" s="95"/>
      <c r="M202" s="95"/>
      <c r="N202" s="95"/>
    </row>
    <row r="203" spans="1:16" hidden="1" outlineLevel="1">
      <c r="A203" s="341"/>
      <c r="B203" s="49" t="str">
        <f t="shared" ref="B203:B231" si="80">B164</f>
        <v>a) DPR Schemes</v>
      </c>
      <c r="C203" s="379"/>
      <c r="D203" s="380"/>
      <c r="E203" s="44"/>
      <c r="F203" s="44"/>
      <c r="G203" s="44"/>
      <c r="H203" s="44"/>
      <c r="I203" s="44"/>
      <c r="J203" s="44"/>
      <c r="K203" s="44"/>
      <c r="L203" s="44"/>
      <c r="M203" s="44"/>
      <c r="N203" s="44"/>
    </row>
    <row r="204" spans="1:16" hidden="1" outlineLevel="1">
      <c r="A204" s="378"/>
      <c r="B204" s="344" t="str">
        <f t="shared" si="80"/>
        <v>(i) Submitted to MERC</v>
      </c>
      <c r="C204" s="381"/>
      <c r="D204" s="382"/>
      <c r="E204" s="44"/>
      <c r="F204" s="44"/>
      <c r="G204" s="44"/>
      <c r="H204" s="44"/>
      <c r="I204" s="44"/>
      <c r="J204" s="44"/>
      <c r="K204" s="44"/>
      <c r="L204" s="44"/>
      <c r="M204" s="44"/>
      <c r="N204" s="44"/>
    </row>
    <row r="205" spans="1:16" s="337" customFormat="1" ht="30" hidden="1" outlineLevel="1">
      <c r="A205" s="416">
        <f t="shared" ref="A205:A231" si="81">A166</f>
        <v>2</v>
      </c>
      <c r="B205" s="417" t="str">
        <f t="shared" si="80"/>
        <v>Various schemes of Hydro Power Stations at HPC Pune &amp; HPC Nasik</v>
      </c>
      <c r="C205" s="416" t="str">
        <f t="shared" ref="C205:E231" si="82">C166</f>
        <v>MERC/TECH 12/CAPEX/20142015/00876</v>
      </c>
      <c r="D205" s="811">
        <f t="shared" si="82"/>
        <v>41871</v>
      </c>
      <c r="E205" s="57">
        <f t="shared" si="82"/>
        <v>8.3912000000000013</v>
      </c>
      <c r="F205" s="155">
        <f t="shared" ref="F205:F231" si="83">F166+I166</f>
        <v>0</v>
      </c>
      <c r="G205" s="155">
        <f t="shared" ref="G205:G231" si="84">G166+M166</f>
        <v>0</v>
      </c>
      <c r="H205" s="155">
        <f t="shared" ref="H205:H238" si="85">F205-G205</f>
        <v>0</v>
      </c>
      <c r="I205" s="155">
        <f>'F4.2 Tillari'!Z10</f>
        <v>0</v>
      </c>
      <c r="J205" s="155">
        <f>'F4.2 Tillari'!AT10</f>
        <v>0</v>
      </c>
      <c r="K205" s="155"/>
      <c r="L205" s="155"/>
      <c r="M205" s="155">
        <f t="shared" ref="M205" si="86">SUM(J205:L205)</f>
        <v>0</v>
      </c>
      <c r="N205" s="155">
        <f t="shared" ref="N205:N238" si="87">H205+I205-M205</f>
        <v>0</v>
      </c>
      <c r="O205" s="209">
        <f t="shared" ref="O205:O225" si="88">MAX(0,IF(M205=0,0,IF(G205+M205&lt;E205,M205,E205-G205)))</f>
        <v>0</v>
      </c>
      <c r="P205" s="210">
        <f t="shared" ref="P205:P225" si="89">M205-O205</f>
        <v>0</v>
      </c>
    </row>
    <row r="206" spans="1:16" ht="30" hidden="1" outlineLevel="1">
      <c r="A206" s="183">
        <f t="shared" si="81"/>
        <v>2.1</v>
      </c>
      <c r="B206" s="356" t="str">
        <f t="shared" si="80"/>
        <v xml:space="preserve"> Replacement of Runner at Tillari Hydro Power Station for up rating Capacity from 60 MW to 66 MW.</v>
      </c>
      <c r="C206" s="183" t="str">
        <f t="shared" si="82"/>
        <v>MERC/TECH 12/CAPEX/20142015/00876</v>
      </c>
      <c r="D206" s="814">
        <f t="shared" si="82"/>
        <v>41871</v>
      </c>
      <c r="E206" s="815">
        <f t="shared" si="82"/>
        <v>2.37</v>
      </c>
      <c r="F206" s="815">
        <f t="shared" si="83"/>
        <v>2.3679163000000001</v>
      </c>
      <c r="G206" s="815">
        <f t="shared" si="84"/>
        <v>2.3679163000000001</v>
      </c>
      <c r="H206" s="815">
        <f t="shared" si="85"/>
        <v>0</v>
      </c>
      <c r="I206" s="815">
        <f>'F4.2 Tillari'!Z11</f>
        <v>0</v>
      </c>
      <c r="J206" s="815">
        <f>'F4.2 Tillari'!AT11</f>
        <v>0</v>
      </c>
      <c r="K206" s="815"/>
      <c r="L206" s="815"/>
      <c r="M206" s="815">
        <f t="shared" ref="M206:M238" si="90">SUM(J206:L206)</f>
        <v>0</v>
      </c>
      <c r="N206" s="815">
        <f t="shared" si="87"/>
        <v>0</v>
      </c>
      <c r="O206" s="209">
        <f t="shared" si="88"/>
        <v>0</v>
      </c>
      <c r="P206" s="210">
        <f t="shared" si="89"/>
        <v>0</v>
      </c>
    </row>
    <row r="207" spans="1:16" ht="30" hidden="1" outlineLevel="1">
      <c r="A207" s="183">
        <f t="shared" si="81"/>
        <v>2.2000000000000002</v>
      </c>
      <c r="B207" s="356" t="str">
        <f t="shared" si="80"/>
        <v>Replacement of 235 KV Oil Filled Cables by 235 KV XLPE Cables at Tillari Hydro Power Station.</v>
      </c>
      <c r="C207" s="183" t="str">
        <f t="shared" si="82"/>
        <v>MERC/TECH 12/CAPEX/20142015/00876</v>
      </c>
      <c r="D207" s="814">
        <f t="shared" si="82"/>
        <v>41871</v>
      </c>
      <c r="E207" s="815">
        <f t="shared" si="82"/>
        <v>4.71</v>
      </c>
      <c r="F207" s="815">
        <f t="shared" si="83"/>
        <v>5.7682995999999997</v>
      </c>
      <c r="G207" s="815">
        <f t="shared" si="84"/>
        <v>5.7682995999999997</v>
      </c>
      <c r="H207" s="815">
        <f t="shared" si="85"/>
        <v>0</v>
      </c>
      <c r="I207" s="815">
        <f>'F4.2 Tillari'!Z12</f>
        <v>0</v>
      </c>
      <c r="J207" s="815">
        <f>'F4.2 Tillari'!AT12</f>
        <v>0</v>
      </c>
      <c r="K207" s="815"/>
      <c r="L207" s="815"/>
      <c r="M207" s="815">
        <f t="shared" si="90"/>
        <v>0</v>
      </c>
      <c r="N207" s="815">
        <f t="shared" si="87"/>
        <v>0</v>
      </c>
      <c r="O207" s="209">
        <f t="shared" si="88"/>
        <v>0</v>
      </c>
      <c r="P207" s="210">
        <f t="shared" si="89"/>
        <v>0</v>
      </c>
    </row>
    <row r="208" spans="1:16" ht="30" hidden="1" outlineLevel="1">
      <c r="A208" s="183">
        <f t="shared" si="81"/>
        <v>2.2999999999999998</v>
      </c>
      <c r="B208" s="356" t="str">
        <f t="shared" si="80"/>
        <v>Replacement of existing AVR by SEE DVR system for Tillari Hydro Power Station.</v>
      </c>
      <c r="C208" s="183" t="str">
        <f t="shared" si="82"/>
        <v>MERC/TECH 12/CAPEX/20142015/00876</v>
      </c>
      <c r="D208" s="814">
        <f t="shared" si="82"/>
        <v>41871</v>
      </c>
      <c r="E208" s="815">
        <f t="shared" si="82"/>
        <v>0.98</v>
      </c>
      <c r="F208" s="815">
        <f t="shared" si="83"/>
        <v>0.52723774999999995</v>
      </c>
      <c r="G208" s="815">
        <f t="shared" si="84"/>
        <v>0.52723774999999995</v>
      </c>
      <c r="H208" s="815">
        <f t="shared" si="85"/>
        <v>0</v>
      </c>
      <c r="I208" s="815">
        <f>'F4.2 Tillari'!Z13</f>
        <v>0</v>
      </c>
      <c r="J208" s="815">
        <f>'F4.2 Tillari'!AT13</f>
        <v>0</v>
      </c>
      <c r="K208" s="815"/>
      <c r="L208" s="815"/>
      <c r="M208" s="815">
        <f t="shared" si="90"/>
        <v>0</v>
      </c>
      <c r="N208" s="815">
        <f t="shared" si="87"/>
        <v>0</v>
      </c>
      <c r="O208" s="209">
        <f t="shared" si="88"/>
        <v>0</v>
      </c>
      <c r="P208" s="210">
        <f t="shared" si="89"/>
        <v>0</v>
      </c>
    </row>
    <row r="209" spans="1:16" ht="30" hidden="1" outlineLevel="1">
      <c r="A209" s="183">
        <f t="shared" si="81"/>
        <v>0</v>
      </c>
      <c r="B209" s="184" t="str">
        <f t="shared" si="80"/>
        <v>IDC</v>
      </c>
      <c r="C209" s="183" t="str">
        <f t="shared" si="82"/>
        <v>MERC/TECH 12/CAPEX/20142015/00876</v>
      </c>
      <c r="D209" s="814">
        <f t="shared" si="82"/>
        <v>41871</v>
      </c>
      <c r="E209" s="815">
        <f t="shared" si="82"/>
        <v>0.33119999999999999</v>
      </c>
      <c r="F209" s="815">
        <f t="shared" si="83"/>
        <v>0</v>
      </c>
      <c r="G209" s="815">
        <f t="shared" si="84"/>
        <v>0</v>
      </c>
      <c r="H209" s="815">
        <f t="shared" si="85"/>
        <v>0</v>
      </c>
      <c r="I209" s="815">
        <f>'F4.2 Tillari'!Z14</f>
        <v>0</v>
      </c>
      <c r="J209" s="815">
        <f>'F4.2 Tillari'!AT14</f>
        <v>0</v>
      </c>
      <c r="K209" s="815"/>
      <c r="L209" s="815"/>
      <c r="M209" s="815">
        <f t="shared" si="90"/>
        <v>0</v>
      </c>
      <c r="N209" s="815">
        <f t="shared" si="87"/>
        <v>0</v>
      </c>
      <c r="O209" s="209">
        <f t="shared" si="88"/>
        <v>0</v>
      </c>
      <c r="P209" s="210">
        <f t="shared" si="89"/>
        <v>0</v>
      </c>
    </row>
    <row r="210" spans="1:16" s="337" customFormat="1" ht="30" hidden="1" outlineLevel="1">
      <c r="A210" s="416">
        <f t="shared" si="81"/>
        <v>5</v>
      </c>
      <c r="B210" s="417" t="str">
        <f t="shared" si="80"/>
        <v>Various Civil schemes for Modernisations of colonies at Various Locations under Pune HPC</v>
      </c>
      <c r="C210" s="416" t="str">
        <f t="shared" si="82"/>
        <v>MERC/CAPEX/20162017/01745</v>
      </c>
      <c r="D210" s="811">
        <f t="shared" si="82"/>
        <v>42825</v>
      </c>
      <c r="E210" s="57">
        <f t="shared" si="82"/>
        <v>1.4689000000000001</v>
      </c>
      <c r="F210" s="155">
        <f t="shared" si="83"/>
        <v>0</v>
      </c>
      <c r="G210" s="155">
        <f t="shared" si="84"/>
        <v>0</v>
      </c>
      <c r="H210" s="155">
        <f t="shared" si="85"/>
        <v>0</v>
      </c>
      <c r="I210" s="155">
        <f>'F4.2 Tillari'!Z15</f>
        <v>0</v>
      </c>
      <c r="J210" s="155">
        <f>'F4.2 Tillari'!AT15</f>
        <v>0</v>
      </c>
      <c r="K210" s="155"/>
      <c r="L210" s="155"/>
      <c r="M210" s="155">
        <f t="shared" si="90"/>
        <v>0</v>
      </c>
      <c r="N210" s="155">
        <f t="shared" si="87"/>
        <v>0</v>
      </c>
      <c r="O210" s="209">
        <f t="shared" si="88"/>
        <v>0</v>
      </c>
      <c r="P210" s="210">
        <f t="shared" si="89"/>
        <v>0</v>
      </c>
    </row>
    <row r="211" spans="1:16" hidden="1" outlineLevel="1">
      <c r="A211" s="183">
        <f t="shared" si="81"/>
        <v>5.0999999999999996</v>
      </c>
      <c r="B211" s="356" t="str">
        <f t="shared" si="80"/>
        <v>Refurbishing of Residential complex</v>
      </c>
      <c r="C211" s="183" t="str">
        <f t="shared" si="82"/>
        <v>MERC/CAPEX/20162017/01745</v>
      </c>
      <c r="D211" s="814">
        <f t="shared" si="82"/>
        <v>42825</v>
      </c>
      <c r="E211" s="815">
        <f t="shared" si="82"/>
        <v>0.64539999999999997</v>
      </c>
      <c r="F211" s="815">
        <f t="shared" si="83"/>
        <v>0.56327121099999999</v>
      </c>
      <c r="G211" s="815">
        <f t="shared" si="84"/>
        <v>0.56327121099999999</v>
      </c>
      <c r="H211" s="815">
        <f t="shared" si="85"/>
        <v>0</v>
      </c>
      <c r="I211" s="815">
        <f>'F4.2 Tillari'!Z16</f>
        <v>0</v>
      </c>
      <c r="J211" s="815">
        <f>'F4.2 Tillari'!AT16</f>
        <v>0</v>
      </c>
      <c r="K211" s="815"/>
      <c r="L211" s="815"/>
      <c r="M211" s="815">
        <f t="shared" si="90"/>
        <v>0</v>
      </c>
      <c r="N211" s="815">
        <f t="shared" si="87"/>
        <v>0</v>
      </c>
      <c r="O211" s="209">
        <f t="shared" si="88"/>
        <v>0</v>
      </c>
      <c r="P211" s="210">
        <f t="shared" si="89"/>
        <v>0</v>
      </c>
    </row>
    <row r="212" spans="1:16" hidden="1" outlineLevel="1">
      <c r="A212" s="183">
        <f t="shared" si="81"/>
        <v>5.2</v>
      </c>
      <c r="B212" s="356" t="str">
        <f t="shared" si="80"/>
        <v>Internal Roads</v>
      </c>
      <c r="C212" s="183" t="str">
        <f t="shared" si="82"/>
        <v>MERC/CAPEX/20162017/01745</v>
      </c>
      <c r="D212" s="814">
        <f t="shared" si="82"/>
        <v>42825</v>
      </c>
      <c r="E212" s="815">
        <f t="shared" si="82"/>
        <v>0.49270000000000003</v>
      </c>
      <c r="F212" s="815">
        <f t="shared" si="83"/>
        <v>0.47060387800000003</v>
      </c>
      <c r="G212" s="815">
        <f t="shared" si="84"/>
        <v>0.47060387800000003</v>
      </c>
      <c r="H212" s="815">
        <f t="shared" si="85"/>
        <v>0</v>
      </c>
      <c r="I212" s="815">
        <f>'F4.2 Tillari'!Z17</f>
        <v>0</v>
      </c>
      <c r="J212" s="815">
        <f>'F4.2 Tillari'!AT17</f>
        <v>0</v>
      </c>
      <c r="K212" s="815"/>
      <c r="L212" s="815"/>
      <c r="M212" s="815">
        <f t="shared" si="90"/>
        <v>0</v>
      </c>
      <c r="N212" s="815">
        <f t="shared" si="87"/>
        <v>0</v>
      </c>
      <c r="O212" s="209">
        <f t="shared" si="88"/>
        <v>0</v>
      </c>
      <c r="P212" s="210">
        <f t="shared" si="89"/>
        <v>0</v>
      </c>
    </row>
    <row r="213" spans="1:16" hidden="1" outlineLevel="1">
      <c r="A213" s="183">
        <f t="shared" si="81"/>
        <v>5.3</v>
      </c>
      <c r="B213" s="356" t="str">
        <f t="shared" si="80"/>
        <v>Water supply, filteration &amp;  Sanitary works</v>
      </c>
      <c r="C213" s="183" t="str">
        <f t="shared" si="82"/>
        <v>MERC/CAPEX/20162017/01745</v>
      </c>
      <c r="D213" s="814">
        <f t="shared" si="82"/>
        <v>42825</v>
      </c>
      <c r="E213" s="815">
        <f t="shared" si="82"/>
        <v>0.33079999999999998</v>
      </c>
      <c r="F213" s="815">
        <f t="shared" si="83"/>
        <v>0.33922220700000005</v>
      </c>
      <c r="G213" s="815">
        <f t="shared" si="84"/>
        <v>0.33922220700000005</v>
      </c>
      <c r="H213" s="815">
        <f t="shared" si="85"/>
        <v>0</v>
      </c>
      <c r="I213" s="815">
        <f>'F4.2 Tillari'!Z18</f>
        <v>0</v>
      </c>
      <c r="J213" s="815">
        <f>'F4.2 Tillari'!AT18</f>
        <v>0</v>
      </c>
      <c r="K213" s="815"/>
      <c r="L213" s="815"/>
      <c r="M213" s="815">
        <f t="shared" si="90"/>
        <v>0</v>
      </c>
      <c r="N213" s="815">
        <f t="shared" si="87"/>
        <v>0</v>
      </c>
      <c r="O213" s="209">
        <f t="shared" si="88"/>
        <v>0</v>
      </c>
      <c r="P213" s="210">
        <f t="shared" si="89"/>
        <v>0</v>
      </c>
    </row>
    <row r="214" spans="1:16" hidden="1" outlineLevel="1">
      <c r="A214" s="183">
        <f t="shared" si="81"/>
        <v>5.4</v>
      </c>
      <c r="B214" s="356" t="str">
        <f t="shared" si="80"/>
        <v>Compound walls</v>
      </c>
      <c r="C214" s="183" t="str">
        <f t="shared" si="82"/>
        <v>MERC/CAPEX/20162017/01745</v>
      </c>
      <c r="D214" s="814">
        <f t="shared" si="82"/>
        <v>42825</v>
      </c>
      <c r="E214" s="815">
        <f t="shared" si="82"/>
        <v>0</v>
      </c>
      <c r="F214" s="815">
        <f t="shared" si="83"/>
        <v>0</v>
      </c>
      <c r="G214" s="815">
        <f t="shared" si="84"/>
        <v>0</v>
      </c>
      <c r="H214" s="815">
        <f t="shared" si="85"/>
        <v>0</v>
      </c>
      <c r="I214" s="815">
        <f>'F4.2 Tillari'!Z19</f>
        <v>0</v>
      </c>
      <c r="J214" s="815">
        <f>'F4.2 Tillari'!AT19</f>
        <v>0</v>
      </c>
      <c r="K214" s="815"/>
      <c r="L214" s="815"/>
      <c r="M214" s="815">
        <f t="shared" si="90"/>
        <v>0</v>
      </c>
      <c r="N214" s="815">
        <f t="shared" si="87"/>
        <v>0</v>
      </c>
      <c r="O214" s="209">
        <f t="shared" si="88"/>
        <v>0</v>
      </c>
      <c r="P214" s="210">
        <f t="shared" si="89"/>
        <v>0</v>
      </c>
    </row>
    <row r="215" spans="1:16" s="337" customFormat="1" ht="30" hidden="1" outlineLevel="1">
      <c r="A215" s="416">
        <f t="shared" si="81"/>
        <v>14</v>
      </c>
      <c r="B215" s="417" t="str">
        <f t="shared" si="80"/>
        <v>Various 14 Nos. of schemes for Hydro Power Stations under Renewable Energy Circle, Pune &amp; Nasik</v>
      </c>
      <c r="C215" s="416" t="str">
        <f t="shared" si="82"/>
        <v>MERC/CAPEX/2020-21/WFH/SBR/ 19</v>
      </c>
      <c r="D215" s="811">
        <f t="shared" si="82"/>
        <v>44029</v>
      </c>
      <c r="E215" s="57">
        <f t="shared" si="82"/>
        <v>2.2382499999999999</v>
      </c>
      <c r="F215" s="155">
        <f t="shared" si="83"/>
        <v>0</v>
      </c>
      <c r="G215" s="155">
        <f t="shared" si="84"/>
        <v>0</v>
      </c>
      <c r="H215" s="155">
        <f t="shared" si="85"/>
        <v>0</v>
      </c>
      <c r="I215" s="155">
        <f>'F4.2 Tillari'!Z20</f>
        <v>0</v>
      </c>
      <c r="J215" s="155">
        <f>'F4.2 Tillari'!AT20</f>
        <v>0</v>
      </c>
      <c r="K215" s="155"/>
      <c r="L215" s="155"/>
      <c r="M215" s="155">
        <f t="shared" si="90"/>
        <v>0</v>
      </c>
      <c r="N215" s="155">
        <f t="shared" si="87"/>
        <v>0</v>
      </c>
      <c r="O215" s="209">
        <f t="shared" si="88"/>
        <v>0</v>
      </c>
      <c r="P215" s="210">
        <f t="shared" si="89"/>
        <v>0</v>
      </c>
    </row>
    <row r="216" spans="1:16" ht="30" hidden="1" outlineLevel="1">
      <c r="A216" s="185">
        <f t="shared" si="81"/>
        <v>14.3</v>
      </c>
      <c r="B216" s="356" t="str">
        <f t="shared" si="80"/>
        <v>Schme-C :Replacement of existing Energy meters by 0.2S Class Energy meters at various HPS.</v>
      </c>
      <c r="C216" s="183" t="str">
        <f t="shared" si="82"/>
        <v>MERC/CAPEX/2020-21/WFH/SBR/ 19</v>
      </c>
      <c r="D216" s="814">
        <f t="shared" si="82"/>
        <v>44029</v>
      </c>
      <c r="E216" s="815">
        <f t="shared" si="82"/>
        <v>0</v>
      </c>
      <c r="F216" s="815">
        <f t="shared" si="83"/>
        <v>0</v>
      </c>
      <c r="G216" s="815">
        <f t="shared" si="84"/>
        <v>0</v>
      </c>
      <c r="H216" s="815">
        <f t="shared" si="85"/>
        <v>0</v>
      </c>
      <c r="I216" s="815">
        <f>'F4.2 Tillari'!Z21</f>
        <v>0</v>
      </c>
      <c r="J216" s="815">
        <f>'F4.2 Tillari'!AT21</f>
        <v>0</v>
      </c>
      <c r="K216" s="815"/>
      <c r="L216" s="815"/>
      <c r="M216" s="815">
        <f t="shared" si="90"/>
        <v>0</v>
      </c>
      <c r="N216" s="815">
        <f t="shared" si="87"/>
        <v>0</v>
      </c>
      <c r="O216" s="209">
        <f t="shared" si="88"/>
        <v>0</v>
      </c>
      <c r="P216" s="210">
        <f t="shared" si="89"/>
        <v>0</v>
      </c>
    </row>
    <row r="217" spans="1:16" ht="30" hidden="1" outlineLevel="1">
      <c r="A217" s="713">
        <f t="shared" si="81"/>
        <v>14.4</v>
      </c>
      <c r="B217" s="714" t="str">
        <f t="shared" si="80"/>
        <v>Schme-D: Providing Oil Filtration Machines for all Divisions of REC, Pune</v>
      </c>
      <c r="C217" s="58" t="str">
        <f t="shared" si="82"/>
        <v>MERC/CAPEX/2020-21/WFH/SBR/ 19</v>
      </c>
      <c r="D217" s="384">
        <f t="shared" si="82"/>
        <v>44029</v>
      </c>
      <c r="E217" s="59">
        <f t="shared" si="82"/>
        <v>0.14025000000000001</v>
      </c>
      <c r="F217" s="59">
        <f t="shared" si="83"/>
        <v>6.80978E-2</v>
      </c>
      <c r="G217" s="59">
        <f t="shared" si="84"/>
        <v>6.80978E-2</v>
      </c>
      <c r="H217" s="59">
        <f t="shared" si="85"/>
        <v>0</v>
      </c>
      <c r="I217" s="59">
        <f>'F4.2 Tillari'!Z22</f>
        <v>0</v>
      </c>
      <c r="J217" s="59">
        <f>'F4.2 Tillari'!AT22</f>
        <v>0</v>
      </c>
      <c r="K217" s="59"/>
      <c r="L217" s="59"/>
      <c r="M217" s="59">
        <f t="shared" si="90"/>
        <v>0</v>
      </c>
      <c r="N217" s="59">
        <f t="shared" si="87"/>
        <v>0</v>
      </c>
      <c r="O217" s="209">
        <f t="shared" si="88"/>
        <v>0</v>
      </c>
      <c r="P217" s="210">
        <f t="shared" si="89"/>
        <v>0</v>
      </c>
    </row>
    <row r="218" spans="1:16" ht="45" hidden="1" outlineLevel="1">
      <c r="A218" s="713">
        <f t="shared" si="81"/>
        <v>14.5</v>
      </c>
      <c r="B218" s="714" t="str">
        <f t="shared" si="80"/>
        <v>Schme-E: Replacement of existing Centralized Air Conditioning System with new at Tillari Hydro Power Stn.</v>
      </c>
      <c r="C218" s="58" t="str">
        <f t="shared" si="82"/>
        <v>MERC/CAPEX/2020-21/WFH/SBR/ 19</v>
      </c>
      <c r="D218" s="384">
        <f t="shared" si="82"/>
        <v>44029</v>
      </c>
      <c r="E218" s="59">
        <f t="shared" si="82"/>
        <v>1.248</v>
      </c>
      <c r="F218" s="59">
        <f t="shared" si="83"/>
        <v>1.505738</v>
      </c>
      <c r="G218" s="59">
        <f t="shared" si="84"/>
        <v>1.505738</v>
      </c>
      <c r="H218" s="59">
        <f t="shared" si="85"/>
        <v>0</v>
      </c>
      <c r="I218" s="59">
        <f>'F4.2 Tillari'!Z23</f>
        <v>0</v>
      </c>
      <c r="J218" s="59">
        <f>'F4.2 Tillari'!AT23</f>
        <v>0</v>
      </c>
      <c r="K218" s="59"/>
      <c r="L218" s="59"/>
      <c r="M218" s="59">
        <f t="shared" si="90"/>
        <v>0</v>
      </c>
      <c r="N218" s="59">
        <f t="shared" si="87"/>
        <v>0</v>
      </c>
      <c r="O218" s="209">
        <f t="shared" si="88"/>
        <v>0</v>
      </c>
      <c r="P218" s="210">
        <f t="shared" si="89"/>
        <v>0</v>
      </c>
    </row>
    <row r="219" spans="1:16" hidden="1" outlineLevel="1">
      <c r="A219" s="183">
        <f t="shared" si="81"/>
        <v>0</v>
      </c>
      <c r="B219" s="184" t="str">
        <f t="shared" si="80"/>
        <v>IDC</v>
      </c>
      <c r="C219" s="183" t="str">
        <f t="shared" si="82"/>
        <v>MERC/CAPEX/2020-21/WFH/SBR/ 19</v>
      </c>
      <c r="D219" s="814">
        <f t="shared" si="82"/>
        <v>44029</v>
      </c>
      <c r="E219" s="815">
        <f t="shared" si="82"/>
        <v>0.85</v>
      </c>
      <c r="F219" s="815">
        <f t="shared" si="83"/>
        <v>0</v>
      </c>
      <c r="G219" s="815">
        <f t="shared" si="84"/>
        <v>0</v>
      </c>
      <c r="H219" s="815">
        <f t="shared" si="85"/>
        <v>0</v>
      </c>
      <c r="I219" s="815">
        <f>'F4.2 Tillari'!Z24</f>
        <v>0</v>
      </c>
      <c r="J219" s="815">
        <f>'F4.2 Tillari'!AT24</f>
        <v>0</v>
      </c>
      <c r="K219" s="815"/>
      <c r="L219" s="815"/>
      <c r="M219" s="815">
        <f t="shared" si="90"/>
        <v>0</v>
      </c>
      <c r="N219" s="815">
        <f t="shared" si="87"/>
        <v>0</v>
      </c>
      <c r="O219" s="209">
        <f t="shared" si="88"/>
        <v>0</v>
      </c>
      <c r="P219" s="210">
        <f t="shared" si="89"/>
        <v>0</v>
      </c>
    </row>
    <row r="220" spans="1:16" s="337" customFormat="1" ht="30" hidden="1" outlineLevel="1">
      <c r="A220" s="416">
        <f t="shared" si="81"/>
        <v>16</v>
      </c>
      <c r="B220" s="417" t="str">
        <f t="shared" si="80"/>
        <v>Various 6 Nos. Schemes for Hydro Power Stations under Renewable Energy Circle, Pune</v>
      </c>
      <c r="C220" s="416" t="str">
        <f t="shared" si="82"/>
        <v>MERC/CAPEX/2020-2021/WFH/ SBR/22</v>
      </c>
      <c r="D220" s="811">
        <f t="shared" si="82"/>
        <v>44037</v>
      </c>
      <c r="E220" s="57">
        <f t="shared" si="82"/>
        <v>1.6277600000000001</v>
      </c>
      <c r="F220" s="155">
        <f t="shared" si="83"/>
        <v>0</v>
      </c>
      <c r="G220" s="155">
        <f t="shared" si="84"/>
        <v>0</v>
      </c>
      <c r="H220" s="155">
        <f t="shared" si="85"/>
        <v>0</v>
      </c>
      <c r="I220" s="155">
        <f>'F4.2 Tillari'!Z25</f>
        <v>0</v>
      </c>
      <c r="J220" s="155">
        <f>'F4.2 Tillari'!AT25</f>
        <v>0</v>
      </c>
      <c r="K220" s="155"/>
      <c r="L220" s="155"/>
      <c r="M220" s="155">
        <f t="shared" si="90"/>
        <v>0</v>
      </c>
      <c r="N220" s="155">
        <f t="shared" si="87"/>
        <v>0</v>
      </c>
      <c r="O220" s="209">
        <f t="shared" si="88"/>
        <v>0</v>
      </c>
      <c r="P220" s="210">
        <f t="shared" si="89"/>
        <v>0</v>
      </c>
    </row>
    <row r="221" spans="1:16" ht="45" hidden="1" outlineLevel="1">
      <c r="A221" s="713">
        <f t="shared" si="81"/>
        <v>16.100000000000001</v>
      </c>
      <c r="B221" s="714" t="str">
        <f t="shared" si="80"/>
        <v>Replacement of existing Air Compressors at Bhira, Tilari, Pawana and Ujjani Hydro Power Stations under REC, Pune</v>
      </c>
      <c r="C221" s="58" t="str">
        <f t="shared" si="82"/>
        <v>MERC/CAPEX/2020-2021/WFH/ SBR/22</v>
      </c>
      <c r="D221" s="384">
        <f t="shared" si="82"/>
        <v>44037</v>
      </c>
      <c r="E221" s="59">
        <f t="shared" si="82"/>
        <v>0.15576000000000001</v>
      </c>
      <c r="F221" s="59">
        <f t="shared" si="83"/>
        <v>0.13216</v>
      </c>
      <c r="G221" s="59">
        <f t="shared" si="84"/>
        <v>0.13216</v>
      </c>
      <c r="H221" s="59">
        <f t="shared" si="85"/>
        <v>0</v>
      </c>
      <c r="I221" s="59">
        <f>'F4.2 Tillari'!Z26</f>
        <v>0</v>
      </c>
      <c r="J221" s="59">
        <f>'F4.2 Tillari'!AT26</f>
        <v>0</v>
      </c>
      <c r="K221" s="59"/>
      <c r="L221" s="59"/>
      <c r="M221" s="59">
        <f t="shared" si="90"/>
        <v>0</v>
      </c>
      <c r="N221" s="59">
        <f t="shared" si="87"/>
        <v>0</v>
      </c>
      <c r="O221" s="209">
        <f t="shared" si="88"/>
        <v>0</v>
      </c>
      <c r="P221" s="210">
        <f t="shared" si="89"/>
        <v>0</v>
      </c>
    </row>
    <row r="222" spans="1:16" ht="30" hidden="1" outlineLevel="1">
      <c r="A222" s="713">
        <f t="shared" si="81"/>
        <v>16.3</v>
      </c>
      <c r="B222" s="714" t="str">
        <f t="shared" si="80"/>
        <v>Replacement of Generator Air Coolers at Tilari HPS.</v>
      </c>
      <c r="C222" s="58" t="str">
        <f t="shared" si="82"/>
        <v>MERC/CAPEX/2020-2021/WFH/ SBR/22</v>
      </c>
      <c r="D222" s="384">
        <f t="shared" si="82"/>
        <v>44037</v>
      </c>
      <c r="E222" s="59">
        <f t="shared" si="82"/>
        <v>0.85299999999999998</v>
      </c>
      <c r="F222" s="59">
        <f t="shared" si="83"/>
        <v>0.68831476800000002</v>
      </c>
      <c r="G222" s="59">
        <f t="shared" si="84"/>
        <v>0.68831476800000002</v>
      </c>
      <c r="H222" s="59">
        <f t="shared" si="85"/>
        <v>0</v>
      </c>
      <c r="I222" s="59">
        <f>'F4.2 Tillari'!Z27</f>
        <v>0</v>
      </c>
      <c r="J222" s="59">
        <f>'F4.2 Tillari'!AT27</f>
        <v>0</v>
      </c>
      <c r="K222" s="59"/>
      <c r="L222" s="59"/>
      <c r="M222" s="59">
        <f t="shared" si="90"/>
        <v>0</v>
      </c>
      <c r="N222" s="59">
        <f t="shared" si="87"/>
        <v>0</v>
      </c>
      <c r="O222" s="209">
        <f t="shared" si="88"/>
        <v>0</v>
      </c>
      <c r="P222" s="210">
        <f t="shared" si="89"/>
        <v>0</v>
      </c>
    </row>
    <row r="223" spans="1:16" ht="45" hidden="1" outlineLevel="1">
      <c r="A223" s="713">
        <f t="shared" si="81"/>
        <v>16.399999999999999</v>
      </c>
      <c r="B223" s="714" t="str">
        <f t="shared" si="80"/>
        <v>Replacement of 220 V, 400/300 AH Battery set with Tubular type Battery Banks at Bhira, Tilari, Kanher, Dimbhe and Ujani Hydro Power Stations.</v>
      </c>
      <c r="C223" s="58" t="str">
        <f t="shared" si="82"/>
        <v>MERC/CAPEX/2020-2021/WFH/ SBR/22</v>
      </c>
      <c r="D223" s="384">
        <f t="shared" si="82"/>
        <v>44037</v>
      </c>
      <c r="E223" s="59">
        <f t="shared" si="82"/>
        <v>0.18</v>
      </c>
      <c r="F223" s="59">
        <f t="shared" si="83"/>
        <v>0.11942800000000001</v>
      </c>
      <c r="G223" s="59">
        <f t="shared" si="84"/>
        <v>0.11942800000000001</v>
      </c>
      <c r="H223" s="59">
        <f t="shared" si="85"/>
        <v>0</v>
      </c>
      <c r="I223" s="59">
        <f>'F4.2 Tillari'!Z28</f>
        <v>0</v>
      </c>
      <c r="J223" s="59">
        <f>'F4.2 Tillari'!AT28</f>
        <v>0</v>
      </c>
      <c r="K223" s="59"/>
      <c r="L223" s="59"/>
      <c r="M223" s="59">
        <f t="shared" si="90"/>
        <v>0</v>
      </c>
      <c r="N223" s="59">
        <f t="shared" si="87"/>
        <v>0</v>
      </c>
      <c r="O223" s="209">
        <f t="shared" si="88"/>
        <v>0</v>
      </c>
      <c r="P223" s="210">
        <f t="shared" si="89"/>
        <v>0</v>
      </c>
    </row>
    <row r="224" spans="1:16" ht="30" hidden="1" outlineLevel="1">
      <c r="A224" s="183">
        <f t="shared" si="81"/>
        <v>0</v>
      </c>
      <c r="B224" s="184" t="str">
        <f t="shared" si="80"/>
        <v>IDC</v>
      </c>
      <c r="C224" s="183" t="str">
        <f t="shared" si="82"/>
        <v>MERC/CAPEX/2020-2021/WFH/ SBR/22</v>
      </c>
      <c r="D224" s="814">
        <f t="shared" si="82"/>
        <v>44037</v>
      </c>
      <c r="E224" s="815">
        <f t="shared" si="82"/>
        <v>0.439</v>
      </c>
      <c r="F224" s="815">
        <f t="shared" si="83"/>
        <v>0</v>
      </c>
      <c r="G224" s="815">
        <f t="shared" si="84"/>
        <v>0</v>
      </c>
      <c r="H224" s="815">
        <f t="shared" si="85"/>
        <v>0</v>
      </c>
      <c r="I224" s="815">
        <f>'F4.2 Tillari'!Z29</f>
        <v>0</v>
      </c>
      <c r="J224" s="815">
        <f>'F4.2 Tillari'!AT29</f>
        <v>0</v>
      </c>
      <c r="K224" s="815"/>
      <c r="L224" s="815"/>
      <c r="M224" s="815">
        <f t="shared" si="90"/>
        <v>0</v>
      </c>
      <c r="N224" s="815">
        <f t="shared" si="87"/>
        <v>0</v>
      </c>
      <c r="O224" s="209">
        <f t="shared" si="88"/>
        <v>0</v>
      </c>
      <c r="P224" s="210">
        <f t="shared" si="89"/>
        <v>0</v>
      </c>
    </row>
    <row r="225" spans="1:16" hidden="1" outlineLevel="1">
      <c r="A225" s="715">
        <f t="shared" si="81"/>
        <v>0</v>
      </c>
      <c r="B225" s="716">
        <f t="shared" si="80"/>
        <v>0</v>
      </c>
      <c r="C225" s="87">
        <f t="shared" si="82"/>
        <v>0</v>
      </c>
      <c r="D225" s="141" t="str">
        <f t="shared" si="82"/>
        <v>-</v>
      </c>
      <c r="E225" s="159">
        <f t="shared" si="82"/>
        <v>0</v>
      </c>
      <c r="F225" s="59">
        <f t="shared" si="83"/>
        <v>0</v>
      </c>
      <c r="G225" s="59">
        <f t="shared" si="84"/>
        <v>0</v>
      </c>
      <c r="H225" s="59">
        <f t="shared" si="85"/>
        <v>0</v>
      </c>
      <c r="I225" s="59">
        <f>'F4.2 Tillari'!Z30</f>
        <v>0</v>
      </c>
      <c r="J225" s="59">
        <f>'F4.2 Tillari'!AT30</f>
        <v>0</v>
      </c>
      <c r="K225" s="59"/>
      <c r="L225" s="59"/>
      <c r="M225" s="59">
        <f t="shared" si="90"/>
        <v>0</v>
      </c>
      <c r="N225" s="59">
        <f t="shared" si="87"/>
        <v>0</v>
      </c>
      <c r="O225" s="209">
        <f t="shared" si="88"/>
        <v>0</v>
      </c>
      <c r="P225" s="210">
        <f t="shared" si="89"/>
        <v>0</v>
      </c>
    </row>
    <row r="226" spans="1:16" hidden="1" outlineLevel="1">
      <c r="A226" s="715">
        <f t="shared" si="81"/>
        <v>0</v>
      </c>
      <c r="B226" s="717" t="str">
        <f t="shared" si="80"/>
        <v>(ii) Yet to be submitted to MERC</v>
      </c>
      <c r="C226" s="87">
        <f t="shared" si="82"/>
        <v>0</v>
      </c>
      <c r="D226" s="141" t="str">
        <f t="shared" si="82"/>
        <v>-</v>
      </c>
      <c r="E226" s="159">
        <f t="shared" si="82"/>
        <v>0</v>
      </c>
      <c r="F226" s="59">
        <f t="shared" si="83"/>
        <v>0</v>
      </c>
      <c r="G226" s="59">
        <f t="shared" si="84"/>
        <v>0</v>
      </c>
      <c r="H226" s="59">
        <f t="shared" si="85"/>
        <v>0</v>
      </c>
      <c r="I226" s="59">
        <f>'F4.2 Tillari'!Z31</f>
        <v>0</v>
      </c>
      <c r="J226" s="59">
        <f>'F4.2 Tillari'!AT31</f>
        <v>0</v>
      </c>
      <c r="K226" s="59"/>
      <c r="L226" s="59"/>
      <c r="M226" s="59">
        <f t="shared" si="90"/>
        <v>0</v>
      </c>
      <c r="N226" s="59">
        <f t="shared" si="87"/>
        <v>0</v>
      </c>
    </row>
    <row r="227" spans="1:16" hidden="1" outlineLevel="1">
      <c r="A227" s="638">
        <f t="shared" si="81"/>
        <v>0</v>
      </c>
      <c r="B227" s="639" t="str">
        <f t="shared" si="80"/>
        <v>DPR-5</v>
      </c>
      <c r="C227" s="87">
        <f t="shared" si="82"/>
        <v>0</v>
      </c>
      <c r="D227" s="141" t="str">
        <f t="shared" si="82"/>
        <v>-</v>
      </c>
      <c r="E227" s="159">
        <f t="shared" si="82"/>
        <v>0</v>
      </c>
      <c r="F227" s="59">
        <f t="shared" si="83"/>
        <v>0</v>
      </c>
      <c r="G227" s="59">
        <f t="shared" si="84"/>
        <v>0</v>
      </c>
      <c r="H227" s="59">
        <f t="shared" si="85"/>
        <v>0</v>
      </c>
      <c r="I227" s="59">
        <f>'F4.2 Tillari'!Z32</f>
        <v>0</v>
      </c>
      <c r="J227" s="59">
        <f>'F4.2 Tillari'!AT32</f>
        <v>0</v>
      </c>
      <c r="K227" s="59"/>
      <c r="L227" s="59"/>
      <c r="M227" s="59">
        <f t="shared" si="90"/>
        <v>0</v>
      </c>
      <c r="N227" s="59">
        <f t="shared" si="87"/>
        <v>0</v>
      </c>
    </row>
    <row r="228" spans="1:16" ht="30" hidden="1" outlineLevel="1">
      <c r="A228" s="638">
        <f t="shared" si="81"/>
        <v>0</v>
      </c>
      <c r="B228" s="718" t="str">
        <f t="shared" si="80"/>
        <v>Upgradation of prortection system for Generator &amp; generator transformer for Tillari HPS</v>
      </c>
      <c r="C228" s="87">
        <f t="shared" si="82"/>
        <v>0</v>
      </c>
      <c r="D228" s="141" t="str">
        <f t="shared" si="82"/>
        <v>-</v>
      </c>
      <c r="E228" s="159">
        <f t="shared" si="82"/>
        <v>0</v>
      </c>
      <c r="F228" s="59">
        <f t="shared" si="83"/>
        <v>0.78469999999999995</v>
      </c>
      <c r="G228" s="59">
        <f t="shared" si="84"/>
        <v>0.78469999999999995</v>
      </c>
      <c r="H228" s="59">
        <f t="shared" si="85"/>
        <v>0</v>
      </c>
      <c r="I228" s="59">
        <f>'F4.2 Tillari'!Z33</f>
        <v>0</v>
      </c>
      <c r="J228" s="59">
        <f>'F4.2 Tillari'!AT33</f>
        <v>0</v>
      </c>
      <c r="K228" s="59"/>
      <c r="L228" s="59"/>
      <c r="M228" s="59">
        <f t="shared" si="90"/>
        <v>0</v>
      </c>
      <c r="N228" s="59">
        <f t="shared" si="87"/>
        <v>0</v>
      </c>
    </row>
    <row r="229" spans="1:16" ht="60" hidden="1" outlineLevel="1">
      <c r="A229" s="638">
        <f t="shared" si="81"/>
        <v>0</v>
      </c>
      <c r="B229" s="718" t="str">
        <f t="shared" si="80"/>
        <v>Supply &amp; installation of one set ( 04 nos) of new nozzles assembly with deflector and new digital governer along with hydraulic pumping unit for Tillari HPS</v>
      </c>
      <c r="C229" s="87">
        <f t="shared" si="82"/>
        <v>0</v>
      </c>
      <c r="D229" s="141" t="str">
        <f t="shared" si="82"/>
        <v>-</v>
      </c>
      <c r="E229" s="159">
        <f t="shared" si="82"/>
        <v>0</v>
      </c>
      <c r="F229" s="59">
        <f t="shared" si="83"/>
        <v>19.739999999999998</v>
      </c>
      <c r="G229" s="59">
        <f t="shared" si="84"/>
        <v>19.739999999999998</v>
      </c>
      <c r="H229" s="59">
        <f t="shared" si="85"/>
        <v>0</v>
      </c>
      <c r="I229" s="59">
        <f>'F4.2 Tillari'!Z34</f>
        <v>0</v>
      </c>
      <c r="J229" s="59">
        <f>'F4.2 Tillari'!AT34</f>
        <v>0</v>
      </c>
      <c r="K229" s="59"/>
      <c r="L229" s="59"/>
      <c r="M229" s="59">
        <f t="shared" si="90"/>
        <v>0</v>
      </c>
      <c r="N229" s="59">
        <f t="shared" si="87"/>
        <v>0</v>
      </c>
    </row>
    <row r="230" spans="1:16" hidden="1" outlineLevel="1">
      <c r="A230" s="719">
        <f t="shared" si="81"/>
        <v>0</v>
      </c>
      <c r="B230" s="639" t="str">
        <f t="shared" si="80"/>
        <v>DPR-7</v>
      </c>
      <c r="C230" s="87">
        <f t="shared" si="82"/>
        <v>0</v>
      </c>
      <c r="D230" s="141" t="str">
        <f t="shared" si="82"/>
        <v>-</v>
      </c>
      <c r="E230" s="159">
        <f t="shared" si="82"/>
        <v>0</v>
      </c>
      <c r="F230" s="59">
        <f t="shared" si="83"/>
        <v>0</v>
      </c>
      <c r="G230" s="59">
        <f t="shared" si="84"/>
        <v>0</v>
      </c>
      <c r="H230" s="59">
        <f t="shared" si="85"/>
        <v>0</v>
      </c>
      <c r="I230" s="59">
        <f>'F4.2 Tillari'!Z35</f>
        <v>0</v>
      </c>
      <c r="J230" s="59">
        <f>'F4.2 Tillari'!AT35</f>
        <v>0</v>
      </c>
      <c r="K230" s="59"/>
      <c r="L230" s="59"/>
      <c r="M230" s="59">
        <f t="shared" si="90"/>
        <v>0</v>
      </c>
      <c r="N230" s="59">
        <f t="shared" si="87"/>
        <v>0</v>
      </c>
    </row>
    <row r="231" spans="1:16" hidden="1" outlineLevel="1">
      <c r="A231" s="719">
        <f t="shared" si="81"/>
        <v>0</v>
      </c>
      <c r="B231" s="720" t="str">
        <f t="shared" si="80"/>
        <v>Generator Transformer for Tillari HPS</v>
      </c>
      <c r="C231" s="87">
        <f t="shared" si="82"/>
        <v>0</v>
      </c>
      <c r="D231" s="141" t="str">
        <f t="shared" si="82"/>
        <v>-</v>
      </c>
      <c r="E231" s="159">
        <f t="shared" si="82"/>
        <v>0</v>
      </c>
      <c r="F231" s="59">
        <f t="shared" si="83"/>
        <v>0</v>
      </c>
      <c r="G231" s="59">
        <f t="shared" si="84"/>
        <v>0</v>
      </c>
      <c r="H231" s="59">
        <f t="shared" si="85"/>
        <v>0</v>
      </c>
      <c r="I231" s="59">
        <f>'F4.2 Tillari'!Z36</f>
        <v>0</v>
      </c>
      <c r="J231" s="59">
        <f>'F4.2 Tillari'!AT36</f>
        <v>0</v>
      </c>
      <c r="K231" s="59"/>
      <c r="L231" s="59"/>
      <c r="M231" s="59">
        <f t="shared" si="90"/>
        <v>0</v>
      </c>
      <c r="N231" s="59">
        <f t="shared" si="87"/>
        <v>0</v>
      </c>
    </row>
    <row r="232" spans="1:16" hidden="1" outlineLevel="1">
      <c r="A232" s="713">
        <f t="shared" ref="A232:E232" si="91">A193</f>
        <v>0</v>
      </c>
      <c r="B232" s="721">
        <f t="shared" si="91"/>
        <v>0</v>
      </c>
      <c r="C232" s="87">
        <f t="shared" si="91"/>
        <v>0</v>
      </c>
      <c r="D232" s="141" t="str">
        <f t="shared" si="91"/>
        <v>-</v>
      </c>
      <c r="E232" s="159">
        <f t="shared" si="91"/>
        <v>0</v>
      </c>
      <c r="F232" s="59">
        <f t="shared" ref="F232:F233" si="92">F193+I193</f>
        <v>0</v>
      </c>
      <c r="G232" s="59">
        <f t="shared" ref="G232:G233" si="93">G193+M193</f>
        <v>0</v>
      </c>
      <c r="H232" s="59">
        <f t="shared" si="85"/>
        <v>0</v>
      </c>
      <c r="I232" s="59">
        <f>'F4.2 Tillari'!Z37</f>
        <v>0</v>
      </c>
      <c r="J232" s="59">
        <f>'F4.2 Tillari'!AT37</f>
        <v>0</v>
      </c>
      <c r="K232" s="59"/>
      <c r="L232" s="59"/>
      <c r="M232" s="59">
        <f t="shared" si="90"/>
        <v>0</v>
      </c>
      <c r="N232" s="59">
        <f t="shared" si="87"/>
        <v>0</v>
      </c>
    </row>
    <row r="233" spans="1:16" hidden="1" outlineLevel="1">
      <c r="A233" s="715">
        <f t="shared" ref="A233:E233" si="94">A194</f>
        <v>0</v>
      </c>
      <c r="B233" s="716">
        <f t="shared" si="94"/>
        <v>0</v>
      </c>
      <c r="C233" s="87">
        <f t="shared" si="94"/>
        <v>0</v>
      </c>
      <c r="D233" s="141" t="str">
        <f t="shared" si="94"/>
        <v>-</v>
      </c>
      <c r="E233" s="159">
        <f t="shared" si="94"/>
        <v>0</v>
      </c>
      <c r="F233" s="59">
        <f t="shared" si="92"/>
        <v>0</v>
      </c>
      <c r="G233" s="59">
        <f t="shared" si="93"/>
        <v>0</v>
      </c>
      <c r="H233" s="59">
        <f t="shared" si="85"/>
        <v>0</v>
      </c>
      <c r="I233" s="59">
        <f>'F4.2 Tillari'!Z38</f>
        <v>0</v>
      </c>
      <c r="J233" s="59">
        <f>'F4.2 Tillari'!AT38</f>
        <v>0</v>
      </c>
      <c r="K233" s="59"/>
      <c r="L233" s="59"/>
      <c r="M233" s="59">
        <f t="shared" si="90"/>
        <v>0</v>
      </c>
      <c r="N233" s="59">
        <f t="shared" si="87"/>
        <v>0</v>
      </c>
    </row>
    <row r="234" spans="1:16" hidden="1" outlineLevel="1">
      <c r="A234" s="715">
        <f t="shared" ref="A234:E238" si="95">A195</f>
        <v>0</v>
      </c>
      <c r="B234" s="722" t="str">
        <f t="shared" si="95"/>
        <v>B) Non-DPR Schemes</v>
      </c>
      <c r="C234" s="87">
        <f t="shared" si="95"/>
        <v>0</v>
      </c>
      <c r="D234" s="141" t="str">
        <f t="shared" si="95"/>
        <v>-</v>
      </c>
      <c r="E234" s="159">
        <f t="shared" si="95"/>
        <v>0</v>
      </c>
      <c r="F234" s="59">
        <f>F195+I195</f>
        <v>0</v>
      </c>
      <c r="G234" s="59">
        <f>G195+M195</f>
        <v>0</v>
      </c>
      <c r="H234" s="59">
        <f t="shared" si="85"/>
        <v>0</v>
      </c>
      <c r="I234" s="59">
        <f>'F4.2 Tillari'!Z39</f>
        <v>0</v>
      </c>
      <c r="J234" s="59">
        <f>'F4.2 Tillari'!AT39</f>
        <v>0</v>
      </c>
      <c r="K234" s="59"/>
      <c r="L234" s="59"/>
      <c r="M234" s="59">
        <f t="shared" si="90"/>
        <v>0</v>
      </c>
      <c r="N234" s="59">
        <f t="shared" si="87"/>
        <v>0</v>
      </c>
    </row>
    <row r="235" spans="1:16" hidden="1" outlineLevel="1">
      <c r="A235" s="713">
        <f t="shared" si="95"/>
        <v>1</v>
      </c>
      <c r="B235" s="721" t="str">
        <f t="shared" si="95"/>
        <v>Furniture &amp; Fixture General Asset</v>
      </c>
      <c r="C235" s="58" t="str">
        <f t="shared" si="95"/>
        <v>N.A.</v>
      </c>
      <c r="D235" s="384" t="str">
        <f t="shared" si="95"/>
        <v>-</v>
      </c>
      <c r="E235" s="59">
        <f t="shared" si="95"/>
        <v>0</v>
      </c>
      <c r="F235" s="59">
        <f>F196+I196</f>
        <v>5.1652000000000003E-2</v>
      </c>
      <c r="G235" s="59">
        <f>G196+M196</f>
        <v>5.1652000000000003E-2</v>
      </c>
      <c r="H235" s="59">
        <f t="shared" si="85"/>
        <v>0</v>
      </c>
      <c r="I235" s="59">
        <f>'F4.2 Tillari'!Z40</f>
        <v>0</v>
      </c>
      <c r="J235" s="59">
        <f>'F4.2 Tillari'!AT40</f>
        <v>0</v>
      </c>
      <c r="K235" s="59"/>
      <c r="L235" s="59"/>
      <c r="M235" s="59">
        <f t="shared" si="90"/>
        <v>0</v>
      </c>
      <c r="N235" s="59">
        <f t="shared" si="87"/>
        <v>0</v>
      </c>
    </row>
    <row r="236" spans="1:16" hidden="1" outlineLevel="1">
      <c r="A236" s="713">
        <f t="shared" si="95"/>
        <v>2</v>
      </c>
      <c r="B236" s="721" t="str">
        <f t="shared" si="95"/>
        <v>Electrical General Asset</v>
      </c>
      <c r="C236" s="58" t="str">
        <f t="shared" si="95"/>
        <v>N.A.</v>
      </c>
      <c r="D236" s="384" t="str">
        <f t="shared" si="95"/>
        <v>-</v>
      </c>
      <c r="E236" s="59">
        <f t="shared" si="95"/>
        <v>0</v>
      </c>
      <c r="F236" s="59">
        <f>F197+I197</f>
        <v>2.669589E-2</v>
      </c>
      <c r="G236" s="59">
        <f>G197+M197</f>
        <v>2.669589E-2</v>
      </c>
      <c r="H236" s="59">
        <f t="shared" si="85"/>
        <v>0</v>
      </c>
      <c r="I236" s="59">
        <f>'F4.2 Tillari'!Z41</f>
        <v>0</v>
      </c>
      <c r="J236" s="59">
        <f>'F4.2 Tillari'!AT41</f>
        <v>0</v>
      </c>
      <c r="K236" s="59"/>
      <c r="L236" s="59"/>
      <c r="M236" s="59">
        <f t="shared" si="90"/>
        <v>0</v>
      </c>
      <c r="N236" s="59">
        <f t="shared" si="87"/>
        <v>0</v>
      </c>
    </row>
    <row r="237" spans="1:16" hidden="1" outlineLevel="1">
      <c r="A237" s="713">
        <f t="shared" si="95"/>
        <v>3</v>
      </c>
      <c r="B237" s="721" t="str">
        <f t="shared" si="95"/>
        <v>Electronics General Asset</v>
      </c>
      <c r="C237" s="58" t="str">
        <f t="shared" si="95"/>
        <v>N.A.</v>
      </c>
      <c r="D237" s="384" t="str">
        <f t="shared" si="95"/>
        <v>-</v>
      </c>
      <c r="E237" s="59">
        <f t="shared" si="95"/>
        <v>0</v>
      </c>
      <c r="F237" s="59">
        <f>F198+I198</f>
        <v>2.3892979999999998E-3</v>
      </c>
      <c r="G237" s="59">
        <f>G198+M198</f>
        <v>2.3892979999999998E-3</v>
      </c>
      <c r="H237" s="59">
        <f t="shared" si="85"/>
        <v>0</v>
      </c>
      <c r="I237" s="59">
        <f>'F4.2 Tillari'!Z42</f>
        <v>0</v>
      </c>
      <c r="J237" s="59">
        <f>'F4.2 Tillari'!AT42</f>
        <v>0</v>
      </c>
      <c r="K237" s="59"/>
      <c r="L237" s="59"/>
      <c r="M237" s="59">
        <f t="shared" si="90"/>
        <v>0</v>
      </c>
      <c r="N237" s="59">
        <f t="shared" si="87"/>
        <v>0</v>
      </c>
    </row>
    <row r="238" spans="1:16" ht="15.75" hidden="1" outlineLevel="1" thickBot="1">
      <c r="A238" s="713">
        <f t="shared" si="95"/>
        <v>4</v>
      </c>
      <c r="B238" s="723" t="str">
        <f t="shared" si="95"/>
        <v>Vehicle</v>
      </c>
      <c r="C238" s="58" t="str">
        <f t="shared" si="95"/>
        <v>N.A.</v>
      </c>
      <c r="D238" s="384" t="str">
        <f t="shared" si="95"/>
        <v>-</v>
      </c>
      <c r="E238" s="59">
        <f t="shared" si="95"/>
        <v>0</v>
      </c>
      <c r="F238" s="59">
        <f>F199+I199</f>
        <v>2.0038810739999997</v>
      </c>
      <c r="G238" s="59">
        <f>G199+M199</f>
        <v>2.0038810739999997</v>
      </c>
      <c r="H238" s="59">
        <f t="shared" si="85"/>
        <v>0</v>
      </c>
      <c r="I238" s="59">
        <f>'F4.2 Tillari'!Z43</f>
        <v>0</v>
      </c>
      <c r="J238" s="59">
        <f>'F4.2 Tillari'!AT43</f>
        <v>0</v>
      </c>
      <c r="K238" s="59"/>
      <c r="L238" s="59"/>
      <c r="M238" s="59">
        <f t="shared" si="90"/>
        <v>0</v>
      </c>
      <c r="N238" s="59">
        <f t="shared" si="87"/>
        <v>0</v>
      </c>
    </row>
    <row r="239" spans="1:16" ht="15.75" collapsed="1" thickBot="1">
      <c r="A239" s="385"/>
      <c r="B239" s="386" t="str">
        <f>B200</f>
        <v>Total</v>
      </c>
      <c r="C239" s="387"/>
      <c r="D239" s="388"/>
      <c r="E239" s="389"/>
      <c r="F239" s="390">
        <f t="shared" ref="F239:N239" si="96">SUM(F205:F238)</f>
        <v>35.159607775999987</v>
      </c>
      <c r="G239" s="390">
        <f t="shared" si="96"/>
        <v>35.159607775999987</v>
      </c>
      <c r="H239" s="390">
        <f t="shared" si="96"/>
        <v>0</v>
      </c>
      <c r="I239" s="390">
        <f t="shared" si="96"/>
        <v>0</v>
      </c>
      <c r="J239" s="390">
        <f t="shared" si="96"/>
        <v>0</v>
      </c>
      <c r="K239" s="390">
        <f t="shared" si="96"/>
        <v>0</v>
      </c>
      <c r="L239" s="390">
        <f t="shared" si="96"/>
        <v>0</v>
      </c>
      <c r="M239" s="391">
        <f t="shared" si="96"/>
        <v>0</v>
      </c>
      <c r="N239" s="390">
        <f t="shared" si="96"/>
        <v>0</v>
      </c>
    </row>
    <row r="241" spans="1:16" s="208" customFormat="1" ht="15.75" thickBot="1">
      <c r="A241" s="378"/>
      <c r="B241" s="41" t="s">
        <v>519</v>
      </c>
      <c r="C241" s="379"/>
      <c r="D241" s="380"/>
      <c r="E241" s="44"/>
      <c r="F241" s="95"/>
      <c r="G241" s="95"/>
      <c r="H241" s="95"/>
      <c r="I241" s="95"/>
      <c r="J241" s="95"/>
      <c r="K241" s="95"/>
      <c r="L241" s="95"/>
      <c r="M241" s="95"/>
      <c r="N241" s="95"/>
    </row>
    <row r="242" spans="1:16" hidden="1" outlineLevel="1">
      <c r="A242" s="341"/>
      <c r="B242" s="49" t="str">
        <f t="shared" ref="B242:E257" si="97">B203</f>
        <v>a) DPR Schemes</v>
      </c>
      <c r="C242" s="379"/>
      <c r="D242" s="380"/>
      <c r="E242" s="44"/>
      <c r="F242" s="44"/>
      <c r="G242" s="44"/>
      <c r="H242" s="44"/>
      <c r="I242" s="44"/>
      <c r="J242" s="44"/>
      <c r="K242" s="44"/>
      <c r="L242" s="44"/>
      <c r="M242" s="44"/>
      <c r="N242" s="44"/>
    </row>
    <row r="243" spans="1:16" hidden="1" outlineLevel="1">
      <c r="A243" s="378"/>
      <c r="B243" s="344" t="str">
        <f t="shared" si="97"/>
        <v>(i) Submitted to MERC</v>
      </c>
      <c r="C243" s="381"/>
      <c r="D243" s="382"/>
      <c r="E243" s="44"/>
      <c r="F243" s="44"/>
      <c r="G243" s="44"/>
      <c r="H243" s="44"/>
      <c r="I243" s="44"/>
      <c r="J243" s="44"/>
      <c r="K243" s="44"/>
      <c r="L243" s="44"/>
      <c r="M243" s="44"/>
      <c r="N243" s="44"/>
    </row>
    <row r="244" spans="1:16" s="337" customFormat="1" ht="30" hidden="1" outlineLevel="1">
      <c r="A244" s="416">
        <f t="shared" ref="A244:E259" si="98">A205</f>
        <v>2</v>
      </c>
      <c r="B244" s="417" t="str">
        <f t="shared" si="97"/>
        <v>Various schemes of Hydro Power Stations at HPC Pune &amp; HPC Nasik</v>
      </c>
      <c r="C244" s="416" t="str">
        <f t="shared" si="97"/>
        <v>MERC/TECH 12/CAPEX/20142015/00876</v>
      </c>
      <c r="D244" s="811">
        <f t="shared" si="97"/>
        <v>41871</v>
      </c>
      <c r="E244" s="57">
        <f t="shared" si="97"/>
        <v>8.3912000000000013</v>
      </c>
      <c r="F244" s="155">
        <f t="shared" ref="F244:F272" si="99">F205+I205</f>
        <v>0</v>
      </c>
      <c r="G244" s="155">
        <f t="shared" ref="G244:G272" si="100">G205+M205</f>
        <v>0</v>
      </c>
      <c r="H244" s="155">
        <f t="shared" ref="H244:H277" si="101">F244-G244</f>
        <v>0</v>
      </c>
      <c r="I244" s="155">
        <f>'F4.2 Tillari'!AA10</f>
        <v>0</v>
      </c>
      <c r="J244" s="155">
        <f>'F4.2 Tillari'!AU10</f>
        <v>0</v>
      </c>
      <c r="K244" s="155"/>
      <c r="L244" s="155"/>
      <c r="M244" s="155">
        <f t="shared" ref="M244" si="102">SUM(J244:L244)</f>
        <v>0</v>
      </c>
      <c r="N244" s="155">
        <f t="shared" ref="N244:N277" si="103">H244+I244-M244</f>
        <v>0</v>
      </c>
      <c r="O244" s="209">
        <f t="shared" ref="O244:O264" si="104">MAX(0,IF(M244=0,0,IF(G244+M244&lt;E244,M244,E244-G244)))</f>
        <v>0</v>
      </c>
      <c r="P244" s="210">
        <f t="shared" ref="P244:P264" si="105">M244-O244</f>
        <v>0</v>
      </c>
    </row>
    <row r="245" spans="1:16" ht="30" hidden="1" outlineLevel="1">
      <c r="A245" s="183">
        <f t="shared" si="98"/>
        <v>2.1</v>
      </c>
      <c r="B245" s="356" t="str">
        <f t="shared" si="97"/>
        <v xml:space="preserve"> Replacement of Runner at Tillari Hydro Power Station for up rating Capacity from 60 MW to 66 MW.</v>
      </c>
      <c r="C245" s="183" t="str">
        <f t="shared" si="97"/>
        <v>MERC/TECH 12/CAPEX/20142015/00876</v>
      </c>
      <c r="D245" s="814">
        <f t="shared" si="97"/>
        <v>41871</v>
      </c>
      <c r="E245" s="815">
        <f t="shared" si="97"/>
        <v>2.37</v>
      </c>
      <c r="F245" s="815">
        <f t="shared" si="99"/>
        <v>2.3679163000000001</v>
      </c>
      <c r="G245" s="815">
        <f t="shared" si="100"/>
        <v>2.3679163000000001</v>
      </c>
      <c r="H245" s="815">
        <f t="shared" si="101"/>
        <v>0</v>
      </c>
      <c r="I245" s="815">
        <f>'F4.2 Tillari'!AA11</f>
        <v>0</v>
      </c>
      <c r="J245" s="815">
        <f>'F4.2 Tillari'!AU11</f>
        <v>0</v>
      </c>
      <c r="K245" s="815"/>
      <c r="L245" s="815"/>
      <c r="M245" s="815">
        <f t="shared" ref="M245:M277" si="106">SUM(J245:L245)</f>
        <v>0</v>
      </c>
      <c r="N245" s="815">
        <f t="shared" si="103"/>
        <v>0</v>
      </c>
      <c r="O245" s="209">
        <f t="shared" si="104"/>
        <v>0</v>
      </c>
      <c r="P245" s="210">
        <f t="shared" si="105"/>
        <v>0</v>
      </c>
    </row>
    <row r="246" spans="1:16" ht="30" hidden="1" outlineLevel="1">
      <c r="A246" s="183">
        <f t="shared" si="98"/>
        <v>2.2000000000000002</v>
      </c>
      <c r="B246" s="356" t="str">
        <f t="shared" si="97"/>
        <v>Replacement of 235 KV Oil Filled Cables by 235 KV XLPE Cables at Tillari Hydro Power Station.</v>
      </c>
      <c r="C246" s="183" t="str">
        <f t="shared" si="97"/>
        <v>MERC/TECH 12/CAPEX/20142015/00876</v>
      </c>
      <c r="D246" s="814">
        <f t="shared" si="97"/>
        <v>41871</v>
      </c>
      <c r="E246" s="815">
        <f t="shared" si="97"/>
        <v>4.71</v>
      </c>
      <c r="F246" s="815">
        <f t="shared" si="99"/>
        <v>5.7682995999999997</v>
      </c>
      <c r="G246" s="815">
        <f t="shared" si="100"/>
        <v>5.7682995999999997</v>
      </c>
      <c r="H246" s="815">
        <f t="shared" si="101"/>
        <v>0</v>
      </c>
      <c r="I246" s="815">
        <f>'F4.2 Tillari'!AA12</f>
        <v>0</v>
      </c>
      <c r="J246" s="815">
        <f>'F4.2 Tillari'!AU12</f>
        <v>0</v>
      </c>
      <c r="K246" s="815"/>
      <c r="L246" s="815"/>
      <c r="M246" s="815">
        <f t="shared" si="106"/>
        <v>0</v>
      </c>
      <c r="N246" s="815">
        <f t="shared" si="103"/>
        <v>0</v>
      </c>
      <c r="O246" s="209">
        <f t="shared" si="104"/>
        <v>0</v>
      </c>
      <c r="P246" s="210">
        <f t="shared" si="105"/>
        <v>0</v>
      </c>
    </row>
    <row r="247" spans="1:16" ht="30" hidden="1" outlineLevel="1">
      <c r="A247" s="183">
        <f t="shared" si="98"/>
        <v>2.2999999999999998</v>
      </c>
      <c r="B247" s="356" t="str">
        <f t="shared" si="97"/>
        <v>Replacement of existing AVR by SEE DVR system for Tillari Hydro Power Station.</v>
      </c>
      <c r="C247" s="183" t="str">
        <f t="shared" si="97"/>
        <v>MERC/TECH 12/CAPEX/20142015/00876</v>
      </c>
      <c r="D247" s="814">
        <f t="shared" si="97"/>
        <v>41871</v>
      </c>
      <c r="E247" s="815">
        <f t="shared" si="97"/>
        <v>0.98</v>
      </c>
      <c r="F247" s="815">
        <f t="shared" si="99"/>
        <v>0.52723774999999995</v>
      </c>
      <c r="G247" s="815">
        <f t="shared" si="100"/>
        <v>0.52723774999999995</v>
      </c>
      <c r="H247" s="815">
        <f t="shared" si="101"/>
        <v>0</v>
      </c>
      <c r="I247" s="815">
        <f>'F4.2 Tillari'!AA13</f>
        <v>0</v>
      </c>
      <c r="J247" s="815">
        <f>'F4.2 Tillari'!AU13</f>
        <v>0</v>
      </c>
      <c r="K247" s="815"/>
      <c r="L247" s="815"/>
      <c r="M247" s="815">
        <f t="shared" si="106"/>
        <v>0</v>
      </c>
      <c r="N247" s="815">
        <f t="shared" si="103"/>
        <v>0</v>
      </c>
      <c r="O247" s="209">
        <f t="shared" si="104"/>
        <v>0</v>
      </c>
      <c r="P247" s="210">
        <f t="shared" si="105"/>
        <v>0</v>
      </c>
    </row>
    <row r="248" spans="1:16" ht="30" hidden="1" outlineLevel="1">
      <c r="A248" s="183">
        <f t="shared" si="98"/>
        <v>0</v>
      </c>
      <c r="B248" s="184" t="str">
        <f t="shared" si="97"/>
        <v>IDC</v>
      </c>
      <c r="C248" s="183" t="str">
        <f t="shared" si="97"/>
        <v>MERC/TECH 12/CAPEX/20142015/00876</v>
      </c>
      <c r="D248" s="814">
        <f t="shared" si="97"/>
        <v>41871</v>
      </c>
      <c r="E248" s="815">
        <f t="shared" si="97"/>
        <v>0.33119999999999999</v>
      </c>
      <c r="F248" s="815">
        <f t="shared" si="99"/>
        <v>0</v>
      </c>
      <c r="G248" s="815">
        <f t="shared" si="100"/>
        <v>0</v>
      </c>
      <c r="H248" s="815">
        <f t="shared" si="101"/>
        <v>0</v>
      </c>
      <c r="I248" s="815">
        <f>'F4.2 Tillari'!AA14</f>
        <v>0</v>
      </c>
      <c r="J248" s="815">
        <f>'F4.2 Tillari'!AU14</f>
        <v>0</v>
      </c>
      <c r="K248" s="815"/>
      <c r="L248" s="815"/>
      <c r="M248" s="815">
        <f t="shared" si="106"/>
        <v>0</v>
      </c>
      <c r="N248" s="815">
        <f t="shared" si="103"/>
        <v>0</v>
      </c>
      <c r="O248" s="209">
        <f t="shared" si="104"/>
        <v>0</v>
      </c>
      <c r="P248" s="210">
        <f t="shared" si="105"/>
        <v>0</v>
      </c>
    </row>
    <row r="249" spans="1:16" s="337" customFormat="1" ht="30" hidden="1" outlineLevel="1">
      <c r="A249" s="416">
        <f t="shared" si="98"/>
        <v>5</v>
      </c>
      <c r="B249" s="417" t="str">
        <f t="shared" si="97"/>
        <v>Various Civil schemes for Modernisations of colonies at Various Locations under Pune HPC</v>
      </c>
      <c r="C249" s="416" t="str">
        <f t="shared" si="97"/>
        <v>MERC/CAPEX/20162017/01745</v>
      </c>
      <c r="D249" s="811">
        <f t="shared" si="97"/>
        <v>42825</v>
      </c>
      <c r="E249" s="57">
        <f t="shared" si="97"/>
        <v>1.4689000000000001</v>
      </c>
      <c r="F249" s="155">
        <f t="shared" si="99"/>
        <v>0</v>
      </c>
      <c r="G249" s="155">
        <f t="shared" si="100"/>
        <v>0</v>
      </c>
      <c r="H249" s="155">
        <f t="shared" si="101"/>
        <v>0</v>
      </c>
      <c r="I249" s="155">
        <f>'F4.2 Tillari'!AA15</f>
        <v>0</v>
      </c>
      <c r="J249" s="155">
        <f>'F4.2 Tillari'!AU15</f>
        <v>0</v>
      </c>
      <c r="K249" s="155"/>
      <c r="L249" s="155"/>
      <c r="M249" s="155">
        <f t="shared" si="106"/>
        <v>0</v>
      </c>
      <c r="N249" s="155">
        <f t="shared" si="103"/>
        <v>0</v>
      </c>
      <c r="O249" s="209">
        <f t="shared" si="104"/>
        <v>0</v>
      </c>
      <c r="P249" s="210">
        <f t="shared" si="105"/>
        <v>0</v>
      </c>
    </row>
    <row r="250" spans="1:16" hidden="1" outlineLevel="1">
      <c r="A250" s="183">
        <f t="shared" si="98"/>
        <v>5.0999999999999996</v>
      </c>
      <c r="B250" s="356" t="str">
        <f t="shared" si="97"/>
        <v>Refurbishing of Residential complex</v>
      </c>
      <c r="C250" s="183" t="str">
        <f t="shared" si="97"/>
        <v>MERC/CAPEX/20162017/01745</v>
      </c>
      <c r="D250" s="814">
        <f t="shared" si="97"/>
        <v>42825</v>
      </c>
      <c r="E250" s="815">
        <f t="shared" si="97"/>
        <v>0.64539999999999997</v>
      </c>
      <c r="F250" s="815">
        <f t="shared" si="99"/>
        <v>0.56327121099999999</v>
      </c>
      <c r="G250" s="815">
        <f t="shared" si="100"/>
        <v>0.56327121099999999</v>
      </c>
      <c r="H250" s="815">
        <f t="shared" si="101"/>
        <v>0</v>
      </c>
      <c r="I250" s="815">
        <f>'F4.2 Tillari'!AA16</f>
        <v>0</v>
      </c>
      <c r="J250" s="815">
        <f>'F4.2 Tillari'!AU16</f>
        <v>0</v>
      </c>
      <c r="K250" s="815"/>
      <c r="L250" s="815"/>
      <c r="M250" s="815">
        <f t="shared" si="106"/>
        <v>0</v>
      </c>
      <c r="N250" s="815">
        <f t="shared" si="103"/>
        <v>0</v>
      </c>
      <c r="O250" s="209">
        <f t="shared" si="104"/>
        <v>0</v>
      </c>
      <c r="P250" s="210">
        <f t="shared" si="105"/>
        <v>0</v>
      </c>
    </row>
    <row r="251" spans="1:16" hidden="1" outlineLevel="1">
      <c r="A251" s="183">
        <f t="shared" si="98"/>
        <v>5.2</v>
      </c>
      <c r="B251" s="356" t="str">
        <f t="shared" si="97"/>
        <v>Internal Roads</v>
      </c>
      <c r="C251" s="183" t="str">
        <f t="shared" si="97"/>
        <v>MERC/CAPEX/20162017/01745</v>
      </c>
      <c r="D251" s="814">
        <f t="shared" si="97"/>
        <v>42825</v>
      </c>
      <c r="E251" s="815">
        <f t="shared" si="97"/>
        <v>0.49270000000000003</v>
      </c>
      <c r="F251" s="815">
        <f t="shared" si="99"/>
        <v>0.47060387800000003</v>
      </c>
      <c r="G251" s="815">
        <f t="shared" si="100"/>
        <v>0.47060387800000003</v>
      </c>
      <c r="H251" s="815">
        <f t="shared" si="101"/>
        <v>0</v>
      </c>
      <c r="I251" s="815">
        <f>'F4.2 Tillari'!AA17</f>
        <v>0</v>
      </c>
      <c r="J251" s="815">
        <f>'F4.2 Tillari'!AU17</f>
        <v>0</v>
      </c>
      <c r="K251" s="815"/>
      <c r="L251" s="815"/>
      <c r="M251" s="815">
        <f t="shared" si="106"/>
        <v>0</v>
      </c>
      <c r="N251" s="815">
        <f t="shared" si="103"/>
        <v>0</v>
      </c>
      <c r="O251" s="209">
        <f t="shared" si="104"/>
        <v>0</v>
      </c>
      <c r="P251" s="210">
        <f t="shared" si="105"/>
        <v>0</v>
      </c>
    </row>
    <row r="252" spans="1:16" hidden="1" outlineLevel="1">
      <c r="A252" s="183">
        <f t="shared" si="98"/>
        <v>5.3</v>
      </c>
      <c r="B252" s="356" t="str">
        <f t="shared" si="97"/>
        <v>Water supply, filteration &amp;  Sanitary works</v>
      </c>
      <c r="C252" s="183" t="str">
        <f t="shared" si="97"/>
        <v>MERC/CAPEX/20162017/01745</v>
      </c>
      <c r="D252" s="814">
        <f t="shared" si="97"/>
        <v>42825</v>
      </c>
      <c r="E252" s="815">
        <f t="shared" si="97"/>
        <v>0.33079999999999998</v>
      </c>
      <c r="F252" s="815">
        <f t="shared" si="99"/>
        <v>0.33922220700000005</v>
      </c>
      <c r="G252" s="815">
        <f t="shared" si="100"/>
        <v>0.33922220700000005</v>
      </c>
      <c r="H252" s="815">
        <f t="shared" si="101"/>
        <v>0</v>
      </c>
      <c r="I252" s="815">
        <f>'F4.2 Tillari'!AA18</f>
        <v>0</v>
      </c>
      <c r="J252" s="815">
        <f>'F4.2 Tillari'!AU18</f>
        <v>0</v>
      </c>
      <c r="K252" s="815"/>
      <c r="L252" s="815"/>
      <c r="M252" s="815">
        <f t="shared" si="106"/>
        <v>0</v>
      </c>
      <c r="N252" s="815">
        <f t="shared" si="103"/>
        <v>0</v>
      </c>
      <c r="O252" s="209">
        <f t="shared" si="104"/>
        <v>0</v>
      </c>
      <c r="P252" s="210">
        <f t="shared" si="105"/>
        <v>0</v>
      </c>
    </row>
    <row r="253" spans="1:16" hidden="1" outlineLevel="1">
      <c r="A253" s="183">
        <f t="shared" si="98"/>
        <v>5.4</v>
      </c>
      <c r="B253" s="356" t="str">
        <f t="shared" si="97"/>
        <v>Compound walls</v>
      </c>
      <c r="C253" s="183" t="str">
        <f t="shared" si="97"/>
        <v>MERC/CAPEX/20162017/01745</v>
      </c>
      <c r="D253" s="814">
        <f t="shared" si="97"/>
        <v>42825</v>
      </c>
      <c r="E253" s="815">
        <f t="shared" si="97"/>
        <v>0</v>
      </c>
      <c r="F253" s="815">
        <f t="shared" si="99"/>
        <v>0</v>
      </c>
      <c r="G253" s="815">
        <f t="shared" si="100"/>
        <v>0</v>
      </c>
      <c r="H253" s="815">
        <f t="shared" si="101"/>
        <v>0</v>
      </c>
      <c r="I253" s="815">
        <f>'F4.2 Tillari'!AA19</f>
        <v>0</v>
      </c>
      <c r="J253" s="815">
        <f>'F4.2 Tillari'!AU19</f>
        <v>0</v>
      </c>
      <c r="K253" s="815"/>
      <c r="L253" s="815"/>
      <c r="M253" s="815">
        <f t="shared" si="106"/>
        <v>0</v>
      </c>
      <c r="N253" s="815">
        <f t="shared" si="103"/>
        <v>0</v>
      </c>
      <c r="O253" s="209">
        <f t="shared" si="104"/>
        <v>0</v>
      </c>
      <c r="P253" s="210">
        <f t="shared" si="105"/>
        <v>0</v>
      </c>
    </row>
    <row r="254" spans="1:16" s="337" customFormat="1" ht="30" hidden="1" outlineLevel="1">
      <c r="A254" s="416">
        <f t="shared" si="98"/>
        <v>14</v>
      </c>
      <c r="B254" s="417" t="str">
        <f t="shared" si="97"/>
        <v>Various 14 Nos. of schemes for Hydro Power Stations under Renewable Energy Circle, Pune &amp; Nasik</v>
      </c>
      <c r="C254" s="416" t="str">
        <f t="shared" si="97"/>
        <v>MERC/CAPEX/2020-21/WFH/SBR/ 19</v>
      </c>
      <c r="D254" s="811">
        <f t="shared" si="97"/>
        <v>44029</v>
      </c>
      <c r="E254" s="57">
        <f t="shared" si="97"/>
        <v>2.2382499999999999</v>
      </c>
      <c r="F254" s="155">
        <f t="shared" si="99"/>
        <v>0</v>
      </c>
      <c r="G254" s="155">
        <f t="shared" si="100"/>
        <v>0</v>
      </c>
      <c r="H254" s="155">
        <f t="shared" si="101"/>
        <v>0</v>
      </c>
      <c r="I254" s="155">
        <f>'F4.2 Tillari'!AA20</f>
        <v>0</v>
      </c>
      <c r="J254" s="155">
        <f>'F4.2 Tillari'!AU20</f>
        <v>0</v>
      </c>
      <c r="K254" s="155"/>
      <c r="L254" s="155"/>
      <c r="M254" s="155">
        <f t="shared" si="106"/>
        <v>0</v>
      </c>
      <c r="N254" s="155">
        <f t="shared" si="103"/>
        <v>0</v>
      </c>
      <c r="O254" s="209">
        <f t="shared" si="104"/>
        <v>0</v>
      </c>
      <c r="P254" s="210">
        <f t="shared" si="105"/>
        <v>0</v>
      </c>
    </row>
    <row r="255" spans="1:16" ht="30" hidden="1" outlineLevel="1">
      <c r="A255" s="185">
        <f t="shared" si="98"/>
        <v>14.3</v>
      </c>
      <c r="B255" s="356" t="str">
        <f t="shared" si="97"/>
        <v>Schme-C :Replacement of existing Energy meters by 0.2S Class Energy meters at various HPS.</v>
      </c>
      <c r="C255" s="183" t="str">
        <f t="shared" si="97"/>
        <v>MERC/CAPEX/2020-21/WFH/SBR/ 19</v>
      </c>
      <c r="D255" s="814">
        <f t="shared" si="97"/>
        <v>44029</v>
      </c>
      <c r="E255" s="815">
        <f t="shared" si="97"/>
        <v>0</v>
      </c>
      <c r="F255" s="815">
        <f t="shared" si="99"/>
        <v>0</v>
      </c>
      <c r="G255" s="815">
        <f t="shared" si="100"/>
        <v>0</v>
      </c>
      <c r="H255" s="815">
        <f t="shared" si="101"/>
        <v>0</v>
      </c>
      <c r="I255" s="815">
        <f>'F4.2 Tillari'!AA21</f>
        <v>0</v>
      </c>
      <c r="J255" s="815">
        <f>'F4.2 Tillari'!AU21</f>
        <v>0</v>
      </c>
      <c r="K255" s="815"/>
      <c r="L255" s="815"/>
      <c r="M255" s="815">
        <f t="shared" si="106"/>
        <v>0</v>
      </c>
      <c r="N255" s="815">
        <f t="shared" si="103"/>
        <v>0</v>
      </c>
      <c r="O255" s="209">
        <f t="shared" si="104"/>
        <v>0</v>
      </c>
      <c r="P255" s="210">
        <f t="shared" si="105"/>
        <v>0</v>
      </c>
    </row>
    <row r="256" spans="1:16" ht="30" hidden="1" outlineLevel="1">
      <c r="A256" s="713">
        <f t="shared" si="98"/>
        <v>14.4</v>
      </c>
      <c r="B256" s="714" t="str">
        <f t="shared" si="97"/>
        <v>Schme-D: Providing Oil Filtration Machines for all Divisions of REC, Pune</v>
      </c>
      <c r="C256" s="58" t="str">
        <f t="shared" si="97"/>
        <v>MERC/CAPEX/2020-21/WFH/SBR/ 19</v>
      </c>
      <c r="D256" s="384">
        <f t="shared" si="97"/>
        <v>44029</v>
      </c>
      <c r="E256" s="59">
        <f t="shared" si="97"/>
        <v>0.14025000000000001</v>
      </c>
      <c r="F256" s="59">
        <f t="shared" si="99"/>
        <v>6.80978E-2</v>
      </c>
      <c r="G256" s="59">
        <f t="shared" si="100"/>
        <v>6.80978E-2</v>
      </c>
      <c r="H256" s="59">
        <f t="shared" si="101"/>
        <v>0</v>
      </c>
      <c r="I256" s="59">
        <f>'F4.2 Tillari'!AA22</f>
        <v>0</v>
      </c>
      <c r="J256" s="59">
        <f>'F4.2 Tillari'!AU22</f>
        <v>0</v>
      </c>
      <c r="K256" s="59"/>
      <c r="L256" s="59"/>
      <c r="M256" s="59">
        <f t="shared" si="106"/>
        <v>0</v>
      </c>
      <c r="N256" s="59">
        <f t="shared" si="103"/>
        <v>0</v>
      </c>
      <c r="O256" s="209">
        <f t="shared" si="104"/>
        <v>0</v>
      </c>
      <c r="P256" s="210">
        <f t="shared" si="105"/>
        <v>0</v>
      </c>
    </row>
    <row r="257" spans="1:16" ht="45" hidden="1" outlineLevel="1">
      <c r="A257" s="713">
        <f t="shared" si="98"/>
        <v>14.5</v>
      </c>
      <c r="B257" s="714" t="str">
        <f t="shared" si="97"/>
        <v>Schme-E: Replacement of existing Centralized Air Conditioning System with new at Tillari Hydro Power Stn.</v>
      </c>
      <c r="C257" s="58" t="str">
        <f t="shared" si="97"/>
        <v>MERC/CAPEX/2020-21/WFH/SBR/ 19</v>
      </c>
      <c r="D257" s="384">
        <f t="shared" si="97"/>
        <v>44029</v>
      </c>
      <c r="E257" s="59">
        <f t="shared" si="97"/>
        <v>1.248</v>
      </c>
      <c r="F257" s="59">
        <f t="shared" si="99"/>
        <v>1.505738</v>
      </c>
      <c r="G257" s="59">
        <f t="shared" si="100"/>
        <v>1.505738</v>
      </c>
      <c r="H257" s="59">
        <f t="shared" si="101"/>
        <v>0</v>
      </c>
      <c r="I257" s="59">
        <f>'F4.2 Tillari'!AA23</f>
        <v>0</v>
      </c>
      <c r="J257" s="59">
        <f>'F4.2 Tillari'!AU23</f>
        <v>0</v>
      </c>
      <c r="K257" s="59"/>
      <c r="L257" s="59"/>
      <c r="M257" s="59">
        <f t="shared" si="106"/>
        <v>0</v>
      </c>
      <c r="N257" s="59">
        <f t="shared" si="103"/>
        <v>0</v>
      </c>
      <c r="O257" s="209">
        <f t="shared" si="104"/>
        <v>0</v>
      </c>
      <c r="P257" s="210">
        <f t="shared" si="105"/>
        <v>0</v>
      </c>
    </row>
    <row r="258" spans="1:16" hidden="1" outlineLevel="1">
      <c r="A258" s="183">
        <f t="shared" si="98"/>
        <v>0</v>
      </c>
      <c r="B258" s="184" t="str">
        <f t="shared" si="98"/>
        <v>IDC</v>
      </c>
      <c r="C258" s="183" t="str">
        <f t="shared" si="98"/>
        <v>MERC/CAPEX/2020-21/WFH/SBR/ 19</v>
      </c>
      <c r="D258" s="814">
        <f t="shared" si="98"/>
        <v>44029</v>
      </c>
      <c r="E258" s="815">
        <f t="shared" si="98"/>
        <v>0.85</v>
      </c>
      <c r="F258" s="815">
        <f t="shared" si="99"/>
        <v>0</v>
      </c>
      <c r="G258" s="815">
        <f t="shared" si="100"/>
        <v>0</v>
      </c>
      <c r="H258" s="815">
        <f t="shared" si="101"/>
        <v>0</v>
      </c>
      <c r="I258" s="815">
        <f>'F4.2 Tillari'!AA24</f>
        <v>0</v>
      </c>
      <c r="J258" s="815">
        <f>'F4.2 Tillari'!AU24</f>
        <v>0</v>
      </c>
      <c r="K258" s="815"/>
      <c r="L258" s="815"/>
      <c r="M258" s="815">
        <f t="shared" si="106"/>
        <v>0</v>
      </c>
      <c r="N258" s="815">
        <f t="shared" si="103"/>
        <v>0</v>
      </c>
      <c r="O258" s="209">
        <f t="shared" si="104"/>
        <v>0</v>
      </c>
      <c r="P258" s="210">
        <f t="shared" si="105"/>
        <v>0</v>
      </c>
    </row>
    <row r="259" spans="1:16" s="337" customFormat="1" ht="30" hidden="1" outlineLevel="1">
      <c r="A259" s="416">
        <f t="shared" si="98"/>
        <v>16</v>
      </c>
      <c r="B259" s="417" t="str">
        <f t="shared" si="98"/>
        <v>Various 6 Nos. Schemes for Hydro Power Stations under Renewable Energy Circle, Pune</v>
      </c>
      <c r="C259" s="416" t="str">
        <f t="shared" si="98"/>
        <v>MERC/CAPEX/2020-2021/WFH/ SBR/22</v>
      </c>
      <c r="D259" s="811">
        <f t="shared" si="98"/>
        <v>44037</v>
      </c>
      <c r="E259" s="57">
        <f t="shared" si="98"/>
        <v>1.6277600000000001</v>
      </c>
      <c r="F259" s="155">
        <f t="shared" si="99"/>
        <v>0</v>
      </c>
      <c r="G259" s="155">
        <f t="shared" si="100"/>
        <v>0</v>
      </c>
      <c r="H259" s="155">
        <f t="shared" si="101"/>
        <v>0</v>
      </c>
      <c r="I259" s="155">
        <f>'F4.2 Tillari'!AA25</f>
        <v>0</v>
      </c>
      <c r="J259" s="155">
        <f>'F4.2 Tillari'!AU25</f>
        <v>0</v>
      </c>
      <c r="K259" s="155"/>
      <c r="L259" s="155"/>
      <c r="M259" s="155">
        <f t="shared" si="106"/>
        <v>0</v>
      </c>
      <c r="N259" s="155">
        <f t="shared" si="103"/>
        <v>0</v>
      </c>
      <c r="O259" s="209">
        <f t="shared" si="104"/>
        <v>0</v>
      </c>
      <c r="P259" s="210">
        <f t="shared" si="105"/>
        <v>0</v>
      </c>
    </row>
    <row r="260" spans="1:16" ht="45" hidden="1" outlineLevel="1">
      <c r="A260" s="713">
        <f t="shared" ref="A260:E270" si="107">A221</f>
        <v>16.100000000000001</v>
      </c>
      <c r="B260" s="714" t="str">
        <f t="shared" si="107"/>
        <v>Replacement of existing Air Compressors at Bhira, Tilari, Pawana and Ujjani Hydro Power Stations under REC, Pune</v>
      </c>
      <c r="C260" s="58" t="str">
        <f t="shared" si="107"/>
        <v>MERC/CAPEX/2020-2021/WFH/ SBR/22</v>
      </c>
      <c r="D260" s="384">
        <f t="shared" si="107"/>
        <v>44037</v>
      </c>
      <c r="E260" s="59">
        <f t="shared" si="107"/>
        <v>0.15576000000000001</v>
      </c>
      <c r="F260" s="59">
        <f t="shared" si="99"/>
        <v>0.13216</v>
      </c>
      <c r="G260" s="59">
        <f t="shared" si="100"/>
        <v>0.13216</v>
      </c>
      <c r="H260" s="59">
        <f t="shared" si="101"/>
        <v>0</v>
      </c>
      <c r="I260" s="59">
        <f>'F4.2 Tillari'!AA26</f>
        <v>0</v>
      </c>
      <c r="J260" s="59">
        <f>'F4.2 Tillari'!AU26</f>
        <v>0</v>
      </c>
      <c r="K260" s="59"/>
      <c r="L260" s="59"/>
      <c r="M260" s="59">
        <f t="shared" si="106"/>
        <v>0</v>
      </c>
      <c r="N260" s="59">
        <f t="shared" si="103"/>
        <v>0</v>
      </c>
      <c r="O260" s="209">
        <f t="shared" si="104"/>
        <v>0</v>
      </c>
      <c r="P260" s="210">
        <f t="shared" si="105"/>
        <v>0</v>
      </c>
    </row>
    <row r="261" spans="1:16" ht="30" hidden="1" outlineLevel="1">
      <c r="A261" s="713">
        <f t="shared" si="107"/>
        <v>16.3</v>
      </c>
      <c r="B261" s="714" t="str">
        <f t="shared" si="107"/>
        <v>Replacement of Generator Air Coolers at Tilari HPS.</v>
      </c>
      <c r="C261" s="58" t="str">
        <f t="shared" si="107"/>
        <v>MERC/CAPEX/2020-2021/WFH/ SBR/22</v>
      </c>
      <c r="D261" s="384">
        <f t="shared" si="107"/>
        <v>44037</v>
      </c>
      <c r="E261" s="59">
        <f t="shared" si="107"/>
        <v>0.85299999999999998</v>
      </c>
      <c r="F261" s="59">
        <f t="shared" si="99"/>
        <v>0.68831476800000002</v>
      </c>
      <c r="G261" s="59">
        <f t="shared" si="100"/>
        <v>0.68831476800000002</v>
      </c>
      <c r="H261" s="59">
        <f t="shared" si="101"/>
        <v>0</v>
      </c>
      <c r="I261" s="59">
        <f>'F4.2 Tillari'!AA27</f>
        <v>0</v>
      </c>
      <c r="J261" s="59">
        <f>'F4.2 Tillari'!AU27</f>
        <v>0</v>
      </c>
      <c r="K261" s="59"/>
      <c r="L261" s="59"/>
      <c r="M261" s="59">
        <f t="shared" si="106"/>
        <v>0</v>
      </c>
      <c r="N261" s="59">
        <f t="shared" si="103"/>
        <v>0</v>
      </c>
      <c r="O261" s="209">
        <f t="shared" si="104"/>
        <v>0</v>
      </c>
      <c r="P261" s="210">
        <f t="shared" si="105"/>
        <v>0</v>
      </c>
    </row>
    <row r="262" spans="1:16" ht="45" hidden="1" outlineLevel="1">
      <c r="A262" s="713">
        <f t="shared" si="107"/>
        <v>16.399999999999999</v>
      </c>
      <c r="B262" s="714" t="str">
        <f t="shared" si="107"/>
        <v>Replacement of 220 V, 400/300 AH Battery set with Tubular type Battery Banks at Bhira, Tilari, Kanher, Dimbhe and Ujani Hydro Power Stations.</v>
      </c>
      <c r="C262" s="58" t="str">
        <f t="shared" si="107"/>
        <v>MERC/CAPEX/2020-2021/WFH/ SBR/22</v>
      </c>
      <c r="D262" s="384">
        <f t="shared" si="107"/>
        <v>44037</v>
      </c>
      <c r="E262" s="59">
        <f t="shared" si="107"/>
        <v>0.18</v>
      </c>
      <c r="F262" s="59">
        <f t="shared" si="99"/>
        <v>0.11942800000000001</v>
      </c>
      <c r="G262" s="59">
        <f t="shared" si="100"/>
        <v>0.11942800000000001</v>
      </c>
      <c r="H262" s="59">
        <f t="shared" si="101"/>
        <v>0</v>
      </c>
      <c r="I262" s="59">
        <f>'F4.2 Tillari'!AA28</f>
        <v>0</v>
      </c>
      <c r="J262" s="59">
        <f>'F4.2 Tillari'!AU28</f>
        <v>0</v>
      </c>
      <c r="K262" s="59"/>
      <c r="L262" s="59"/>
      <c r="M262" s="59">
        <f t="shared" si="106"/>
        <v>0</v>
      </c>
      <c r="N262" s="59">
        <f t="shared" si="103"/>
        <v>0</v>
      </c>
      <c r="O262" s="209">
        <f t="shared" si="104"/>
        <v>0</v>
      </c>
      <c r="P262" s="210">
        <f t="shared" si="105"/>
        <v>0</v>
      </c>
    </row>
    <row r="263" spans="1:16" ht="30" hidden="1" outlineLevel="1">
      <c r="A263" s="183">
        <f t="shared" si="107"/>
        <v>0</v>
      </c>
      <c r="B263" s="184" t="str">
        <f t="shared" si="107"/>
        <v>IDC</v>
      </c>
      <c r="C263" s="183" t="str">
        <f t="shared" si="107"/>
        <v>MERC/CAPEX/2020-2021/WFH/ SBR/22</v>
      </c>
      <c r="D263" s="814">
        <f t="shared" si="107"/>
        <v>44037</v>
      </c>
      <c r="E263" s="815">
        <f t="shared" si="107"/>
        <v>0.439</v>
      </c>
      <c r="F263" s="815">
        <f t="shared" si="99"/>
        <v>0</v>
      </c>
      <c r="G263" s="815">
        <f t="shared" si="100"/>
        <v>0</v>
      </c>
      <c r="H263" s="815">
        <f t="shared" si="101"/>
        <v>0</v>
      </c>
      <c r="I263" s="815">
        <f>'F4.2 Tillari'!AA29</f>
        <v>0</v>
      </c>
      <c r="J263" s="815">
        <f>'F4.2 Tillari'!AU29</f>
        <v>0</v>
      </c>
      <c r="K263" s="815"/>
      <c r="L263" s="815"/>
      <c r="M263" s="815">
        <f t="shared" si="106"/>
        <v>0</v>
      </c>
      <c r="N263" s="815">
        <f t="shared" si="103"/>
        <v>0</v>
      </c>
      <c r="O263" s="209">
        <f t="shared" si="104"/>
        <v>0</v>
      </c>
      <c r="P263" s="210">
        <f t="shared" si="105"/>
        <v>0</v>
      </c>
    </row>
    <row r="264" spans="1:16" hidden="1" outlineLevel="1">
      <c r="A264" s="715">
        <f t="shared" si="107"/>
        <v>0</v>
      </c>
      <c r="B264" s="716">
        <f t="shared" si="107"/>
        <v>0</v>
      </c>
      <c r="C264" s="87">
        <f t="shared" si="107"/>
        <v>0</v>
      </c>
      <c r="D264" s="141" t="str">
        <f t="shared" si="107"/>
        <v>-</v>
      </c>
      <c r="E264" s="159">
        <f t="shared" si="107"/>
        <v>0</v>
      </c>
      <c r="F264" s="59">
        <f t="shared" si="99"/>
        <v>0</v>
      </c>
      <c r="G264" s="59">
        <f t="shared" si="100"/>
        <v>0</v>
      </c>
      <c r="H264" s="59">
        <f t="shared" si="101"/>
        <v>0</v>
      </c>
      <c r="I264" s="59">
        <f>'F4.2 Tillari'!AA30</f>
        <v>0</v>
      </c>
      <c r="J264" s="59">
        <f>'F4.2 Tillari'!AU30</f>
        <v>0</v>
      </c>
      <c r="K264" s="59"/>
      <c r="L264" s="59"/>
      <c r="M264" s="59">
        <f t="shared" si="106"/>
        <v>0</v>
      </c>
      <c r="N264" s="59">
        <f t="shared" si="103"/>
        <v>0</v>
      </c>
      <c r="O264" s="209">
        <f t="shared" si="104"/>
        <v>0</v>
      </c>
      <c r="P264" s="210">
        <f t="shared" si="105"/>
        <v>0</v>
      </c>
    </row>
    <row r="265" spans="1:16" hidden="1" outlineLevel="1">
      <c r="A265" s="715">
        <f t="shared" si="107"/>
        <v>0</v>
      </c>
      <c r="B265" s="717" t="str">
        <f t="shared" si="107"/>
        <v>(ii) Yet to be submitted to MERC</v>
      </c>
      <c r="C265" s="87">
        <f t="shared" si="107"/>
        <v>0</v>
      </c>
      <c r="D265" s="141" t="str">
        <f t="shared" si="107"/>
        <v>-</v>
      </c>
      <c r="E265" s="159">
        <f t="shared" si="107"/>
        <v>0</v>
      </c>
      <c r="F265" s="59">
        <f t="shared" si="99"/>
        <v>0</v>
      </c>
      <c r="G265" s="59">
        <f t="shared" si="100"/>
        <v>0</v>
      </c>
      <c r="H265" s="59">
        <f t="shared" si="101"/>
        <v>0</v>
      </c>
      <c r="I265" s="59">
        <f>'F4.2 Tillari'!AA31</f>
        <v>0</v>
      </c>
      <c r="J265" s="59">
        <f>'F4.2 Tillari'!AU31</f>
        <v>0</v>
      </c>
      <c r="K265" s="59"/>
      <c r="L265" s="59"/>
      <c r="M265" s="59">
        <f t="shared" si="106"/>
        <v>0</v>
      </c>
      <c r="N265" s="59">
        <f t="shared" si="103"/>
        <v>0</v>
      </c>
    </row>
    <row r="266" spans="1:16" hidden="1" outlineLevel="1">
      <c r="A266" s="638">
        <f t="shared" si="107"/>
        <v>0</v>
      </c>
      <c r="B266" s="639" t="str">
        <f t="shared" si="107"/>
        <v>DPR-5</v>
      </c>
      <c r="C266" s="87">
        <f t="shared" si="107"/>
        <v>0</v>
      </c>
      <c r="D266" s="141" t="str">
        <f t="shared" si="107"/>
        <v>-</v>
      </c>
      <c r="E266" s="159">
        <f t="shared" si="107"/>
        <v>0</v>
      </c>
      <c r="F266" s="59">
        <f t="shared" si="99"/>
        <v>0</v>
      </c>
      <c r="G266" s="59">
        <f t="shared" si="100"/>
        <v>0</v>
      </c>
      <c r="H266" s="59">
        <f t="shared" si="101"/>
        <v>0</v>
      </c>
      <c r="I266" s="59">
        <f>'F4.2 Tillari'!AA32</f>
        <v>0</v>
      </c>
      <c r="J266" s="59">
        <f>'F4.2 Tillari'!AU32</f>
        <v>0</v>
      </c>
      <c r="K266" s="59"/>
      <c r="L266" s="59"/>
      <c r="M266" s="59">
        <f t="shared" si="106"/>
        <v>0</v>
      </c>
      <c r="N266" s="59">
        <f t="shared" si="103"/>
        <v>0</v>
      </c>
    </row>
    <row r="267" spans="1:16" ht="30" hidden="1" outlineLevel="1">
      <c r="A267" s="638">
        <f t="shared" si="107"/>
        <v>0</v>
      </c>
      <c r="B267" s="718" t="str">
        <f t="shared" si="107"/>
        <v>Upgradation of prortection system for Generator &amp; generator transformer for Tillari HPS</v>
      </c>
      <c r="C267" s="87">
        <f t="shared" si="107"/>
        <v>0</v>
      </c>
      <c r="D267" s="141" t="str">
        <f t="shared" si="107"/>
        <v>-</v>
      </c>
      <c r="E267" s="159">
        <f t="shared" si="107"/>
        <v>0</v>
      </c>
      <c r="F267" s="59">
        <f t="shared" si="99"/>
        <v>0.78469999999999995</v>
      </c>
      <c r="G267" s="59">
        <f t="shared" si="100"/>
        <v>0.78469999999999995</v>
      </c>
      <c r="H267" s="59">
        <f t="shared" si="101"/>
        <v>0</v>
      </c>
      <c r="I267" s="59">
        <f>'F4.2 Tillari'!AA33</f>
        <v>0</v>
      </c>
      <c r="J267" s="59">
        <f>'F4.2 Tillari'!AU33</f>
        <v>0</v>
      </c>
      <c r="K267" s="59"/>
      <c r="L267" s="59"/>
      <c r="M267" s="59">
        <f t="shared" si="106"/>
        <v>0</v>
      </c>
      <c r="N267" s="59">
        <f t="shared" si="103"/>
        <v>0</v>
      </c>
    </row>
    <row r="268" spans="1:16" ht="60" hidden="1" outlineLevel="1">
      <c r="A268" s="638">
        <f t="shared" si="107"/>
        <v>0</v>
      </c>
      <c r="B268" s="718" t="str">
        <f t="shared" si="107"/>
        <v>Supply &amp; installation of one set ( 04 nos) of new nozzles assembly with deflector and new digital governer along with hydraulic pumping unit for Tillari HPS</v>
      </c>
      <c r="C268" s="87">
        <f t="shared" si="107"/>
        <v>0</v>
      </c>
      <c r="D268" s="141" t="str">
        <f t="shared" si="107"/>
        <v>-</v>
      </c>
      <c r="E268" s="159">
        <f t="shared" si="107"/>
        <v>0</v>
      </c>
      <c r="F268" s="59">
        <f t="shared" si="99"/>
        <v>19.739999999999998</v>
      </c>
      <c r="G268" s="59">
        <f t="shared" si="100"/>
        <v>19.739999999999998</v>
      </c>
      <c r="H268" s="59">
        <f t="shared" si="101"/>
        <v>0</v>
      </c>
      <c r="I268" s="59">
        <f>'F4.2 Tillari'!AA34</f>
        <v>0</v>
      </c>
      <c r="J268" s="59">
        <f>'F4.2 Tillari'!AU34</f>
        <v>0</v>
      </c>
      <c r="K268" s="59"/>
      <c r="L268" s="59"/>
      <c r="M268" s="59">
        <f t="shared" si="106"/>
        <v>0</v>
      </c>
      <c r="N268" s="59">
        <f t="shared" si="103"/>
        <v>0</v>
      </c>
    </row>
    <row r="269" spans="1:16" hidden="1" outlineLevel="1">
      <c r="A269" s="719">
        <f t="shared" si="107"/>
        <v>0</v>
      </c>
      <c r="B269" s="639" t="str">
        <f t="shared" si="107"/>
        <v>DPR-7</v>
      </c>
      <c r="C269" s="87">
        <f t="shared" si="107"/>
        <v>0</v>
      </c>
      <c r="D269" s="141" t="str">
        <f t="shared" si="107"/>
        <v>-</v>
      </c>
      <c r="E269" s="159">
        <f t="shared" si="107"/>
        <v>0</v>
      </c>
      <c r="F269" s="59">
        <f t="shared" si="99"/>
        <v>0</v>
      </c>
      <c r="G269" s="59">
        <f t="shared" si="100"/>
        <v>0</v>
      </c>
      <c r="H269" s="59">
        <f t="shared" si="101"/>
        <v>0</v>
      </c>
      <c r="I269" s="59">
        <f>'F4.2 Tillari'!AA35</f>
        <v>0</v>
      </c>
      <c r="J269" s="59">
        <f>'F4.2 Tillari'!AU35</f>
        <v>0</v>
      </c>
      <c r="K269" s="59"/>
      <c r="L269" s="59"/>
      <c r="M269" s="59">
        <f t="shared" si="106"/>
        <v>0</v>
      </c>
      <c r="N269" s="59">
        <f t="shared" si="103"/>
        <v>0</v>
      </c>
    </row>
    <row r="270" spans="1:16" hidden="1" outlineLevel="1">
      <c r="A270" s="719">
        <f t="shared" si="107"/>
        <v>0</v>
      </c>
      <c r="B270" s="720" t="str">
        <f t="shared" si="107"/>
        <v>Generator Transformer for Tillari HPS</v>
      </c>
      <c r="C270" s="87">
        <f t="shared" si="107"/>
        <v>0</v>
      </c>
      <c r="D270" s="141" t="str">
        <f t="shared" si="107"/>
        <v>-</v>
      </c>
      <c r="E270" s="159">
        <f t="shared" si="107"/>
        <v>0</v>
      </c>
      <c r="F270" s="59">
        <f t="shared" si="99"/>
        <v>0</v>
      </c>
      <c r="G270" s="59">
        <f t="shared" si="100"/>
        <v>0</v>
      </c>
      <c r="H270" s="59">
        <f t="shared" si="101"/>
        <v>0</v>
      </c>
      <c r="I270" s="59">
        <f>'F4.2 Tillari'!AA36</f>
        <v>8.33</v>
      </c>
      <c r="J270" s="59">
        <f>'F4.2 Tillari'!AU36</f>
        <v>8.33</v>
      </c>
      <c r="K270" s="59"/>
      <c r="L270" s="59"/>
      <c r="M270" s="59">
        <f t="shared" si="106"/>
        <v>8.33</v>
      </c>
      <c r="N270" s="59">
        <f t="shared" si="103"/>
        <v>0</v>
      </c>
    </row>
    <row r="271" spans="1:16" hidden="1" outlineLevel="1">
      <c r="A271" s="713">
        <f t="shared" ref="A271:E271" si="108">A232</f>
        <v>0</v>
      </c>
      <c r="B271" s="721">
        <f t="shared" si="108"/>
        <v>0</v>
      </c>
      <c r="C271" s="87">
        <f t="shared" si="108"/>
        <v>0</v>
      </c>
      <c r="D271" s="141" t="str">
        <f t="shared" si="108"/>
        <v>-</v>
      </c>
      <c r="E271" s="159">
        <f t="shared" si="108"/>
        <v>0</v>
      </c>
      <c r="F271" s="59">
        <f t="shared" si="99"/>
        <v>0</v>
      </c>
      <c r="G271" s="59">
        <f t="shared" si="100"/>
        <v>0</v>
      </c>
      <c r="H271" s="59">
        <f t="shared" si="101"/>
        <v>0</v>
      </c>
      <c r="I271" s="59">
        <f>'F4.2 Tillari'!AA37</f>
        <v>0</v>
      </c>
      <c r="J271" s="59">
        <f>'F4.2 Tillari'!AU37</f>
        <v>0</v>
      </c>
      <c r="K271" s="59"/>
      <c r="L271" s="59"/>
      <c r="M271" s="59">
        <f t="shared" si="106"/>
        <v>0</v>
      </c>
      <c r="N271" s="59">
        <f t="shared" si="103"/>
        <v>0</v>
      </c>
    </row>
    <row r="272" spans="1:16" hidden="1" outlineLevel="1">
      <c r="A272" s="715">
        <f t="shared" ref="A272:E272" si="109">A233</f>
        <v>0</v>
      </c>
      <c r="B272" s="716">
        <f t="shared" si="109"/>
        <v>0</v>
      </c>
      <c r="C272" s="87">
        <f t="shared" si="109"/>
        <v>0</v>
      </c>
      <c r="D272" s="141" t="str">
        <f t="shared" si="109"/>
        <v>-</v>
      </c>
      <c r="E272" s="159">
        <f t="shared" si="109"/>
        <v>0</v>
      </c>
      <c r="F272" s="59">
        <f t="shared" si="99"/>
        <v>0</v>
      </c>
      <c r="G272" s="59">
        <f t="shared" si="100"/>
        <v>0</v>
      </c>
      <c r="H272" s="59">
        <f t="shared" si="101"/>
        <v>0</v>
      </c>
      <c r="I272" s="59">
        <f>'F4.2 Tillari'!AA38</f>
        <v>0</v>
      </c>
      <c r="J272" s="59">
        <f>'F4.2 Tillari'!AU38</f>
        <v>0</v>
      </c>
      <c r="K272" s="59"/>
      <c r="L272" s="59"/>
      <c r="M272" s="59">
        <f t="shared" si="106"/>
        <v>0</v>
      </c>
      <c r="N272" s="59">
        <f t="shared" si="103"/>
        <v>0</v>
      </c>
    </row>
    <row r="273" spans="1:16" hidden="1" outlineLevel="1">
      <c r="A273" s="715">
        <f t="shared" ref="A273:E273" si="110">A234</f>
        <v>0</v>
      </c>
      <c r="B273" s="722" t="str">
        <f t="shared" si="110"/>
        <v>B) Non-DPR Schemes</v>
      </c>
      <c r="C273" s="87">
        <f t="shared" si="110"/>
        <v>0</v>
      </c>
      <c r="D273" s="141" t="str">
        <f t="shared" si="110"/>
        <v>-</v>
      </c>
      <c r="E273" s="159">
        <f t="shared" si="110"/>
        <v>0</v>
      </c>
      <c r="F273" s="59">
        <f>F234+I234</f>
        <v>0</v>
      </c>
      <c r="G273" s="59">
        <f>G234+M234</f>
        <v>0</v>
      </c>
      <c r="H273" s="59">
        <f t="shared" si="101"/>
        <v>0</v>
      </c>
      <c r="I273" s="59">
        <f>'F4.2 Tillari'!AA39</f>
        <v>0</v>
      </c>
      <c r="J273" s="59">
        <f>'F4.2 Tillari'!AU39</f>
        <v>0</v>
      </c>
      <c r="K273" s="59"/>
      <c r="L273" s="59"/>
      <c r="M273" s="59">
        <f t="shared" si="106"/>
        <v>0</v>
      </c>
      <c r="N273" s="59">
        <f t="shared" si="103"/>
        <v>0</v>
      </c>
    </row>
    <row r="274" spans="1:16" hidden="1" outlineLevel="1">
      <c r="A274" s="713">
        <f t="shared" ref="A274:E274" si="111">A235</f>
        <v>1</v>
      </c>
      <c r="B274" s="721" t="str">
        <f t="shared" si="111"/>
        <v>Furniture &amp; Fixture General Asset</v>
      </c>
      <c r="C274" s="58" t="str">
        <f t="shared" si="111"/>
        <v>N.A.</v>
      </c>
      <c r="D274" s="384" t="str">
        <f t="shared" si="111"/>
        <v>-</v>
      </c>
      <c r="E274" s="59">
        <f t="shared" si="111"/>
        <v>0</v>
      </c>
      <c r="F274" s="59">
        <f>F235+I235</f>
        <v>5.1652000000000003E-2</v>
      </c>
      <c r="G274" s="59">
        <f>G235+M235</f>
        <v>5.1652000000000003E-2</v>
      </c>
      <c r="H274" s="59">
        <f t="shared" si="101"/>
        <v>0</v>
      </c>
      <c r="I274" s="59">
        <f>'F4.2 Tillari'!AA40</f>
        <v>0</v>
      </c>
      <c r="J274" s="59">
        <f>'F4.2 Tillari'!AU40</f>
        <v>0</v>
      </c>
      <c r="K274" s="59"/>
      <c r="L274" s="59"/>
      <c r="M274" s="59">
        <f t="shared" si="106"/>
        <v>0</v>
      </c>
      <c r="N274" s="59">
        <f t="shared" si="103"/>
        <v>0</v>
      </c>
    </row>
    <row r="275" spans="1:16" hidden="1" outlineLevel="1">
      <c r="A275" s="713">
        <f t="shared" ref="A275:E275" si="112">A236</f>
        <v>2</v>
      </c>
      <c r="B275" s="721" t="str">
        <f t="shared" si="112"/>
        <v>Electrical General Asset</v>
      </c>
      <c r="C275" s="58" t="str">
        <f t="shared" si="112"/>
        <v>N.A.</v>
      </c>
      <c r="D275" s="384" t="str">
        <f t="shared" si="112"/>
        <v>-</v>
      </c>
      <c r="E275" s="59">
        <f t="shared" si="112"/>
        <v>0</v>
      </c>
      <c r="F275" s="59">
        <f>F236+I236</f>
        <v>2.669589E-2</v>
      </c>
      <c r="G275" s="59">
        <f>G236+M236</f>
        <v>2.669589E-2</v>
      </c>
      <c r="H275" s="59">
        <f t="shared" si="101"/>
        <v>0</v>
      </c>
      <c r="I275" s="59">
        <f>'F4.2 Tillari'!AA41</f>
        <v>0</v>
      </c>
      <c r="J275" s="59">
        <f>'F4.2 Tillari'!AU41</f>
        <v>0</v>
      </c>
      <c r="K275" s="59"/>
      <c r="L275" s="59"/>
      <c r="M275" s="59">
        <f t="shared" si="106"/>
        <v>0</v>
      </c>
      <c r="N275" s="59">
        <f t="shared" si="103"/>
        <v>0</v>
      </c>
    </row>
    <row r="276" spans="1:16" hidden="1" outlineLevel="1">
      <c r="A276" s="713">
        <f t="shared" ref="A276:E276" si="113">A237</f>
        <v>3</v>
      </c>
      <c r="B276" s="721" t="str">
        <f t="shared" si="113"/>
        <v>Electronics General Asset</v>
      </c>
      <c r="C276" s="58" t="str">
        <f t="shared" si="113"/>
        <v>N.A.</v>
      </c>
      <c r="D276" s="384" t="str">
        <f t="shared" si="113"/>
        <v>-</v>
      </c>
      <c r="E276" s="59">
        <f t="shared" si="113"/>
        <v>0</v>
      </c>
      <c r="F276" s="59">
        <f>F237+I237</f>
        <v>2.3892979999999998E-3</v>
      </c>
      <c r="G276" s="59">
        <f>G237+M237</f>
        <v>2.3892979999999998E-3</v>
      </c>
      <c r="H276" s="59">
        <f t="shared" si="101"/>
        <v>0</v>
      </c>
      <c r="I276" s="59">
        <f>'F4.2 Tillari'!AA42</f>
        <v>0</v>
      </c>
      <c r="J276" s="59">
        <f>'F4.2 Tillari'!AU42</f>
        <v>0</v>
      </c>
      <c r="K276" s="59"/>
      <c r="L276" s="59"/>
      <c r="M276" s="59">
        <f t="shared" si="106"/>
        <v>0</v>
      </c>
      <c r="N276" s="59">
        <f t="shared" si="103"/>
        <v>0</v>
      </c>
    </row>
    <row r="277" spans="1:16" ht="15.75" hidden="1" outlineLevel="1" thickBot="1">
      <c r="A277" s="713">
        <f t="shared" ref="A277:E277" si="114">A238</f>
        <v>4</v>
      </c>
      <c r="B277" s="723" t="str">
        <f t="shared" si="114"/>
        <v>Vehicle</v>
      </c>
      <c r="C277" s="58" t="str">
        <f t="shared" si="114"/>
        <v>N.A.</v>
      </c>
      <c r="D277" s="384" t="str">
        <f t="shared" si="114"/>
        <v>-</v>
      </c>
      <c r="E277" s="59">
        <f t="shared" si="114"/>
        <v>0</v>
      </c>
      <c r="F277" s="59">
        <f>F238+I238</f>
        <v>2.0038810739999997</v>
      </c>
      <c r="G277" s="59">
        <f>G238+M238</f>
        <v>2.0038810739999997</v>
      </c>
      <c r="H277" s="59">
        <f t="shared" si="101"/>
        <v>0</v>
      </c>
      <c r="I277" s="59">
        <f>'F4.2 Tillari'!AA43</f>
        <v>0</v>
      </c>
      <c r="J277" s="59">
        <f>'F4.2 Tillari'!AU43</f>
        <v>0</v>
      </c>
      <c r="K277" s="59"/>
      <c r="L277" s="59"/>
      <c r="M277" s="59">
        <f t="shared" si="106"/>
        <v>0</v>
      </c>
      <c r="N277" s="59">
        <f t="shared" si="103"/>
        <v>0</v>
      </c>
    </row>
    <row r="278" spans="1:16" ht="15.75" collapsed="1" thickBot="1">
      <c r="A278" s="385"/>
      <c r="B278" s="386" t="str">
        <f>B239</f>
        <v>Total</v>
      </c>
      <c r="C278" s="387"/>
      <c r="D278" s="388"/>
      <c r="E278" s="389"/>
      <c r="F278" s="390">
        <f t="shared" ref="F278:N278" si="115">SUM(F244:F277)</f>
        <v>35.159607775999987</v>
      </c>
      <c r="G278" s="390">
        <f t="shared" si="115"/>
        <v>35.159607775999987</v>
      </c>
      <c r="H278" s="390">
        <f t="shared" si="115"/>
        <v>0</v>
      </c>
      <c r="I278" s="390">
        <f t="shared" si="115"/>
        <v>8.33</v>
      </c>
      <c r="J278" s="390">
        <f t="shared" si="115"/>
        <v>8.33</v>
      </c>
      <c r="K278" s="390">
        <f t="shared" si="115"/>
        <v>0</v>
      </c>
      <c r="L278" s="390">
        <f t="shared" si="115"/>
        <v>0</v>
      </c>
      <c r="M278" s="391">
        <f t="shared" si="115"/>
        <v>8.33</v>
      </c>
      <c r="N278" s="390">
        <f t="shared" si="115"/>
        <v>0</v>
      </c>
    </row>
    <row r="280" spans="1:16" s="208" customFormat="1" ht="15.75" thickBot="1">
      <c r="A280" s="378"/>
      <c r="B280" s="41" t="s">
        <v>662</v>
      </c>
      <c r="C280" s="379"/>
      <c r="D280" s="380"/>
      <c r="E280" s="44"/>
      <c r="F280" s="95"/>
      <c r="G280" s="95"/>
      <c r="H280" s="95"/>
      <c r="I280" s="95"/>
      <c r="J280" s="95"/>
      <c r="K280" s="95"/>
      <c r="L280" s="95"/>
      <c r="M280" s="95"/>
      <c r="N280" s="95"/>
    </row>
    <row r="281" spans="1:16" hidden="1" outlineLevel="1">
      <c r="A281" s="341"/>
      <c r="B281" s="49" t="str">
        <f t="shared" ref="B281" si="116">B242</f>
        <v>a) DPR Schemes</v>
      </c>
      <c r="C281" s="379"/>
      <c r="D281" s="380"/>
      <c r="E281" s="44"/>
      <c r="F281" s="44"/>
      <c r="G281" s="44"/>
      <c r="H281" s="44"/>
      <c r="I281" s="44"/>
      <c r="J281" s="44"/>
      <c r="K281" s="44"/>
      <c r="L281" s="44"/>
      <c r="M281" s="44"/>
      <c r="N281" s="44"/>
    </row>
    <row r="282" spans="1:16" hidden="1" outlineLevel="1">
      <c r="A282" s="378"/>
      <c r="B282" s="344" t="str">
        <f t="shared" ref="B282" si="117">B243</f>
        <v>(i) Submitted to MERC</v>
      </c>
      <c r="C282" s="381"/>
      <c r="D282" s="382"/>
      <c r="E282" s="44"/>
      <c r="F282" s="44"/>
      <c r="G282" s="44"/>
      <c r="H282" s="44"/>
      <c r="I282" s="44"/>
      <c r="J282" s="44"/>
      <c r="K282" s="44"/>
      <c r="L282" s="44"/>
      <c r="M282" s="44"/>
      <c r="N282" s="44"/>
    </row>
    <row r="283" spans="1:16" s="337" customFormat="1" ht="30" hidden="1" outlineLevel="1">
      <c r="A283" s="416">
        <f t="shared" ref="A283:E283" si="118">A244</f>
        <v>2</v>
      </c>
      <c r="B283" s="417" t="str">
        <f t="shared" si="118"/>
        <v>Various schemes of Hydro Power Stations at HPC Pune &amp; HPC Nasik</v>
      </c>
      <c r="C283" s="416" t="str">
        <f t="shared" si="118"/>
        <v>MERC/TECH 12/CAPEX/20142015/00876</v>
      </c>
      <c r="D283" s="811">
        <f t="shared" si="118"/>
        <v>41871</v>
      </c>
      <c r="E283" s="57">
        <f t="shared" si="118"/>
        <v>8.3912000000000013</v>
      </c>
      <c r="F283" s="155">
        <f t="shared" ref="F283:F311" si="119">F244+I244</f>
        <v>0</v>
      </c>
      <c r="G283" s="155">
        <f t="shared" ref="G283:G311" si="120">G244+M244</f>
        <v>0</v>
      </c>
      <c r="H283" s="155">
        <f t="shared" ref="H283:H316" si="121">F283-G283</f>
        <v>0</v>
      </c>
      <c r="I283" s="155">
        <f>'F4.2 Tillari'!AB10</f>
        <v>0</v>
      </c>
      <c r="J283" s="155">
        <f>'F4.2 Tillari'!AV10</f>
        <v>0</v>
      </c>
      <c r="K283" s="155"/>
      <c r="L283" s="155"/>
      <c r="M283" s="155">
        <f t="shared" ref="M283" si="122">SUM(J283:L283)</f>
        <v>0</v>
      </c>
      <c r="N283" s="155">
        <f t="shared" ref="N283:N316" si="123">H283+I283-M283</f>
        <v>0</v>
      </c>
      <c r="O283" s="209">
        <f t="shared" ref="O283:O303" si="124">MAX(0,IF(M283=0,0,IF(G283+M283&lt;E283,M283,E283-G283)))</f>
        <v>0</v>
      </c>
      <c r="P283" s="210">
        <f t="shared" ref="P283:P303" si="125">M283-O283</f>
        <v>0</v>
      </c>
    </row>
    <row r="284" spans="1:16" ht="30" hidden="1" outlineLevel="1">
      <c r="A284" s="183">
        <f t="shared" ref="A284:E284" si="126">A245</f>
        <v>2.1</v>
      </c>
      <c r="B284" s="356" t="str">
        <f t="shared" si="126"/>
        <v xml:space="preserve"> Replacement of Runner at Tillari Hydro Power Station for up rating Capacity from 60 MW to 66 MW.</v>
      </c>
      <c r="C284" s="183" t="str">
        <f t="shared" si="126"/>
        <v>MERC/TECH 12/CAPEX/20142015/00876</v>
      </c>
      <c r="D284" s="814">
        <f t="shared" si="126"/>
        <v>41871</v>
      </c>
      <c r="E284" s="815">
        <f t="shared" si="126"/>
        <v>2.37</v>
      </c>
      <c r="F284" s="815">
        <f t="shared" si="119"/>
        <v>2.3679163000000001</v>
      </c>
      <c r="G284" s="815">
        <f t="shared" si="120"/>
        <v>2.3679163000000001</v>
      </c>
      <c r="H284" s="815">
        <f t="shared" si="121"/>
        <v>0</v>
      </c>
      <c r="I284" s="815">
        <f>'F4.2 Tillari'!AB11</f>
        <v>0</v>
      </c>
      <c r="J284" s="815">
        <f>'F4.2 Tillari'!AV11</f>
        <v>0</v>
      </c>
      <c r="K284" s="815"/>
      <c r="L284" s="815"/>
      <c r="M284" s="815">
        <f t="shared" ref="M284:M316" si="127">SUM(J284:L284)</f>
        <v>0</v>
      </c>
      <c r="N284" s="815">
        <f t="shared" si="123"/>
        <v>0</v>
      </c>
      <c r="O284" s="209">
        <f t="shared" si="124"/>
        <v>0</v>
      </c>
      <c r="P284" s="210">
        <f t="shared" si="125"/>
        <v>0</v>
      </c>
    </row>
    <row r="285" spans="1:16" ht="30" hidden="1" outlineLevel="1">
      <c r="A285" s="183">
        <f t="shared" ref="A285:E285" si="128">A246</f>
        <v>2.2000000000000002</v>
      </c>
      <c r="B285" s="356" t="str">
        <f t="shared" si="128"/>
        <v>Replacement of 235 KV Oil Filled Cables by 235 KV XLPE Cables at Tillari Hydro Power Station.</v>
      </c>
      <c r="C285" s="183" t="str">
        <f t="shared" si="128"/>
        <v>MERC/TECH 12/CAPEX/20142015/00876</v>
      </c>
      <c r="D285" s="814">
        <f t="shared" si="128"/>
        <v>41871</v>
      </c>
      <c r="E285" s="815">
        <f t="shared" si="128"/>
        <v>4.71</v>
      </c>
      <c r="F285" s="815">
        <f t="shared" si="119"/>
        <v>5.7682995999999997</v>
      </c>
      <c r="G285" s="815">
        <f t="shared" si="120"/>
        <v>5.7682995999999997</v>
      </c>
      <c r="H285" s="815">
        <f t="shared" si="121"/>
        <v>0</v>
      </c>
      <c r="I285" s="815">
        <f>'F4.2 Tillari'!AB12</f>
        <v>0</v>
      </c>
      <c r="J285" s="815">
        <f>'F4.2 Tillari'!AV12</f>
        <v>0</v>
      </c>
      <c r="K285" s="815"/>
      <c r="L285" s="815"/>
      <c r="M285" s="815">
        <f t="shared" si="127"/>
        <v>0</v>
      </c>
      <c r="N285" s="815">
        <f t="shared" si="123"/>
        <v>0</v>
      </c>
      <c r="O285" s="209">
        <f t="shared" si="124"/>
        <v>0</v>
      </c>
      <c r="P285" s="210">
        <f t="shared" si="125"/>
        <v>0</v>
      </c>
    </row>
    <row r="286" spans="1:16" ht="30" hidden="1" outlineLevel="1">
      <c r="A286" s="183">
        <f t="shared" ref="A286:E286" si="129">A247</f>
        <v>2.2999999999999998</v>
      </c>
      <c r="B286" s="356" t="str">
        <f t="shared" si="129"/>
        <v>Replacement of existing AVR by SEE DVR system for Tillari Hydro Power Station.</v>
      </c>
      <c r="C286" s="183" t="str">
        <f t="shared" si="129"/>
        <v>MERC/TECH 12/CAPEX/20142015/00876</v>
      </c>
      <c r="D286" s="814">
        <f t="shared" si="129"/>
        <v>41871</v>
      </c>
      <c r="E286" s="815">
        <f t="shared" si="129"/>
        <v>0.98</v>
      </c>
      <c r="F286" s="815">
        <f t="shared" si="119"/>
        <v>0.52723774999999995</v>
      </c>
      <c r="G286" s="815">
        <f t="shared" si="120"/>
        <v>0.52723774999999995</v>
      </c>
      <c r="H286" s="815">
        <f t="shared" si="121"/>
        <v>0</v>
      </c>
      <c r="I286" s="815">
        <f>'F4.2 Tillari'!AB13</f>
        <v>0</v>
      </c>
      <c r="J286" s="815">
        <f>'F4.2 Tillari'!AV13</f>
        <v>0</v>
      </c>
      <c r="K286" s="815"/>
      <c r="L286" s="815"/>
      <c r="M286" s="815">
        <f t="shared" si="127"/>
        <v>0</v>
      </c>
      <c r="N286" s="815">
        <f t="shared" si="123"/>
        <v>0</v>
      </c>
      <c r="O286" s="209">
        <f t="shared" si="124"/>
        <v>0</v>
      </c>
      <c r="P286" s="210">
        <f t="shared" si="125"/>
        <v>0</v>
      </c>
    </row>
    <row r="287" spans="1:16" ht="30" hidden="1" outlineLevel="1">
      <c r="A287" s="183">
        <f t="shared" ref="A287:E287" si="130">A248</f>
        <v>0</v>
      </c>
      <c r="B287" s="184" t="str">
        <f t="shared" si="130"/>
        <v>IDC</v>
      </c>
      <c r="C287" s="183" t="str">
        <f t="shared" si="130"/>
        <v>MERC/TECH 12/CAPEX/20142015/00876</v>
      </c>
      <c r="D287" s="814">
        <f t="shared" si="130"/>
        <v>41871</v>
      </c>
      <c r="E287" s="815">
        <f t="shared" si="130"/>
        <v>0.33119999999999999</v>
      </c>
      <c r="F287" s="815">
        <f t="shared" si="119"/>
        <v>0</v>
      </c>
      <c r="G287" s="815">
        <f t="shared" si="120"/>
        <v>0</v>
      </c>
      <c r="H287" s="815">
        <f t="shared" si="121"/>
        <v>0</v>
      </c>
      <c r="I287" s="815">
        <f>'F4.2 Tillari'!AB14</f>
        <v>0</v>
      </c>
      <c r="J287" s="815">
        <f>'F4.2 Tillari'!AV14</f>
        <v>0</v>
      </c>
      <c r="K287" s="815"/>
      <c r="L287" s="815"/>
      <c r="M287" s="815">
        <f t="shared" si="127"/>
        <v>0</v>
      </c>
      <c r="N287" s="815">
        <f t="shared" si="123"/>
        <v>0</v>
      </c>
      <c r="O287" s="209">
        <f t="shared" si="124"/>
        <v>0</v>
      </c>
      <c r="P287" s="210">
        <f t="shared" si="125"/>
        <v>0</v>
      </c>
    </row>
    <row r="288" spans="1:16" s="337" customFormat="1" ht="30" hidden="1" outlineLevel="1">
      <c r="A288" s="416">
        <f t="shared" ref="A288:E288" si="131">A249</f>
        <v>5</v>
      </c>
      <c r="B288" s="417" t="str">
        <f t="shared" si="131"/>
        <v>Various Civil schemes for Modernisations of colonies at Various Locations under Pune HPC</v>
      </c>
      <c r="C288" s="416" t="str">
        <f t="shared" si="131"/>
        <v>MERC/CAPEX/20162017/01745</v>
      </c>
      <c r="D288" s="811">
        <f t="shared" si="131"/>
        <v>42825</v>
      </c>
      <c r="E288" s="57">
        <f t="shared" si="131"/>
        <v>1.4689000000000001</v>
      </c>
      <c r="F288" s="155">
        <f t="shared" si="119"/>
        <v>0</v>
      </c>
      <c r="G288" s="155">
        <f t="shared" si="120"/>
        <v>0</v>
      </c>
      <c r="H288" s="155">
        <f t="shared" si="121"/>
        <v>0</v>
      </c>
      <c r="I288" s="155">
        <f>'F4.2 Tillari'!AB15</f>
        <v>0</v>
      </c>
      <c r="J288" s="155">
        <f>'F4.2 Tillari'!AV15</f>
        <v>0</v>
      </c>
      <c r="K288" s="155"/>
      <c r="L288" s="155"/>
      <c r="M288" s="155">
        <f t="shared" si="127"/>
        <v>0</v>
      </c>
      <c r="N288" s="155">
        <f t="shared" si="123"/>
        <v>0</v>
      </c>
      <c r="O288" s="209">
        <f t="shared" si="124"/>
        <v>0</v>
      </c>
      <c r="P288" s="210">
        <f t="shared" si="125"/>
        <v>0</v>
      </c>
    </row>
    <row r="289" spans="1:16" hidden="1" outlineLevel="1">
      <c r="A289" s="183">
        <f t="shared" ref="A289:E289" si="132">A250</f>
        <v>5.0999999999999996</v>
      </c>
      <c r="B289" s="356" t="str">
        <f t="shared" si="132"/>
        <v>Refurbishing of Residential complex</v>
      </c>
      <c r="C289" s="183" t="str">
        <f t="shared" si="132"/>
        <v>MERC/CAPEX/20162017/01745</v>
      </c>
      <c r="D289" s="814">
        <f t="shared" si="132"/>
        <v>42825</v>
      </c>
      <c r="E289" s="815">
        <f t="shared" si="132"/>
        <v>0.64539999999999997</v>
      </c>
      <c r="F289" s="815">
        <f t="shared" si="119"/>
        <v>0.56327121099999999</v>
      </c>
      <c r="G289" s="815">
        <f t="shared" si="120"/>
        <v>0.56327121099999999</v>
      </c>
      <c r="H289" s="815">
        <f t="shared" si="121"/>
        <v>0</v>
      </c>
      <c r="I289" s="815">
        <f>'F4.2 Tillari'!AB16</f>
        <v>0</v>
      </c>
      <c r="J289" s="815">
        <f>'F4.2 Tillari'!AV16</f>
        <v>0</v>
      </c>
      <c r="K289" s="815"/>
      <c r="L289" s="815"/>
      <c r="M289" s="815">
        <f t="shared" si="127"/>
        <v>0</v>
      </c>
      <c r="N289" s="815">
        <f t="shared" si="123"/>
        <v>0</v>
      </c>
      <c r="O289" s="209">
        <f t="shared" si="124"/>
        <v>0</v>
      </c>
      <c r="P289" s="210">
        <f t="shared" si="125"/>
        <v>0</v>
      </c>
    </row>
    <row r="290" spans="1:16" hidden="1" outlineLevel="1">
      <c r="A290" s="183">
        <f t="shared" ref="A290:E290" si="133">A251</f>
        <v>5.2</v>
      </c>
      <c r="B290" s="356" t="str">
        <f t="shared" si="133"/>
        <v>Internal Roads</v>
      </c>
      <c r="C290" s="183" t="str">
        <f t="shared" si="133"/>
        <v>MERC/CAPEX/20162017/01745</v>
      </c>
      <c r="D290" s="814">
        <f t="shared" si="133"/>
        <v>42825</v>
      </c>
      <c r="E290" s="815">
        <f t="shared" si="133"/>
        <v>0.49270000000000003</v>
      </c>
      <c r="F290" s="815">
        <f t="shared" si="119"/>
        <v>0.47060387800000003</v>
      </c>
      <c r="G290" s="815">
        <f t="shared" si="120"/>
        <v>0.47060387800000003</v>
      </c>
      <c r="H290" s="815">
        <f t="shared" si="121"/>
        <v>0</v>
      </c>
      <c r="I290" s="815">
        <f>'F4.2 Tillari'!AB17</f>
        <v>0</v>
      </c>
      <c r="J290" s="815">
        <f>'F4.2 Tillari'!AV17</f>
        <v>0</v>
      </c>
      <c r="K290" s="815"/>
      <c r="L290" s="815"/>
      <c r="M290" s="815">
        <f t="shared" si="127"/>
        <v>0</v>
      </c>
      <c r="N290" s="815">
        <f t="shared" si="123"/>
        <v>0</v>
      </c>
      <c r="O290" s="209">
        <f t="shared" si="124"/>
        <v>0</v>
      </c>
      <c r="P290" s="210">
        <f t="shared" si="125"/>
        <v>0</v>
      </c>
    </row>
    <row r="291" spans="1:16" hidden="1" outlineLevel="1">
      <c r="A291" s="183">
        <f t="shared" ref="A291:E291" si="134">A252</f>
        <v>5.3</v>
      </c>
      <c r="B291" s="356" t="str">
        <f t="shared" si="134"/>
        <v>Water supply, filteration &amp;  Sanitary works</v>
      </c>
      <c r="C291" s="183" t="str">
        <f t="shared" si="134"/>
        <v>MERC/CAPEX/20162017/01745</v>
      </c>
      <c r="D291" s="814">
        <f t="shared" si="134"/>
        <v>42825</v>
      </c>
      <c r="E291" s="815">
        <f t="shared" si="134"/>
        <v>0.33079999999999998</v>
      </c>
      <c r="F291" s="815">
        <f t="shared" si="119"/>
        <v>0.33922220700000005</v>
      </c>
      <c r="G291" s="815">
        <f t="shared" si="120"/>
        <v>0.33922220700000005</v>
      </c>
      <c r="H291" s="815">
        <f t="shared" si="121"/>
        <v>0</v>
      </c>
      <c r="I291" s="815">
        <f>'F4.2 Tillari'!AB18</f>
        <v>0</v>
      </c>
      <c r="J291" s="815">
        <f>'F4.2 Tillari'!AV18</f>
        <v>0</v>
      </c>
      <c r="K291" s="815"/>
      <c r="L291" s="815"/>
      <c r="M291" s="815">
        <f t="shared" si="127"/>
        <v>0</v>
      </c>
      <c r="N291" s="815">
        <f t="shared" si="123"/>
        <v>0</v>
      </c>
      <c r="O291" s="209">
        <f t="shared" si="124"/>
        <v>0</v>
      </c>
      <c r="P291" s="210">
        <f t="shared" si="125"/>
        <v>0</v>
      </c>
    </row>
    <row r="292" spans="1:16" hidden="1" outlineLevel="1">
      <c r="A292" s="183">
        <f t="shared" ref="A292:E292" si="135">A253</f>
        <v>5.4</v>
      </c>
      <c r="B292" s="356" t="str">
        <f t="shared" si="135"/>
        <v>Compound walls</v>
      </c>
      <c r="C292" s="183" t="str">
        <f t="shared" si="135"/>
        <v>MERC/CAPEX/20162017/01745</v>
      </c>
      <c r="D292" s="814">
        <f t="shared" si="135"/>
        <v>42825</v>
      </c>
      <c r="E292" s="815">
        <f t="shared" si="135"/>
        <v>0</v>
      </c>
      <c r="F292" s="815">
        <f t="shared" si="119"/>
        <v>0</v>
      </c>
      <c r="G292" s="815">
        <f t="shared" si="120"/>
        <v>0</v>
      </c>
      <c r="H292" s="815">
        <f t="shared" si="121"/>
        <v>0</v>
      </c>
      <c r="I292" s="815">
        <f>'F4.2 Tillari'!AB19</f>
        <v>0</v>
      </c>
      <c r="J292" s="815">
        <f>'F4.2 Tillari'!AV19</f>
        <v>0</v>
      </c>
      <c r="K292" s="815"/>
      <c r="L292" s="815"/>
      <c r="M292" s="815">
        <f t="shared" si="127"/>
        <v>0</v>
      </c>
      <c r="N292" s="815">
        <f t="shared" si="123"/>
        <v>0</v>
      </c>
      <c r="O292" s="209">
        <f t="shared" si="124"/>
        <v>0</v>
      </c>
      <c r="P292" s="210">
        <f t="shared" si="125"/>
        <v>0</v>
      </c>
    </row>
    <row r="293" spans="1:16" s="337" customFormat="1" ht="30" hidden="1" outlineLevel="1">
      <c r="A293" s="416">
        <f t="shared" ref="A293:E293" si="136">A254</f>
        <v>14</v>
      </c>
      <c r="B293" s="417" t="str">
        <f t="shared" si="136"/>
        <v>Various 14 Nos. of schemes for Hydro Power Stations under Renewable Energy Circle, Pune &amp; Nasik</v>
      </c>
      <c r="C293" s="416" t="str">
        <f t="shared" si="136"/>
        <v>MERC/CAPEX/2020-21/WFH/SBR/ 19</v>
      </c>
      <c r="D293" s="811">
        <f t="shared" si="136"/>
        <v>44029</v>
      </c>
      <c r="E293" s="57">
        <f t="shared" si="136"/>
        <v>2.2382499999999999</v>
      </c>
      <c r="F293" s="155">
        <f t="shared" si="119"/>
        <v>0</v>
      </c>
      <c r="G293" s="155">
        <f t="shared" si="120"/>
        <v>0</v>
      </c>
      <c r="H293" s="155">
        <f t="shared" si="121"/>
        <v>0</v>
      </c>
      <c r="I293" s="155">
        <f>'F4.2 Tillari'!AB20</f>
        <v>0</v>
      </c>
      <c r="J293" s="155">
        <f>'F4.2 Tillari'!AV20</f>
        <v>0</v>
      </c>
      <c r="K293" s="155"/>
      <c r="L293" s="155"/>
      <c r="M293" s="155">
        <f t="shared" si="127"/>
        <v>0</v>
      </c>
      <c r="N293" s="155">
        <f t="shared" si="123"/>
        <v>0</v>
      </c>
      <c r="O293" s="209">
        <f t="shared" si="124"/>
        <v>0</v>
      </c>
      <c r="P293" s="210">
        <f t="shared" si="125"/>
        <v>0</v>
      </c>
    </row>
    <row r="294" spans="1:16" ht="30" hidden="1" outlineLevel="1">
      <c r="A294" s="185">
        <f t="shared" ref="A294:E294" si="137">A255</f>
        <v>14.3</v>
      </c>
      <c r="B294" s="356" t="str">
        <f t="shared" si="137"/>
        <v>Schme-C :Replacement of existing Energy meters by 0.2S Class Energy meters at various HPS.</v>
      </c>
      <c r="C294" s="183" t="str">
        <f t="shared" si="137"/>
        <v>MERC/CAPEX/2020-21/WFH/SBR/ 19</v>
      </c>
      <c r="D294" s="814">
        <f t="shared" si="137"/>
        <v>44029</v>
      </c>
      <c r="E294" s="815">
        <f t="shared" si="137"/>
        <v>0</v>
      </c>
      <c r="F294" s="815">
        <f t="shared" si="119"/>
        <v>0</v>
      </c>
      <c r="G294" s="815">
        <f t="shared" si="120"/>
        <v>0</v>
      </c>
      <c r="H294" s="815">
        <f t="shared" si="121"/>
        <v>0</v>
      </c>
      <c r="I294" s="815">
        <f>'F4.2 Tillari'!AB21</f>
        <v>0</v>
      </c>
      <c r="J294" s="815">
        <f>'F4.2 Tillari'!AV21</f>
        <v>0</v>
      </c>
      <c r="K294" s="815"/>
      <c r="L294" s="815"/>
      <c r="M294" s="815">
        <f t="shared" si="127"/>
        <v>0</v>
      </c>
      <c r="N294" s="815">
        <f t="shared" si="123"/>
        <v>0</v>
      </c>
      <c r="O294" s="209">
        <f t="shared" si="124"/>
        <v>0</v>
      </c>
      <c r="P294" s="210">
        <f t="shared" si="125"/>
        <v>0</v>
      </c>
    </row>
    <row r="295" spans="1:16" ht="30" hidden="1" outlineLevel="1">
      <c r="A295" s="713">
        <f t="shared" ref="A295:E295" si="138">A256</f>
        <v>14.4</v>
      </c>
      <c r="B295" s="714" t="str">
        <f t="shared" si="138"/>
        <v>Schme-D: Providing Oil Filtration Machines for all Divisions of REC, Pune</v>
      </c>
      <c r="C295" s="58" t="str">
        <f t="shared" si="138"/>
        <v>MERC/CAPEX/2020-21/WFH/SBR/ 19</v>
      </c>
      <c r="D295" s="384">
        <f t="shared" si="138"/>
        <v>44029</v>
      </c>
      <c r="E295" s="59">
        <f t="shared" si="138"/>
        <v>0.14025000000000001</v>
      </c>
      <c r="F295" s="59">
        <f t="shared" si="119"/>
        <v>6.80978E-2</v>
      </c>
      <c r="G295" s="59">
        <f t="shared" si="120"/>
        <v>6.80978E-2</v>
      </c>
      <c r="H295" s="59">
        <f t="shared" si="121"/>
        <v>0</v>
      </c>
      <c r="I295" s="59">
        <f>'F4.2 Tillari'!AB22</f>
        <v>0</v>
      </c>
      <c r="J295" s="59">
        <f>'F4.2 Tillari'!AV22</f>
        <v>0</v>
      </c>
      <c r="K295" s="59"/>
      <c r="L295" s="59"/>
      <c r="M295" s="59">
        <f t="shared" si="127"/>
        <v>0</v>
      </c>
      <c r="N295" s="59">
        <f t="shared" si="123"/>
        <v>0</v>
      </c>
      <c r="O295" s="209">
        <f t="shared" si="124"/>
        <v>0</v>
      </c>
      <c r="P295" s="210">
        <f t="shared" si="125"/>
        <v>0</v>
      </c>
    </row>
    <row r="296" spans="1:16" ht="45" hidden="1" outlineLevel="1">
      <c r="A296" s="713">
        <f t="shared" ref="A296:E296" si="139">A257</f>
        <v>14.5</v>
      </c>
      <c r="B296" s="714" t="str">
        <f t="shared" si="139"/>
        <v>Schme-E: Replacement of existing Centralized Air Conditioning System with new at Tillari Hydro Power Stn.</v>
      </c>
      <c r="C296" s="58" t="str">
        <f t="shared" si="139"/>
        <v>MERC/CAPEX/2020-21/WFH/SBR/ 19</v>
      </c>
      <c r="D296" s="384">
        <f t="shared" si="139"/>
        <v>44029</v>
      </c>
      <c r="E296" s="59">
        <f t="shared" si="139"/>
        <v>1.248</v>
      </c>
      <c r="F296" s="59">
        <f t="shared" si="119"/>
        <v>1.505738</v>
      </c>
      <c r="G296" s="59">
        <f t="shared" si="120"/>
        <v>1.505738</v>
      </c>
      <c r="H296" s="59">
        <f t="shared" si="121"/>
        <v>0</v>
      </c>
      <c r="I296" s="59">
        <f>'F4.2 Tillari'!AB23</f>
        <v>0</v>
      </c>
      <c r="J296" s="59">
        <f>'F4.2 Tillari'!AV23</f>
        <v>0</v>
      </c>
      <c r="K296" s="59"/>
      <c r="L296" s="59"/>
      <c r="M296" s="59">
        <f t="shared" si="127"/>
        <v>0</v>
      </c>
      <c r="N296" s="59">
        <f t="shared" si="123"/>
        <v>0</v>
      </c>
      <c r="O296" s="209">
        <f t="shared" si="124"/>
        <v>0</v>
      </c>
      <c r="P296" s="210">
        <f t="shared" si="125"/>
        <v>0</v>
      </c>
    </row>
    <row r="297" spans="1:16" hidden="1" outlineLevel="1">
      <c r="A297" s="183">
        <f t="shared" ref="A297:E297" si="140">A258</f>
        <v>0</v>
      </c>
      <c r="B297" s="184" t="str">
        <f t="shared" si="140"/>
        <v>IDC</v>
      </c>
      <c r="C297" s="183" t="str">
        <f t="shared" si="140"/>
        <v>MERC/CAPEX/2020-21/WFH/SBR/ 19</v>
      </c>
      <c r="D297" s="814">
        <f t="shared" si="140"/>
        <v>44029</v>
      </c>
      <c r="E297" s="815">
        <f t="shared" si="140"/>
        <v>0.85</v>
      </c>
      <c r="F297" s="815">
        <f t="shared" si="119"/>
        <v>0</v>
      </c>
      <c r="G297" s="815">
        <f t="shared" si="120"/>
        <v>0</v>
      </c>
      <c r="H297" s="815">
        <f t="shared" si="121"/>
        <v>0</v>
      </c>
      <c r="I297" s="815">
        <f>'F4.2 Tillari'!AB24</f>
        <v>0</v>
      </c>
      <c r="J297" s="815">
        <f>'F4.2 Tillari'!AV24</f>
        <v>0</v>
      </c>
      <c r="K297" s="815"/>
      <c r="L297" s="815"/>
      <c r="M297" s="815">
        <f t="shared" si="127"/>
        <v>0</v>
      </c>
      <c r="N297" s="815">
        <f t="shared" si="123"/>
        <v>0</v>
      </c>
      <c r="O297" s="209">
        <f t="shared" si="124"/>
        <v>0</v>
      </c>
      <c r="P297" s="210">
        <f t="shared" si="125"/>
        <v>0</v>
      </c>
    </row>
    <row r="298" spans="1:16" s="337" customFormat="1" ht="30" hidden="1" outlineLevel="1">
      <c r="A298" s="416">
        <f t="shared" ref="A298:E298" si="141">A259</f>
        <v>16</v>
      </c>
      <c r="B298" s="417" t="str">
        <f t="shared" si="141"/>
        <v>Various 6 Nos. Schemes for Hydro Power Stations under Renewable Energy Circle, Pune</v>
      </c>
      <c r="C298" s="416" t="str">
        <f t="shared" si="141"/>
        <v>MERC/CAPEX/2020-2021/WFH/ SBR/22</v>
      </c>
      <c r="D298" s="811">
        <f t="shared" si="141"/>
        <v>44037</v>
      </c>
      <c r="E298" s="57">
        <f t="shared" si="141"/>
        <v>1.6277600000000001</v>
      </c>
      <c r="F298" s="155">
        <f t="shared" si="119"/>
        <v>0</v>
      </c>
      <c r="G298" s="155">
        <f t="shared" si="120"/>
        <v>0</v>
      </c>
      <c r="H298" s="155">
        <f t="shared" si="121"/>
        <v>0</v>
      </c>
      <c r="I298" s="155">
        <f>'F4.2 Tillari'!AB25</f>
        <v>0</v>
      </c>
      <c r="J298" s="155">
        <f>'F4.2 Tillari'!AV25</f>
        <v>0</v>
      </c>
      <c r="K298" s="155"/>
      <c r="L298" s="155"/>
      <c r="M298" s="155">
        <f t="shared" si="127"/>
        <v>0</v>
      </c>
      <c r="N298" s="155">
        <f t="shared" si="123"/>
        <v>0</v>
      </c>
      <c r="O298" s="209">
        <f t="shared" si="124"/>
        <v>0</v>
      </c>
      <c r="P298" s="210">
        <f t="shared" si="125"/>
        <v>0</v>
      </c>
    </row>
    <row r="299" spans="1:16" ht="45" hidden="1" outlineLevel="1">
      <c r="A299" s="713">
        <f t="shared" ref="A299:E299" si="142">A260</f>
        <v>16.100000000000001</v>
      </c>
      <c r="B299" s="714" t="str">
        <f t="shared" si="142"/>
        <v>Replacement of existing Air Compressors at Bhira, Tilari, Pawana and Ujjani Hydro Power Stations under REC, Pune</v>
      </c>
      <c r="C299" s="58" t="str">
        <f t="shared" si="142"/>
        <v>MERC/CAPEX/2020-2021/WFH/ SBR/22</v>
      </c>
      <c r="D299" s="384">
        <f t="shared" si="142"/>
        <v>44037</v>
      </c>
      <c r="E299" s="59">
        <f t="shared" si="142"/>
        <v>0.15576000000000001</v>
      </c>
      <c r="F299" s="59">
        <f t="shared" si="119"/>
        <v>0.13216</v>
      </c>
      <c r="G299" s="59">
        <f t="shared" si="120"/>
        <v>0.13216</v>
      </c>
      <c r="H299" s="59">
        <f t="shared" si="121"/>
        <v>0</v>
      </c>
      <c r="I299" s="59">
        <f>'F4.2 Tillari'!AB26</f>
        <v>0</v>
      </c>
      <c r="J299" s="59">
        <f>'F4.2 Tillari'!AV26</f>
        <v>0</v>
      </c>
      <c r="K299" s="59"/>
      <c r="L299" s="59"/>
      <c r="M299" s="59">
        <f t="shared" si="127"/>
        <v>0</v>
      </c>
      <c r="N299" s="59">
        <f t="shared" si="123"/>
        <v>0</v>
      </c>
      <c r="O299" s="209">
        <f t="shared" si="124"/>
        <v>0</v>
      </c>
      <c r="P299" s="210">
        <f t="shared" si="125"/>
        <v>0</v>
      </c>
    </row>
    <row r="300" spans="1:16" ht="30" hidden="1" outlineLevel="1">
      <c r="A300" s="713">
        <f t="shared" ref="A300:E300" si="143">A261</f>
        <v>16.3</v>
      </c>
      <c r="B300" s="714" t="str">
        <f t="shared" si="143"/>
        <v>Replacement of Generator Air Coolers at Tilari HPS.</v>
      </c>
      <c r="C300" s="58" t="str">
        <f t="shared" si="143"/>
        <v>MERC/CAPEX/2020-2021/WFH/ SBR/22</v>
      </c>
      <c r="D300" s="384">
        <f t="shared" si="143"/>
        <v>44037</v>
      </c>
      <c r="E300" s="59">
        <f t="shared" si="143"/>
        <v>0.85299999999999998</v>
      </c>
      <c r="F300" s="59">
        <f t="shared" si="119"/>
        <v>0.68831476800000002</v>
      </c>
      <c r="G300" s="59">
        <f t="shared" si="120"/>
        <v>0.68831476800000002</v>
      </c>
      <c r="H300" s="59">
        <f t="shared" si="121"/>
        <v>0</v>
      </c>
      <c r="I300" s="59">
        <f>'F4.2 Tillari'!AB27</f>
        <v>0</v>
      </c>
      <c r="J300" s="59">
        <f>'F4.2 Tillari'!AV27</f>
        <v>0</v>
      </c>
      <c r="K300" s="59"/>
      <c r="L300" s="59"/>
      <c r="M300" s="59">
        <f t="shared" si="127"/>
        <v>0</v>
      </c>
      <c r="N300" s="59">
        <f t="shared" si="123"/>
        <v>0</v>
      </c>
      <c r="O300" s="209">
        <f t="shared" si="124"/>
        <v>0</v>
      </c>
      <c r="P300" s="210">
        <f t="shared" si="125"/>
        <v>0</v>
      </c>
    </row>
    <row r="301" spans="1:16" ht="45" hidden="1" outlineLevel="1">
      <c r="A301" s="713">
        <f t="shared" ref="A301:E301" si="144">A262</f>
        <v>16.399999999999999</v>
      </c>
      <c r="B301" s="714" t="str">
        <f t="shared" si="144"/>
        <v>Replacement of 220 V, 400/300 AH Battery set with Tubular type Battery Banks at Bhira, Tilari, Kanher, Dimbhe and Ujani Hydro Power Stations.</v>
      </c>
      <c r="C301" s="58" t="str">
        <f t="shared" si="144"/>
        <v>MERC/CAPEX/2020-2021/WFH/ SBR/22</v>
      </c>
      <c r="D301" s="384">
        <f t="shared" si="144"/>
        <v>44037</v>
      </c>
      <c r="E301" s="59">
        <f t="shared" si="144"/>
        <v>0.18</v>
      </c>
      <c r="F301" s="59">
        <f t="shared" si="119"/>
        <v>0.11942800000000001</v>
      </c>
      <c r="G301" s="59">
        <f t="shared" si="120"/>
        <v>0.11942800000000001</v>
      </c>
      <c r="H301" s="59">
        <f t="shared" si="121"/>
        <v>0</v>
      </c>
      <c r="I301" s="59">
        <f>'F4.2 Tillari'!AB28</f>
        <v>0</v>
      </c>
      <c r="J301" s="59">
        <f>'F4.2 Tillari'!AV28</f>
        <v>0</v>
      </c>
      <c r="K301" s="59"/>
      <c r="L301" s="59"/>
      <c r="M301" s="59">
        <f t="shared" si="127"/>
        <v>0</v>
      </c>
      <c r="N301" s="59">
        <f t="shared" si="123"/>
        <v>0</v>
      </c>
      <c r="O301" s="209">
        <f t="shared" si="124"/>
        <v>0</v>
      </c>
      <c r="P301" s="210">
        <f t="shared" si="125"/>
        <v>0</v>
      </c>
    </row>
    <row r="302" spans="1:16" ht="30" hidden="1" outlineLevel="1">
      <c r="A302" s="183">
        <f t="shared" ref="A302:E302" si="145">A263</f>
        <v>0</v>
      </c>
      <c r="B302" s="184" t="str">
        <f t="shared" si="145"/>
        <v>IDC</v>
      </c>
      <c r="C302" s="183" t="str">
        <f t="shared" si="145"/>
        <v>MERC/CAPEX/2020-2021/WFH/ SBR/22</v>
      </c>
      <c r="D302" s="814">
        <f t="shared" si="145"/>
        <v>44037</v>
      </c>
      <c r="E302" s="815">
        <f t="shared" si="145"/>
        <v>0.439</v>
      </c>
      <c r="F302" s="815">
        <f t="shared" si="119"/>
        <v>0</v>
      </c>
      <c r="G302" s="815">
        <f t="shared" si="120"/>
        <v>0</v>
      </c>
      <c r="H302" s="815">
        <f t="shared" si="121"/>
        <v>0</v>
      </c>
      <c r="I302" s="815">
        <f>'F4.2 Tillari'!AB29</f>
        <v>0</v>
      </c>
      <c r="J302" s="815">
        <f>'F4.2 Tillari'!AV29</f>
        <v>0</v>
      </c>
      <c r="K302" s="815"/>
      <c r="L302" s="815"/>
      <c r="M302" s="815">
        <f t="shared" si="127"/>
        <v>0</v>
      </c>
      <c r="N302" s="815">
        <f t="shared" si="123"/>
        <v>0</v>
      </c>
      <c r="O302" s="209">
        <f t="shared" si="124"/>
        <v>0</v>
      </c>
      <c r="P302" s="210">
        <f t="shared" si="125"/>
        <v>0</v>
      </c>
    </row>
    <row r="303" spans="1:16" hidden="1" outlineLevel="1">
      <c r="A303" s="715">
        <f t="shared" ref="A303:E303" si="146">A264</f>
        <v>0</v>
      </c>
      <c r="B303" s="716">
        <f t="shared" si="146"/>
        <v>0</v>
      </c>
      <c r="C303" s="87">
        <f t="shared" si="146"/>
        <v>0</v>
      </c>
      <c r="D303" s="141" t="str">
        <f t="shared" si="146"/>
        <v>-</v>
      </c>
      <c r="E303" s="159">
        <f t="shared" si="146"/>
        <v>0</v>
      </c>
      <c r="F303" s="59">
        <f t="shared" si="119"/>
        <v>0</v>
      </c>
      <c r="G303" s="59">
        <f t="shared" si="120"/>
        <v>0</v>
      </c>
      <c r="H303" s="59">
        <f t="shared" si="121"/>
        <v>0</v>
      </c>
      <c r="I303" s="59">
        <f>'F4.2 Tillari'!AB30</f>
        <v>0</v>
      </c>
      <c r="J303" s="59">
        <f>'F4.2 Tillari'!AV30</f>
        <v>0</v>
      </c>
      <c r="K303" s="59"/>
      <c r="L303" s="59"/>
      <c r="M303" s="59">
        <f t="shared" si="127"/>
        <v>0</v>
      </c>
      <c r="N303" s="59">
        <f t="shared" si="123"/>
        <v>0</v>
      </c>
      <c r="O303" s="209">
        <f t="shared" si="124"/>
        <v>0</v>
      </c>
      <c r="P303" s="210">
        <f t="shared" si="125"/>
        <v>0</v>
      </c>
    </row>
    <row r="304" spans="1:16" hidden="1" outlineLevel="1">
      <c r="A304" s="715">
        <f t="shared" ref="A304:E304" si="147">A265</f>
        <v>0</v>
      </c>
      <c r="B304" s="717" t="str">
        <f t="shared" si="147"/>
        <v>(ii) Yet to be submitted to MERC</v>
      </c>
      <c r="C304" s="87">
        <f t="shared" si="147"/>
        <v>0</v>
      </c>
      <c r="D304" s="141" t="str">
        <f t="shared" si="147"/>
        <v>-</v>
      </c>
      <c r="E304" s="159">
        <f t="shared" si="147"/>
        <v>0</v>
      </c>
      <c r="F304" s="59">
        <f t="shared" si="119"/>
        <v>0</v>
      </c>
      <c r="G304" s="59">
        <f t="shared" si="120"/>
        <v>0</v>
      </c>
      <c r="H304" s="59">
        <f t="shared" si="121"/>
        <v>0</v>
      </c>
      <c r="I304" s="59">
        <f>'F4.2 Tillari'!AB31</f>
        <v>0</v>
      </c>
      <c r="J304" s="59">
        <f>'F4.2 Tillari'!AV31</f>
        <v>0</v>
      </c>
      <c r="K304" s="59"/>
      <c r="L304" s="59"/>
      <c r="M304" s="59">
        <f t="shared" si="127"/>
        <v>0</v>
      </c>
      <c r="N304" s="59">
        <f t="shared" si="123"/>
        <v>0</v>
      </c>
    </row>
    <row r="305" spans="1:14" hidden="1" outlineLevel="1">
      <c r="A305" s="638">
        <f t="shared" ref="A305:E305" si="148">A266</f>
        <v>0</v>
      </c>
      <c r="B305" s="639" t="str">
        <f t="shared" si="148"/>
        <v>DPR-5</v>
      </c>
      <c r="C305" s="87">
        <f t="shared" si="148"/>
        <v>0</v>
      </c>
      <c r="D305" s="141" t="str">
        <f t="shared" si="148"/>
        <v>-</v>
      </c>
      <c r="E305" s="159">
        <f t="shared" si="148"/>
        <v>0</v>
      </c>
      <c r="F305" s="59">
        <f t="shared" si="119"/>
        <v>0</v>
      </c>
      <c r="G305" s="59">
        <f t="shared" si="120"/>
        <v>0</v>
      </c>
      <c r="H305" s="59">
        <f t="shared" si="121"/>
        <v>0</v>
      </c>
      <c r="I305" s="59">
        <f>'F4.2 Tillari'!AB32</f>
        <v>0</v>
      </c>
      <c r="J305" s="59">
        <f>'F4.2 Tillari'!AV32</f>
        <v>0</v>
      </c>
      <c r="K305" s="59"/>
      <c r="L305" s="59"/>
      <c r="M305" s="59">
        <f t="shared" si="127"/>
        <v>0</v>
      </c>
      <c r="N305" s="59">
        <f t="shared" si="123"/>
        <v>0</v>
      </c>
    </row>
    <row r="306" spans="1:14" ht="30" hidden="1" outlineLevel="1">
      <c r="A306" s="638">
        <f t="shared" ref="A306:E306" si="149">A267</f>
        <v>0</v>
      </c>
      <c r="B306" s="718" t="str">
        <f t="shared" si="149"/>
        <v>Upgradation of prortection system for Generator &amp; generator transformer for Tillari HPS</v>
      </c>
      <c r="C306" s="87">
        <f t="shared" si="149"/>
        <v>0</v>
      </c>
      <c r="D306" s="141" t="str">
        <f t="shared" si="149"/>
        <v>-</v>
      </c>
      <c r="E306" s="159">
        <f t="shared" si="149"/>
        <v>0</v>
      </c>
      <c r="F306" s="59">
        <f t="shared" si="119"/>
        <v>0.78469999999999995</v>
      </c>
      <c r="G306" s="59">
        <f t="shared" si="120"/>
        <v>0.78469999999999995</v>
      </c>
      <c r="H306" s="59">
        <f t="shared" si="121"/>
        <v>0</v>
      </c>
      <c r="I306" s="59">
        <f>'F4.2 Tillari'!AB33</f>
        <v>0</v>
      </c>
      <c r="J306" s="59">
        <f>'F4.2 Tillari'!AV33</f>
        <v>0</v>
      </c>
      <c r="K306" s="59"/>
      <c r="L306" s="59"/>
      <c r="M306" s="59">
        <f t="shared" si="127"/>
        <v>0</v>
      </c>
      <c r="N306" s="59">
        <f t="shared" si="123"/>
        <v>0</v>
      </c>
    </row>
    <row r="307" spans="1:14" ht="60" hidden="1" outlineLevel="1">
      <c r="A307" s="638">
        <f t="shared" ref="A307:E307" si="150">A268</f>
        <v>0</v>
      </c>
      <c r="B307" s="718" t="str">
        <f t="shared" si="150"/>
        <v>Supply &amp; installation of one set ( 04 nos) of new nozzles assembly with deflector and new digital governer along with hydraulic pumping unit for Tillari HPS</v>
      </c>
      <c r="C307" s="87">
        <f t="shared" si="150"/>
        <v>0</v>
      </c>
      <c r="D307" s="141" t="str">
        <f t="shared" si="150"/>
        <v>-</v>
      </c>
      <c r="E307" s="159">
        <f t="shared" si="150"/>
        <v>0</v>
      </c>
      <c r="F307" s="59">
        <f t="shared" si="119"/>
        <v>19.739999999999998</v>
      </c>
      <c r="G307" s="59">
        <f t="shared" si="120"/>
        <v>19.739999999999998</v>
      </c>
      <c r="H307" s="59">
        <f t="shared" si="121"/>
        <v>0</v>
      </c>
      <c r="I307" s="59">
        <f>'F4.2 Tillari'!AB34</f>
        <v>0</v>
      </c>
      <c r="J307" s="59">
        <f>'F4.2 Tillari'!AV34</f>
        <v>0</v>
      </c>
      <c r="K307" s="59"/>
      <c r="L307" s="59"/>
      <c r="M307" s="59">
        <f t="shared" si="127"/>
        <v>0</v>
      </c>
      <c r="N307" s="59">
        <f t="shared" si="123"/>
        <v>0</v>
      </c>
    </row>
    <row r="308" spans="1:14" hidden="1" outlineLevel="1">
      <c r="A308" s="719">
        <f t="shared" ref="A308:E308" si="151">A269</f>
        <v>0</v>
      </c>
      <c r="B308" s="639" t="str">
        <f t="shared" si="151"/>
        <v>DPR-7</v>
      </c>
      <c r="C308" s="87">
        <f t="shared" si="151"/>
        <v>0</v>
      </c>
      <c r="D308" s="141" t="str">
        <f t="shared" si="151"/>
        <v>-</v>
      </c>
      <c r="E308" s="159">
        <f t="shared" si="151"/>
        <v>0</v>
      </c>
      <c r="F308" s="59">
        <f t="shared" si="119"/>
        <v>0</v>
      </c>
      <c r="G308" s="59">
        <f t="shared" si="120"/>
        <v>0</v>
      </c>
      <c r="H308" s="59">
        <f t="shared" si="121"/>
        <v>0</v>
      </c>
      <c r="I308" s="59">
        <f>'F4.2 Tillari'!AB35</f>
        <v>0</v>
      </c>
      <c r="J308" s="59">
        <f>'F4.2 Tillari'!AV35</f>
        <v>0</v>
      </c>
      <c r="K308" s="59"/>
      <c r="L308" s="59"/>
      <c r="M308" s="59">
        <f t="shared" si="127"/>
        <v>0</v>
      </c>
      <c r="N308" s="59">
        <f t="shared" si="123"/>
        <v>0</v>
      </c>
    </row>
    <row r="309" spans="1:14" hidden="1" outlineLevel="1">
      <c r="A309" s="719">
        <f t="shared" ref="A309:E309" si="152">A270</f>
        <v>0</v>
      </c>
      <c r="B309" s="720" t="str">
        <f t="shared" si="152"/>
        <v>Generator Transformer for Tillari HPS</v>
      </c>
      <c r="C309" s="87">
        <f t="shared" si="152"/>
        <v>0</v>
      </c>
      <c r="D309" s="141" t="str">
        <f t="shared" si="152"/>
        <v>-</v>
      </c>
      <c r="E309" s="159">
        <f t="shared" si="152"/>
        <v>0</v>
      </c>
      <c r="F309" s="59">
        <f t="shared" si="119"/>
        <v>8.33</v>
      </c>
      <c r="G309" s="59">
        <f t="shared" si="120"/>
        <v>8.33</v>
      </c>
      <c r="H309" s="59">
        <f t="shared" si="121"/>
        <v>0</v>
      </c>
      <c r="I309" s="59">
        <f>'F4.2 Tillari'!AB36</f>
        <v>0</v>
      </c>
      <c r="J309" s="59">
        <f>'F4.2 Tillari'!AV36</f>
        <v>0</v>
      </c>
      <c r="K309" s="59"/>
      <c r="L309" s="59"/>
      <c r="M309" s="59">
        <f t="shared" si="127"/>
        <v>0</v>
      </c>
      <c r="N309" s="59">
        <f t="shared" si="123"/>
        <v>0</v>
      </c>
    </row>
    <row r="310" spans="1:14" hidden="1" outlineLevel="1">
      <c r="A310" s="713">
        <f t="shared" ref="A310:E310" si="153">A271</f>
        <v>0</v>
      </c>
      <c r="B310" s="721">
        <f t="shared" si="153"/>
        <v>0</v>
      </c>
      <c r="C310" s="87">
        <f t="shared" si="153"/>
        <v>0</v>
      </c>
      <c r="D310" s="141" t="str">
        <f t="shared" si="153"/>
        <v>-</v>
      </c>
      <c r="E310" s="159">
        <f t="shared" si="153"/>
        <v>0</v>
      </c>
      <c r="F310" s="59">
        <f t="shared" si="119"/>
        <v>0</v>
      </c>
      <c r="G310" s="59">
        <f t="shared" si="120"/>
        <v>0</v>
      </c>
      <c r="H310" s="59">
        <f t="shared" si="121"/>
        <v>0</v>
      </c>
      <c r="I310" s="59">
        <f>'F4.2 Tillari'!AB37</f>
        <v>0</v>
      </c>
      <c r="J310" s="59">
        <f>'F4.2 Tillari'!AV37</f>
        <v>0</v>
      </c>
      <c r="K310" s="59"/>
      <c r="L310" s="59"/>
      <c r="M310" s="59">
        <f t="shared" si="127"/>
        <v>0</v>
      </c>
      <c r="N310" s="59">
        <f t="shared" si="123"/>
        <v>0</v>
      </c>
    </row>
    <row r="311" spans="1:14" hidden="1" outlineLevel="1">
      <c r="A311" s="715">
        <f t="shared" ref="A311:E311" si="154">A272</f>
        <v>0</v>
      </c>
      <c r="B311" s="716">
        <f t="shared" si="154"/>
        <v>0</v>
      </c>
      <c r="C311" s="87">
        <f t="shared" si="154"/>
        <v>0</v>
      </c>
      <c r="D311" s="141" t="str">
        <f t="shared" si="154"/>
        <v>-</v>
      </c>
      <c r="E311" s="159">
        <f t="shared" si="154"/>
        <v>0</v>
      </c>
      <c r="F311" s="59">
        <f t="shared" si="119"/>
        <v>0</v>
      </c>
      <c r="G311" s="59">
        <f t="shared" si="120"/>
        <v>0</v>
      </c>
      <c r="H311" s="59">
        <f t="shared" si="121"/>
        <v>0</v>
      </c>
      <c r="I311" s="59">
        <f>'F4.2 Tillari'!AB38</f>
        <v>0</v>
      </c>
      <c r="J311" s="59">
        <f>'F4.2 Tillari'!AV38</f>
        <v>0</v>
      </c>
      <c r="K311" s="59"/>
      <c r="L311" s="59"/>
      <c r="M311" s="59">
        <f t="shared" si="127"/>
        <v>0</v>
      </c>
      <c r="N311" s="59">
        <f t="shared" si="123"/>
        <v>0</v>
      </c>
    </row>
    <row r="312" spans="1:14" hidden="1" outlineLevel="1">
      <c r="A312" s="715">
        <f t="shared" ref="A312:E312" si="155">A273</f>
        <v>0</v>
      </c>
      <c r="B312" s="722" t="str">
        <f t="shared" si="155"/>
        <v>B) Non-DPR Schemes</v>
      </c>
      <c r="C312" s="87">
        <f t="shared" si="155"/>
        <v>0</v>
      </c>
      <c r="D312" s="141" t="str">
        <f t="shared" si="155"/>
        <v>-</v>
      </c>
      <c r="E312" s="159">
        <f t="shared" si="155"/>
        <v>0</v>
      </c>
      <c r="F312" s="59">
        <f>F273+I273</f>
        <v>0</v>
      </c>
      <c r="G312" s="59">
        <f>G273+M273</f>
        <v>0</v>
      </c>
      <c r="H312" s="59">
        <f t="shared" si="121"/>
        <v>0</v>
      </c>
      <c r="I312" s="59">
        <f>'F4.2 Tillari'!AB39</f>
        <v>0</v>
      </c>
      <c r="J312" s="59">
        <f>'F4.2 Tillari'!AV39</f>
        <v>0</v>
      </c>
      <c r="K312" s="59"/>
      <c r="L312" s="59"/>
      <c r="M312" s="59">
        <f t="shared" si="127"/>
        <v>0</v>
      </c>
      <c r="N312" s="59">
        <f t="shared" si="123"/>
        <v>0</v>
      </c>
    </row>
    <row r="313" spans="1:14" hidden="1" outlineLevel="1">
      <c r="A313" s="713">
        <f t="shared" ref="A313:E313" si="156">A274</f>
        <v>1</v>
      </c>
      <c r="B313" s="721" t="str">
        <f t="shared" si="156"/>
        <v>Furniture &amp; Fixture General Asset</v>
      </c>
      <c r="C313" s="58" t="str">
        <f t="shared" si="156"/>
        <v>N.A.</v>
      </c>
      <c r="D313" s="384" t="str">
        <f t="shared" si="156"/>
        <v>-</v>
      </c>
      <c r="E313" s="59">
        <f t="shared" si="156"/>
        <v>0</v>
      </c>
      <c r="F313" s="59">
        <f>F274+I274</f>
        <v>5.1652000000000003E-2</v>
      </c>
      <c r="G313" s="59">
        <f>G274+M274</f>
        <v>5.1652000000000003E-2</v>
      </c>
      <c r="H313" s="59">
        <f t="shared" si="121"/>
        <v>0</v>
      </c>
      <c r="I313" s="59">
        <f>'F4.2 Tillari'!AB40</f>
        <v>0</v>
      </c>
      <c r="J313" s="59">
        <f>'F4.2 Tillari'!AV40</f>
        <v>0</v>
      </c>
      <c r="K313" s="59"/>
      <c r="L313" s="59"/>
      <c r="M313" s="59">
        <f t="shared" si="127"/>
        <v>0</v>
      </c>
      <c r="N313" s="59">
        <f t="shared" si="123"/>
        <v>0</v>
      </c>
    </row>
    <row r="314" spans="1:14" hidden="1" outlineLevel="1">
      <c r="A314" s="713">
        <f t="shared" ref="A314:E314" si="157">A275</f>
        <v>2</v>
      </c>
      <c r="B314" s="721" t="str">
        <f t="shared" si="157"/>
        <v>Electrical General Asset</v>
      </c>
      <c r="C314" s="58" t="str">
        <f t="shared" si="157"/>
        <v>N.A.</v>
      </c>
      <c r="D314" s="384" t="str">
        <f t="shared" si="157"/>
        <v>-</v>
      </c>
      <c r="E314" s="59">
        <f t="shared" si="157"/>
        <v>0</v>
      </c>
      <c r="F314" s="59">
        <f>F275+I275</f>
        <v>2.669589E-2</v>
      </c>
      <c r="G314" s="59">
        <f>G275+M275</f>
        <v>2.669589E-2</v>
      </c>
      <c r="H314" s="59">
        <f t="shared" si="121"/>
        <v>0</v>
      </c>
      <c r="I314" s="59">
        <f>'F4.2 Tillari'!AB41</f>
        <v>0</v>
      </c>
      <c r="J314" s="59">
        <f>'F4.2 Tillari'!AV41</f>
        <v>0</v>
      </c>
      <c r="K314" s="59"/>
      <c r="L314" s="59"/>
      <c r="M314" s="59">
        <f t="shared" si="127"/>
        <v>0</v>
      </c>
      <c r="N314" s="59">
        <f t="shared" si="123"/>
        <v>0</v>
      </c>
    </row>
    <row r="315" spans="1:14" hidden="1" outlineLevel="1">
      <c r="A315" s="713">
        <f t="shared" ref="A315:E315" si="158">A276</f>
        <v>3</v>
      </c>
      <c r="B315" s="721" t="str">
        <f t="shared" si="158"/>
        <v>Electronics General Asset</v>
      </c>
      <c r="C315" s="58" t="str">
        <f t="shared" si="158"/>
        <v>N.A.</v>
      </c>
      <c r="D315" s="384" t="str">
        <f t="shared" si="158"/>
        <v>-</v>
      </c>
      <c r="E315" s="59">
        <f t="shared" si="158"/>
        <v>0</v>
      </c>
      <c r="F315" s="59">
        <f>F276+I276</f>
        <v>2.3892979999999998E-3</v>
      </c>
      <c r="G315" s="59">
        <f>G276+M276</f>
        <v>2.3892979999999998E-3</v>
      </c>
      <c r="H315" s="59">
        <f t="shared" si="121"/>
        <v>0</v>
      </c>
      <c r="I315" s="59">
        <f>'F4.2 Tillari'!AB42</f>
        <v>0</v>
      </c>
      <c r="J315" s="59">
        <f>'F4.2 Tillari'!AV42</f>
        <v>0</v>
      </c>
      <c r="K315" s="59"/>
      <c r="L315" s="59"/>
      <c r="M315" s="59">
        <f t="shared" si="127"/>
        <v>0</v>
      </c>
      <c r="N315" s="59">
        <f t="shared" si="123"/>
        <v>0</v>
      </c>
    </row>
    <row r="316" spans="1:14" ht="15.75" hidden="1" outlineLevel="1" thickBot="1">
      <c r="A316" s="713">
        <f t="shared" ref="A316:E316" si="159">A277</f>
        <v>4</v>
      </c>
      <c r="B316" s="723" t="str">
        <f t="shared" si="159"/>
        <v>Vehicle</v>
      </c>
      <c r="C316" s="58" t="str">
        <f t="shared" si="159"/>
        <v>N.A.</v>
      </c>
      <c r="D316" s="384" t="str">
        <f t="shared" si="159"/>
        <v>-</v>
      </c>
      <c r="E316" s="59">
        <f t="shared" si="159"/>
        <v>0</v>
      </c>
      <c r="F316" s="59">
        <f>F277+I277</f>
        <v>2.0038810739999997</v>
      </c>
      <c r="G316" s="59">
        <f>G277+M277</f>
        <v>2.0038810739999997</v>
      </c>
      <c r="H316" s="59">
        <f t="shared" si="121"/>
        <v>0</v>
      </c>
      <c r="I316" s="59">
        <f>'F4.2 Tillari'!AB43</f>
        <v>0</v>
      </c>
      <c r="J316" s="59">
        <f>'F4.2 Tillari'!AV43</f>
        <v>0</v>
      </c>
      <c r="K316" s="59"/>
      <c r="L316" s="59"/>
      <c r="M316" s="59">
        <f t="shared" si="127"/>
        <v>0</v>
      </c>
      <c r="N316" s="59">
        <f t="shared" si="123"/>
        <v>0</v>
      </c>
    </row>
    <row r="317" spans="1:14" ht="15.75" collapsed="1" thickBot="1">
      <c r="A317" s="385"/>
      <c r="B317" s="386" t="str">
        <f>B278</f>
        <v>Total</v>
      </c>
      <c r="C317" s="387"/>
      <c r="D317" s="388"/>
      <c r="E317" s="389"/>
      <c r="F317" s="390">
        <f t="shared" ref="F317:N317" si="160">SUM(F283:F316)</f>
        <v>43.489607775999986</v>
      </c>
      <c r="G317" s="390">
        <f t="shared" si="160"/>
        <v>43.489607775999986</v>
      </c>
      <c r="H317" s="390">
        <f t="shared" si="160"/>
        <v>0</v>
      </c>
      <c r="I317" s="390">
        <f t="shared" si="160"/>
        <v>0</v>
      </c>
      <c r="J317" s="390">
        <f t="shared" si="160"/>
        <v>0</v>
      </c>
      <c r="K317" s="390">
        <f t="shared" si="160"/>
        <v>0</v>
      </c>
      <c r="L317" s="390">
        <f t="shared" si="160"/>
        <v>0</v>
      </c>
      <c r="M317" s="391">
        <f t="shared" si="160"/>
        <v>0</v>
      </c>
      <c r="N317" s="390">
        <f t="shared" si="160"/>
        <v>0</v>
      </c>
    </row>
  </sheetData>
  <mergeCells count="11">
    <mergeCell ref="F4:F6"/>
    <mergeCell ref="A4:A6"/>
    <mergeCell ref="B4:B6"/>
    <mergeCell ref="C4:C6"/>
    <mergeCell ref="D4:D6"/>
    <mergeCell ref="E4:E6"/>
    <mergeCell ref="G4:G6"/>
    <mergeCell ref="H4:H6"/>
    <mergeCell ref="I4:I6"/>
    <mergeCell ref="J4:M5"/>
    <mergeCell ref="N4:N6"/>
  </mergeCells>
  <conditionalFormatting sqref="C11:C14 C21:C24 C26:C29">
    <cfRule type="containsText" dxfId="694" priority="299" operator="containsText" text="DPR not submitted">
      <formula>NOT(ISERROR(SEARCH("DPR not submitted",C11)))</formula>
    </cfRule>
    <cfRule type="containsText" dxfId="693" priority="300" operator="containsText" text="Yet to be approved">
      <formula>NOT(ISERROR(SEARCH("Yet to be approved",C11)))</formula>
    </cfRule>
  </conditionalFormatting>
  <conditionalFormatting sqref="C16:C19">
    <cfRule type="containsText" dxfId="692" priority="301" operator="containsText" text="DPR not submitted">
      <formula>NOT(ISERROR(SEARCH("DPR not submitted",C16)))</formula>
    </cfRule>
    <cfRule type="containsText" dxfId="691" priority="302" operator="containsText" text="Yet to be approved">
      <formula>NOT(ISERROR(SEARCH("Yet to be approved",C16)))</formula>
    </cfRule>
  </conditionalFormatting>
  <conditionalFormatting sqref="C40:C43">
    <cfRule type="containsText" dxfId="690" priority="293" operator="containsText" text="DPR not submitted">
      <formula>NOT(ISERROR(SEARCH("DPR not submitted",C40)))</formula>
    </cfRule>
    <cfRule type="containsText" dxfId="689" priority="294" operator="containsText" text="Yet to be approved">
      <formula>NOT(ISERROR(SEARCH("Yet to be approved",C40)))</formula>
    </cfRule>
  </conditionalFormatting>
  <conditionalFormatting sqref="C20">
    <cfRule type="containsText" dxfId="688" priority="237" operator="containsText" text="DPR not submitted">
      <formula>NOT(ISERROR(SEARCH("DPR not submitted",C20)))</formula>
    </cfRule>
    <cfRule type="containsText" dxfId="687" priority="238" operator="containsText" text="Yet to be approved">
      <formula>NOT(ISERROR(SEARCH("Yet to be approved",C20)))</formula>
    </cfRule>
  </conditionalFormatting>
  <conditionalFormatting sqref="C10">
    <cfRule type="containsText" dxfId="686" priority="241" operator="containsText" text="DPR not submitted">
      <formula>NOT(ISERROR(SEARCH("DPR not submitted",C10)))</formula>
    </cfRule>
    <cfRule type="containsText" dxfId="685" priority="242" operator="containsText" text="Yet to be approved">
      <formula>NOT(ISERROR(SEARCH("Yet to be approved",C10)))</formula>
    </cfRule>
  </conditionalFormatting>
  <conditionalFormatting sqref="C15">
    <cfRule type="containsText" dxfId="684" priority="239" operator="containsText" text="DPR not submitted">
      <formula>NOT(ISERROR(SEARCH("DPR not submitted",C15)))</formula>
    </cfRule>
    <cfRule type="containsText" dxfId="683" priority="240" operator="containsText" text="Yet to be approved">
      <formula>NOT(ISERROR(SEARCH("Yet to be approved",C15)))</formula>
    </cfRule>
  </conditionalFormatting>
  <conditionalFormatting sqref="C25">
    <cfRule type="containsText" dxfId="682" priority="235" operator="containsText" text="DPR not submitted">
      <formula>NOT(ISERROR(SEARCH("DPR not submitted",C25)))</formula>
    </cfRule>
    <cfRule type="containsText" dxfId="681" priority="236" operator="containsText" text="Yet to be approved">
      <formula>NOT(ISERROR(SEARCH("Yet to be approved",C25)))</formula>
    </cfRule>
  </conditionalFormatting>
  <conditionalFormatting sqref="C50:C53 C60:C63 C65:C68">
    <cfRule type="containsText" dxfId="680" priority="95" operator="containsText" text="DPR not submitted">
      <formula>NOT(ISERROR(SEARCH("DPR not submitted",C50)))</formula>
    </cfRule>
    <cfRule type="containsText" dxfId="679" priority="96" operator="containsText" text="Yet to be approved">
      <formula>NOT(ISERROR(SEARCH("Yet to be approved",C50)))</formula>
    </cfRule>
  </conditionalFormatting>
  <conditionalFormatting sqref="C55:C58">
    <cfRule type="containsText" dxfId="678" priority="97" operator="containsText" text="DPR not submitted">
      <formula>NOT(ISERROR(SEARCH("DPR not submitted",C55)))</formula>
    </cfRule>
    <cfRule type="containsText" dxfId="677" priority="98" operator="containsText" text="Yet to be approved">
      <formula>NOT(ISERROR(SEARCH("Yet to be approved",C55)))</formula>
    </cfRule>
  </conditionalFormatting>
  <conditionalFormatting sqref="C79:C82">
    <cfRule type="containsText" dxfId="676" priority="93" operator="containsText" text="DPR not submitted">
      <formula>NOT(ISERROR(SEARCH("DPR not submitted",C79)))</formula>
    </cfRule>
    <cfRule type="containsText" dxfId="675" priority="94" operator="containsText" text="Yet to be approved">
      <formula>NOT(ISERROR(SEARCH("Yet to be approved",C79)))</formula>
    </cfRule>
  </conditionalFormatting>
  <conditionalFormatting sqref="C59">
    <cfRule type="containsText" dxfId="674" priority="87" operator="containsText" text="DPR not submitted">
      <formula>NOT(ISERROR(SEARCH("DPR not submitted",C59)))</formula>
    </cfRule>
    <cfRule type="containsText" dxfId="673" priority="88" operator="containsText" text="Yet to be approved">
      <formula>NOT(ISERROR(SEARCH("Yet to be approved",C59)))</formula>
    </cfRule>
  </conditionalFormatting>
  <conditionalFormatting sqref="C49">
    <cfRule type="containsText" dxfId="672" priority="91" operator="containsText" text="DPR not submitted">
      <formula>NOT(ISERROR(SEARCH("DPR not submitted",C49)))</formula>
    </cfRule>
    <cfRule type="containsText" dxfId="671" priority="92" operator="containsText" text="Yet to be approved">
      <formula>NOT(ISERROR(SEARCH("Yet to be approved",C49)))</formula>
    </cfRule>
  </conditionalFormatting>
  <conditionalFormatting sqref="C54">
    <cfRule type="containsText" dxfId="670" priority="89" operator="containsText" text="DPR not submitted">
      <formula>NOT(ISERROR(SEARCH("DPR not submitted",C54)))</formula>
    </cfRule>
    <cfRule type="containsText" dxfId="669" priority="90" operator="containsText" text="Yet to be approved">
      <formula>NOT(ISERROR(SEARCH("Yet to be approved",C54)))</formula>
    </cfRule>
  </conditionalFormatting>
  <conditionalFormatting sqref="C64">
    <cfRule type="containsText" dxfId="668" priority="85" operator="containsText" text="DPR not submitted">
      <formula>NOT(ISERROR(SEARCH("DPR not submitted",C64)))</formula>
    </cfRule>
    <cfRule type="containsText" dxfId="667" priority="86" operator="containsText" text="Yet to be approved">
      <formula>NOT(ISERROR(SEARCH("Yet to be approved",C64)))</formula>
    </cfRule>
  </conditionalFormatting>
  <conditionalFormatting sqref="C89:C92 C99:C102 C104:C107">
    <cfRule type="containsText" dxfId="666" priority="81" operator="containsText" text="DPR not submitted">
      <formula>NOT(ISERROR(SEARCH("DPR not submitted",C89)))</formula>
    </cfRule>
    <cfRule type="containsText" dxfId="665" priority="82" operator="containsText" text="Yet to be approved">
      <formula>NOT(ISERROR(SEARCH("Yet to be approved",C89)))</formula>
    </cfRule>
  </conditionalFormatting>
  <conditionalFormatting sqref="C94:C97">
    <cfRule type="containsText" dxfId="664" priority="83" operator="containsText" text="DPR not submitted">
      <formula>NOT(ISERROR(SEARCH("DPR not submitted",C94)))</formula>
    </cfRule>
    <cfRule type="containsText" dxfId="663" priority="84" operator="containsText" text="Yet to be approved">
      <formula>NOT(ISERROR(SEARCH("Yet to be approved",C94)))</formula>
    </cfRule>
  </conditionalFormatting>
  <conditionalFormatting sqref="C118:C121">
    <cfRule type="containsText" dxfId="662" priority="79" operator="containsText" text="DPR not submitted">
      <formula>NOT(ISERROR(SEARCH("DPR not submitted",C118)))</formula>
    </cfRule>
    <cfRule type="containsText" dxfId="661" priority="80" operator="containsText" text="Yet to be approved">
      <formula>NOT(ISERROR(SEARCH("Yet to be approved",C118)))</formula>
    </cfRule>
  </conditionalFormatting>
  <conditionalFormatting sqref="C98">
    <cfRule type="containsText" dxfId="660" priority="73" operator="containsText" text="DPR not submitted">
      <formula>NOT(ISERROR(SEARCH("DPR not submitted",C98)))</formula>
    </cfRule>
    <cfRule type="containsText" dxfId="659" priority="74" operator="containsText" text="Yet to be approved">
      <formula>NOT(ISERROR(SEARCH("Yet to be approved",C98)))</formula>
    </cfRule>
  </conditionalFormatting>
  <conditionalFormatting sqref="C88">
    <cfRule type="containsText" dxfId="658" priority="77" operator="containsText" text="DPR not submitted">
      <formula>NOT(ISERROR(SEARCH("DPR not submitted",C88)))</formula>
    </cfRule>
    <cfRule type="containsText" dxfId="657" priority="78" operator="containsText" text="Yet to be approved">
      <formula>NOT(ISERROR(SEARCH("Yet to be approved",C88)))</formula>
    </cfRule>
  </conditionalFormatting>
  <conditionalFormatting sqref="C93">
    <cfRule type="containsText" dxfId="656" priority="75" operator="containsText" text="DPR not submitted">
      <formula>NOT(ISERROR(SEARCH("DPR not submitted",C93)))</formula>
    </cfRule>
    <cfRule type="containsText" dxfId="655" priority="76" operator="containsText" text="Yet to be approved">
      <formula>NOT(ISERROR(SEARCH("Yet to be approved",C93)))</formula>
    </cfRule>
  </conditionalFormatting>
  <conditionalFormatting sqref="C103">
    <cfRule type="containsText" dxfId="654" priority="71" operator="containsText" text="DPR not submitted">
      <formula>NOT(ISERROR(SEARCH("DPR not submitted",C103)))</formula>
    </cfRule>
    <cfRule type="containsText" dxfId="653" priority="72" operator="containsText" text="Yet to be approved">
      <formula>NOT(ISERROR(SEARCH("Yet to be approved",C103)))</formula>
    </cfRule>
  </conditionalFormatting>
  <conditionalFormatting sqref="C128:C131 C138:C141 C143:C146">
    <cfRule type="containsText" dxfId="652" priority="67" operator="containsText" text="DPR not submitted">
      <formula>NOT(ISERROR(SEARCH("DPR not submitted",C128)))</formula>
    </cfRule>
    <cfRule type="containsText" dxfId="651" priority="68" operator="containsText" text="Yet to be approved">
      <formula>NOT(ISERROR(SEARCH("Yet to be approved",C128)))</formula>
    </cfRule>
  </conditionalFormatting>
  <conditionalFormatting sqref="C133:C136">
    <cfRule type="containsText" dxfId="650" priority="69" operator="containsText" text="DPR not submitted">
      <formula>NOT(ISERROR(SEARCH("DPR not submitted",C133)))</formula>
    </cfRule>
    <cfRule type="containsText" dxfId="649" priority="70" operator="containsText" text="Yet to be approved">
      <formula>NOT(ISERROR(SEARCH("Yet to be approved",C133)))</formula>
    </cfRule>
  </conditionalFormatting>
  <conditionalFormatting sqref="C157:C160">
    <cfRule type="containsText" dxfId="648" priority="65" operator="containsText" text="DPR not submitted">
      <formula>NOT(ISERROR(SEARCH("DPR not submitted",C157)))</formula>
    </cfRule>
    <cfRule type="containsText" dxfId="647" priority="66" operator="containsText" text="Yet to be approved">
      <formula>NOT(ISERROR(SEARCH("Yet to be approved",C157)))</formula>
    </cfRule>
  </conditionalFormatting>
  <conditionalFormatting sqref="C137">
    <cfRule type="containsText" dxfId="646" priority="59" operator="containsText" text="DPR not submitted">
      <formula>NOT(ISERROR(SEARCH("DPR not submitted",C137)))</formula>
    </cfRule>
    <cfRule type="containsText" dxfId="645" priority="60" operator="containsText" text="Yet to be approved">
      <formula>NOT(ISERROR(SEARCH("Yet to be approved",C137)))</formula>
    </cfRule>
  </conditionalFormatting>
  <conditionalFormatting sqref="C127">
    <cfRule type="containsText" dxfId="644" priority="63" operator="containsText" text="DPR not submitted">
      <formula>NOT(ISERROR(SEARCH("DPR not submitted",C127)))</formula>
    </cfRule>
    <cfRule type="containsText" dxfId="643" priority="64" operator="containsText" text="Yet to be approved">
      <formula>NOT(ISERROR(SEARCH("Yet to be approved",C127)))</formula>
    </cfRule>
  </conditionalFormatting>
  <conditionalFormatting sqref="C132">
    <cfRule type="containsText" dxfId="642" priority="61" operator="containsText" text="DPR not submitted">
      <formula>NOT(ISERROR(SEARCH("DPR not submitted",C132)))</formula>
    </cfRule>
    <cfRule type="containsText" dxfId="641" priority="62" operator="containsText" text="Yet to be approved">
      <formula>NOT(ISERROR(SEARCH("Yet to be approved",C132)))</formula>
    </cfRule>
  </conditionalFormatting>
  <conditionalFormatting sqref="C142">
    <cfRule type="containsText" dxfId="640" priority="57" operator="containsText" text="DPR not submitted">
      <formula>NOT(ISERROR(SEARCH("DPR not submitted",C142)))</formula>
    </cfRule>
    <cfRule type="containsText" dxfId="639" priority="58" operator="containsText" text="Yet to be approved">
      <formula>NOT(ISERROR(SEARCH("Yet to be approved",C142)))</formula>
    </cfRule>
  </conditionalFormatting>
  <conditionalFormatting sqref="C167:C170 C177:C180 C182:C185">
    <cfRule type="containsText" dxfId="638" priority="53" operator="containsText" text="DPR not submitted">
      <formula>NOT(ISERROR(SEARCH("DPR not submitted",C167)))</formula>
    </cfRule>
    <cfRule type="containsText" dxfId="637" priority="54" operator="containsText" text="Yet to be approved">
      <formula>NOT(ISERROR(SEARCH("Yet to be approved",C167)))</formula>
    </cfRule>
  </conditionalFormatting>
  <conditionalFormatting sqref="C172:C175">
    <cfRule type="containsText" dxfId="636" priority="55" operator="containsText" text="DPR not submitted">
      <formula>NOT(ISERROR(SEARCH("DPR not submitted",C172)))</formula>
    </cfRule>
    <cfRule type="containsText" dxfId="635" priority="56" operator="containsText" text="Yet to be approved">
      <formula>NOT(ISERROR(SEARCH("Yet to be approved",C172)))</formula>
    </cfRule>
  </conditionalFormatting>
  <conditionalFormatting sqref="C196:C199">
    <cfRule type="containsText" dxfId="634" priority="51" operator="containsText" text="DPR not submitted">
      <formula>NOT(ISERROR(SEARCH("DPR not submitted",C196)))</formula>
    </cfRule>
    <cfRule type="containsText" dxfId="633" priority="52" operator="containsText" text="Yet to be approved">
      <formula>NOT(ISERROR(SEARCH("Yet to be approved",C196)))</formula>
    </cfRule>
  </conditionalFormatting>
  <conditionalFormatting sqref="C176">
    <cfRule type="containsText" dxfId="632" priority="45" operator="containsText" text="DPR not submitted">
      <formula>NOT(ISERROR(SEARCH("DPR not submitted",C176)))</formula>
    </cfRule>
    <cfRule type="containsText" dxfId="631" priority="46" operator="containsText" text="Yet to be approved">
      <formula>NOT(ISERROR(SEARCH("Yet to be approved",C176)))</formula>
    </cfRule>
  </conditionalFormatting>
  <conditionalFormatting sqref="C166">
    <cfRule type="containsText" dxfId="630" priority="49" operator="containsText" text="DPR not submitted">
      <formula>NOT(ISERROR(SEARCH("DPR not submitted",C166)))</formula>
    </cfRule>
    <cfRule type="containsText" dxfId="629" priority="50" operator="containsText" text="Yet to be approved">
      <formula>NOT(ISERROR(SEARCH("Yet to be approved",C166)))</formula>
    </cfRule>
  </conditionalFormatting>
  <conditionalFormatting sqref="C171">
    <cfRule type="containsText" dxfId="628" priority="47" operator="containsText" text="DPR not submitted">
      <formula>NOT(ISERROR(SEARCH("DPR not submitted",C171)))</formula>
    </cfRule>
    <cfRule type="containsText" dxfId="627" priority="48" operator="containsText" text="Yet to be approved">
      <formula>NOT(ISERROR(SEARCH("Yet to be approved",C171)))</formula>
    </cfRule>
  </conditionalFormatting>
  <conditionalFormatting sqref="C181">
    <cfRule type="containsText" dxfId="626" priority="43" operator="containsText" text="DPR not submitted">
      <formula>NOT(ISERROR(SEARCH("DPR not submitted",C181)))</formula>
    </cfRule>
    <cfRule type="containsText" dxfId="625" priority="44" operator="containsText" text="Yet to be approved">
      <formula>NOT(ISERROR(SEARCH("Yet to be approved",C181)))</formula>
    </cfRule>
  </conditionalFormatting>
  <conditionalFormatting sqref="C206:C209 C216:C219 C221:C224">
    <cfRule type="containsText" dxfId="624" priority="39" operator="containsText" text="DPR not submitted">
      <formula>NOT(ISERROR(SEARCH("DPR not submitted",C206)))</formula>
    </cfRule>
    <cfRule type="containsText" dxfId="623" priority="40" operator="containsText" text="Yet to be approved">
      <formula>NOT(ISERROR(SEARCH("Yet to be approved",C206)))</formula>
    </cfRule>
  </conditionalFormatting>
  <conditionalFormatting sqref="C211:C214">
    <cfRule type="containsText" dxfId="622" priority="41" operator="containsText" text="DPR not submitted">
      <formula>NOT(ISERROR(SEARCH("DPR not submitted",C211)))</formula>
    </cfRule>
    <cfRule type="containsText" dxfId="621" priority="42" operator="containsText" text="Yet to be approved">
      <formula>NOT(ISERROR(SEARCH("Yet to be approved",C211)))</formula>
    </cfRule>
  </conditionalFormatting>
  <conditionalFormatting sqref="C235:C238">
    <cfRule type="containsText" dxfId="620" priority="37" operator="containsText" text="DPR not submitted">
      <formula>NOT(ISERROR(SEARCH("DPR not submitted",C235)))</formula>
    </cfRule>
    <cfRule type="containsText" dxfId="619" priority="38" operator="containsText" text="Yet to be approved">
      <formula>NOT(ISERROR(SEARCH("Yet to be approved",C235)))</formula>
    </cfRule>
  </conditionalFormatting>
  <conditionalFormatting sqref="C215">
    <cfRule type="containsText" dxfId="618" priority="31" operator="containsText" text="DPR not submitted">
      <formula>NOT(ISERROR(SEARCH("DPR not submitted",C215)))</formula>
    </cfRule>
    <cfRule type="containsText" dxfId="617" priority="32" operator="containsText" text="Yet to be approved">
      <formula>NOT(ISERROR(SEARCH("Yet to be approved",C215)))</formula>
    </cfRule>
  </conditionalFormatting>
  <conditionalFormatting sqref="C205">
    <cfRule type="containsText" dxfId="616" priority="35" operator="containsText" text="DPR not submitted">
      <formula>NOT(ISERROR(SEARCH("DPR not submitted",C205)))</formula>
    </cfRule>
    <cfRule type="containsText" dxfId="615" priority="36" operator="containsText" text="Yet to be approved">
      <formula>NOT(ISERROR(SEARCH("Yet to be approved",C205)))</formula>
    </cfRule>
  </conditionalFormatting>
  <conditionalFormatting sqref="C210">
    <cfRule type="containsText" dxfId="614" priority="33" operator="containsText" text="DPR not submitted">
      <formula>NOT(ISERROR(SEARCH("DPR not submitted",C210)))</formula>
    </cfRule>
    <cfRule type="containsText" dxfId="613" priority="34" operator="containsText" text="Yet to be approved">
      <formula>NOT(ISERROR(SEARCH("Yet to be approved",C210)))</formula>
    </cfRule>
  </conditionalFormatting>
  <conditionalFormatting sqref="C220">
    <cfRule type="containsText" dxfId="612" priority="29" operator="containsText" text="DPR not submitted">
      <formula>NOT(ISERROR(SEARCH("DPR not submitted",C220)))</formula>
    </cfRule>
    <cfRule type="containsText" dxfId="611" priority="30" operator="containsText" text="Yet to be approved">
      <formula>NOT(ISERROR(SEARCH("Yet to be approved",C220)))</formula>
    </cfRule>
  </conditionalFormatting>
  <conditionalFormatting sqref="C245:C248 C255:C258 C260:C263">
    <cfRule type="containsText" dxfId="610" priority="25" operator="containsText" text="DPR not submitted">
      <formula>NOT(ISERROR(SEARCH("DPR not submitted",C245)))</formula>
    </cfRule>
    <cfRule type="containsText" dxfId="609" priority="26" operator="containsText" text="Yet to be approved">
      <formula>NOT(ISERROR(SEARCH("Yet to be approved",C245)))</formula>
    </cfRule>
  </conditionalFormatting>
  <conditionalFormatting sqref="C250:C253">
    <cfRule type="containsText" dxfId="608" priority="27" operator="containsText" text="DPR not submitted">
      <formula>NOT(ISERROR(SEARCH("DPR not submitted",C250)))</formula>
    </cfRule>
    <cfRule type="containsText" dxfId="607" priority="28" operator="containsText" text="Yet to be approved">
      <formula>NOT(ISERROR(SEARCH("Yet to be approved",C250)))</formula>
    </cfRule>
  </conditionalFormatting>
  <conditionalFormatting sqref="C274:C277">
    <cfRule type="containsText" dxfId="606" priority="23" operator="containsText" text="DPR not submitted">
      <formula>NOT(ISERROR(SEARCH("DPR not submitted",C274)))</formula>
    </cfRule>
    <cfRule type="containsText" dxfId="605" priority="24" operator="containsText" text="Yet to be approved">
      <formula>NOT(ISERROR(SEARCH("Yet to be approved",C274)))</formula>
    </cfRule>
  </conditionalFormatting>
  <conditionalFormatting sqref="C254">
    <cfRule type="containsText" dxfId="604" priority="17" operator="containsText" text="DPR not submitted">
      <formula>NOT(ISERROR(SEARCH("DPR not submitted",C254)))</formula>
    </cfRule>
    <cfRule type="containsText" dxfId="603" priority="18" operator="containsText" text="Yet to be approved">
      <formula>NOT(ISERROR(SEARCH("Yet to be approved",C254)))</formula>
    </cfRule>
  </conditionalFormatting>
  <conditionalFormatting sqref="C244">
    <cfRule type="containsText" dxfId="602" priority="21" operator="containsText" text="DPR not submitted">
      <formula>NOT(ISERROR(SEARCH("DPR not submitted",C244)))</formula>
    </cfRule>
    <cfRule type="containsText" dxfId="601" priority="22" operator="containsText" text="Yet to be approved">
      <formula>NOT(ISERROR(SEARCH("Yet to be approved",C244)))</formula>
    </cfRule>
  </conditionalFormatting>
  <conditionalFormatting sqref="C249">
    <cfRule type="containsText" dxfId="600" priority="19" operator="containsText" text="DPR not submitted">
      <formula>NOT(ISERROR(SEARCH("DPR not submitted",C249)))</formula>
    </cfRule>
    <cfRule type="containsText" dxfId="599" priority="20" operator="containsText" text="Yet to be approved">
      <formula>NOT(ISERROR(SEARCH("Yet to be approved",C249)))</formula>
    </cfRule>
  </conditionalFormatting>
  <conditionalFormatting sqref="C259">
    <cfRule type="containsText" dxfId="598" priority="15" operator="containsText" text="DPR not submitted">
      <formula>NOT(ISERROR(SEARCH("DPR not submitted",C259)))</formula>
    </cfRule>
    <cfRule type="containsText" dxfId="597" priority="16" operator="containsText" text="Yet to be approved">
      <formula>NOT(ISERROR(SEARCH("Yet to be approved",C259)))</formula>
    </cfRule>
  </conditionalFormatting>
  <conditionalFormatting sqref="C284:C287 C294:C297 C299:C302">
    <cfRule type="containsText" dxfId="596" priority="11" operator="containsText" text="DPR not submitted">
      <formula>NOT(ISERROR(SEARCH("DPR not submitted",C284)))</formula>
    </cfRule>
    <cfRule type="containsText" dxfId="595" priority="12" operator="containsText" text="Yet to be approved">
      <formula>NOT(ISERROR(SEARCH("Yet to be approved",C284)))</formula>
    </cfRule>
  </conditionalFormatting>
  <conditionalFormatting sqref="C289:C292">
    <cfRule type="containsText" dxfId="594" priority="13" operator="containsText" text="DPR not submitted">
      <formula>NOT(ISERROR(SEARCH("DPR not submitted",C289)))</formula>
    </cfRule>
    <cfRule type="containsText" dxfId="593" priority="14" operator="containsText" text="Yet to be approved">
      <formula>NOT(ISERROR(SEARCH("Yet to be approved",C289)))</formula>
    </cfRule>
  </conditionalFormatting>
  <conditionalFormatting sqref="C313:C316">
    <cfRule type="containsText" dxfId="592" priority="9" operator="containsText" text="DPR not submitted">
      <formula>NOT(ISERROR(SEARCH("DPR not submitted",C313)))</formula>
    </cfRule>
    <cfRule type="containsText" dxfId="591" priority="10" operator="containsText" text="Yet to be approved">
      <formula>NOT(ISERROR(SEARCH("Yet to be approved",C313)))</formula>
    </cfRule>
  </conditionalFormatting>
  <conditionalFormatting sqref="C293">
    <cfRule type="containsText" dxfId="590" priority="3" operator="containsText" text="DPR not submitted">
      <formula>NOT(ISERROR(SEARCH("DPR not submitted",C293)))</formula>
    </cfRule>
    <cfRule type="containsText" dxfId="589" priority="4" operator="containsText" text="Yet to be approved">
      <formula>NOT(ISERROR(SEARCH("Yet to be approved",C293)))</formula>
    </cfRule>
  </conditionalFormatting>
  <conditionalFormatting sqref="C283">
    <cfRule type="containsText" dxfId="588" priority="7" operator="containsText" text="DPR not submitted">
      <formula>NOT(ISERROR(SEARCH("DPR not submitted",C283)))</formula>
    </cfRule>
    <cfRule type="containsText" dxfId="587" priority="8" operator="containsText" text="Yet to be approved">
      <formula>NOT(ISERROR(SEARCH("Yet to be approved",C283)))</formula>
    </cfRule>
  </conditionalFormatting>
  <conditionalFormatting sqref="C288">
    <cfRule type="containsText" dxfId="586" priority="5" operator="containsText" text="DPR not submitted">
      <formula>NOT(ISERROR(SEARCH("DPR not submitted",C288)))</formula>
    </cfRule>
    <cfRule type="containsText" dxfId="585" priority="6" operator="containsText" text="Yet to be approved">
      <formula>NOT(ISERROR(SEARCH("Yet to be approved",C288)))</formula>
    </cfRule>
  </conditionalFormatting>
  <conditionalFormatting sqref="C298">
    <cfRule type="containsText" dxfId="584" priority="1" operator="containsText" text="DPR not submitted">
      <formula>NOT(ISERROR(SEARCH("DPR not submitted",C298)))</formula>
    </cfRule>
    <cfRule type="containsText" dxfId="583" priority="2" operator="containsText" text="Yet to be approved">
      <formula>NOT(ISERROR(SEARCH("Yet to be approved",C298)))</formula>
    </cfRule>
  </conditionalFormatting>
  <printOptions verticalCentered="1"/>
  <pageMargins left="0.39370078740157483" right="0" top="0.23622047244094491" bottom="0.23622047244094491" header="0.23622047244094491" footer="0.23622047244094491"/>
  <pageSetup paperSize="9" scale="60" fitToHeight="7" orientation="landscape" r:id="rId1"/>
  <headerFooter alignWithMargins="0">
    <oddHeader>&amp;F</oddHeader>
  </headerFooter>
  <rowBreaks count="5" manualBreakCount="5">
    <brk id="44" max="13" man="1"/>
    <brk id="83" max="13" man="1"/>
    <brk id="122" max="13" man="1"/>
    <brk id="161" max="13" man="1"/>
    <brk id="200"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view="pageBreakPreview" zoomScale="90" zoomScaleNormal="70" zoomScaleSheetLayoutView="90" workbookViewId="0">
      <pane xSplit="2" ySplit="6" topLeftCell="C7" activePane="bottomRight" state="frozen"/>
      <selection activeCell="G19" sqref="G19:S21"/>
      <selection pane="topRight" activeCell="G19" sqref="G19:S21"/>
      <selection pane="bottomLeft" activeCell="G19" sqref="G19:S21"/>
      <selection pane="bottomRight" activeCell="N10" sqref="N10:N21"/>
    </sheetView>
  </sheetViews>
  <sheetFormatPr defaultColWidth="9.140625" defaultRowHeight="15"/>
  <cols>
    <col min="1" max="1" width="5.7109375" style="127" customWidth="1"/>
    <col min="2" max="2" width="45.7109375" style="128" customWidth="1"/>
    <col min="3" max="3" width="9.5703125" style="128" customWidth="1"/>
    <col min="4" max="4" width="27.85546875" style="154" customWidth="1"/>
    <col min="5" max="5" width="11.5703125" style="142" customWidth="1"/>
    <col min="6" max="6" width="35.28515625" style="395" customWidth="1"/>
    <col min="7" max="7" width="9.28515625" style="396" customWidth="1"/>
    <col min="8" max="8" width="9.5703125" style="396" customWidth="1"/>
    <col min="9" max="10" width="9.28515625" style="396" bestFit="1" customWidth="1"/>
    <col min="11" max="11" width="8.7109375" style="396" customWidth="1"/>
    <col min="12" max="12" width="10" style="396" bestFit="1" customWidth="1"/>
    <col min="13" max="13" width="9.42578125" style="395" bestFit="1" customWidth="1"/>
    <col min="14" max="14" width="9.7109375" style="395" customWidth="1"/>
    <col min="15" max="15" width="10" style="395" customWidth="1"/>
    <col min="16" max="16" width="8.7109375" style="395" customWidth="1"/>
    <col min="17" max="17" width="6.5703125" style="395" bestFit="1" customWidth="1"/>
    <col min="18" max="18" width="9.7109375" style="395" bestFit="1" customWidth="1"/>
    <col min="19" max="19" width="10.28515625" style="128" customWidth="1"/>
    <col min="20" max="20" width="12.7109375" style="395" customWidth="1"/>
    <col min="21" max="21" width="14" style="395" customWidth="1"/>
    <col min="22" max="24" width="12.7109375" style="395" customWidth="1"/>
    <col min="25" max="25" width="15.28515625" style="395" customWidth="1"/>
    <col min="26" max="26" width="12.5703125" style="395" customWidth="1"/>
    <col min="27" max="27" width="13.42578125" style="395" customWidth="1"/>
    <col min="28" max="28" width="13.5703125" style="395" customWidth="1"/>
    <col min="29" max="16384" width="9.140625" style="395"/>
  </cols>
  <sheetData>
    <row r="1" spans="1:28">
      <c r="D1" s="394" t="s">
        <v>440</v>
      </c>
    </row>
    <row r="2" spans="1:28" ht="30">
      <c r="D2" s="397" t="s">
        <v>1</v>
      </c>
    </row>
    <row r="3" spans="1:28" ht="30">
      <c r="B3" s="139" t="s">
        <v>33</v>
      </c>
      <c r="D3" s="398" t="s">
        <v>34</v>
      </c>
      <c r="F3" s="399"/>
      <c r="G3" s="400"/>
      <c r="H3" s="400"/>
      <c r="I3" s="400"/>
      <c r="J3" s="400"/>
      <c r="K3" s="400"/>
      <c r="L3" s="400"/>
      <c r="M3" s="399"/>
      <c r="N3" s="399"/>
      <c r="O3" s="399"/>
      <c r="P3" s="399"/>
      <c r="Q3" s="399"/>
      <c r="R3" s="399"/>
      <c r="S3" s="131" t="s">
        <v>3</v>
      </c>
      <c r="T3" s="399"/>
      <c r="U3" s="399"/>
      <c r="V3" s="399"/>
      <c r="W3" s="399"/>
      <c r="X3" s="399"/>
      <c r="Y3" s="399"/>
      <c r="Z3" s="399"/>
      <c r="AA3" s="399"/>
      <c r="AB3" s="399"/>
    </row>
    <row r="4" spans="1:28" s="177" customFormat="1">
      <c r="A4" s="917" t="s">
        <v>4</v>
      </c>
      <c r="B4" s="918" t="s">
        <v>35</v>
      </c>
      <c r="C4" s="918" t="s">
        <v>36</v>
      </c>
      <c r="D4" s="918" t="s">
        <v>37</v>
      </c>
      <c r="E4" s="919" t="s">
        <v>38</v>
      </c>
      <c r="F4" s="909" t="s">
        <v>39</v>
      </c>
      <c r="G4" s="910" t="s">
        <v>40</v>
      </c>
      <c r="H4" s="911"/>
      <c r="I4" s="912"/>
      <c r="J4" s="910" t="s">
        <v>41</v>
      </c>
      <c r="K4" s="911"/>
      <c r="L4" s="912"/>
      <c r="M4" s="909" t="s">
        <v>42</v>
      </c>
      <c r="N4" s="909"/>
      <c r="O4" s="909"/>
      <c r="P4" s="909"/>
      <c r="Q4" s="909"/>
      <c r="R4" s="909"/>
      <c r="S4" s="909"/>
    </row>
    <row r="5" spans="1:28" s="177" customFormat="1">
      <c r="A5" s="917"/>
      <c r="B5" s="918"/>
      <c r="C5" s="918"/>
      <c r="D5" s="918"/>
      <c r="E5" s="919"/>
      <c r="F5" s="909"/>
      <c r="G5" s="913" t="s">
        <v>43</v>
      </c>
      <c r="H5" s="913" t="s">
        <v>44</v>
      </c>
      <c r="I5" s="913" t="s">
        <v>45</v>
      </c>
      <c r="J5" s="913" t="s">
        <v>43</v>
      </c>
      <c r="K5" s="913" t="s">
        <v>44</v>
      </c>
      <c r="L5" s="913" t="s">
        <v>46</v>
      </c>
      <c r="M5" s="915" t="s">
        <v>47</v>
      </c>
      <c r="N5" s="909" t="s">
        <v>48</v>
      </c>
      <c r="O5" s="916" t="s">
        <v>49</v>
      </c>
      <c r="P5" s="916"/>
      <c r="Q5" s="916"/>
      <c r="R5" s="916"/>
      <c r="S5" s="916"/>
    </row>
    <row r="6" spans="1:28" s="401" customFormat="1" ht="45">
      <c r="A6" s="917"/>
      <c r="B6" s="918"/>
      <c r="C6" s="918"/>
      <c r="D6" s="918"/>
      <c r="E6" s="919"/>
      <c r="F6" s="909"/>
      <c r="G6" s="914"/>
      <c r="H6" s="914"/>
      <c r="I6" s="914"/>
      <c r="J6" s="914"/>
      <c r="K6" s="914"/>
      <c r="L6" s="914"/>
      <c r="M6" s="915"/>
      <c r="N6" s="909"/>
      <c r="O6" s="132" t="s">
        <v>50</v>
      </c>
      <c r="P6" s="132" t="s">
        <v>51</v>
      </c>
      <c r="Q6" s="132" t="s">
        <v>52</v>
      </c>
      <c r="R6" s="132" t="s">
        <v>53</v>
      </c>
      <c r="S6" s="133" t="s">
        <v>54</v>
      </c>
    </row>
    <row r="7" spans="1:28" s="401" customFormat="1">
      <c r="A7" s="134"/>
      <c r="B7" s="82"/>
      <c r="C7" s="82"/>
      <c r="D7" s="82"/>
      <c r="E7" s="143"/>
      <c r="F7" s="80"/>
      <c r="G7" s="124"/>
      <c r="H7" s="124"/>
      <c r="I7" s="124"/>
      <c r="J7" s="124"/>
      <c r="K7" s="124"/>
      <c r="L7" s="124"/>
      <c r="M7" s="122"/>
      <c r="N7" s="80"/>
      <c r="O7" s="80"/>
      <c r="P7" s="80"/>
      <c r="Q7" s="80"/>
      <c r="R7" s="80"/>
      <c r="S7" s="82"/>
    </row>
    <row r="8" spans="1:28" s="401" customFormat="1">
      <c r="A8" s="341"/>
      <c r="B8" s="49" t="str">
        <f>'F4.2 Bhira'!B8</f>
        <v>A) DPR Schemes</v>
      </c>
      <c r="C8" s="236"/>
      <c r="D8" s="402"/>
      <c r="E8" s="403"/>
      <c r="F8" s="236"/>
      <c r="G8" s="403"/>
      <c r="H8" s="403"/>
      <c r="I8" s="403"/>
      <c r="J8" s="403"/>
      <c r="K8" s="403"/>
      <c r="L8" s="403"/>
      <c r="M8" s="236"/>
      <c r="N8" s="236"/>
      <c r="O8" s="236"/>
      <c r="P8" s="236"/>
      <c r="Q8" s="236"/>
      <c r="R8" s="236"/>
      <c r="S8" s="137"/>
    </row>
    <row r="9" spans="1:28" s="401" customFormat="1">
      <c r="A9" s="341"/>
      <c r="B9" s="344" t="str">
        <f>'F4.2 Bhira'!B9</f>
        <v>(i) In principally Approved by MERC</v>
      </c>
      <c r="C9" s="236"/>
      <c r="D9" s="402"/>
      <c r="E9" s="403"/>
      <c r="F9" s="236"/>
      <c r="G9" s="403"/>
      <c r="H9" s="403"/>
      <c r="I9" s="403"/>
      <c r="J9" s="403"/>
      <c r="K9" s="403"/>
      <c r="L9" s="403"/>
      <c r="M9" s="236"/>
      <c r="N9" s="236"/>
      <c r="O9" s="236"/>
      <c r="P9" s="236"/>
      <c r="Q9" s="236"/>
      <c r="R9" s="236"/>
      <c r="S9" s="137"/>
    </row>
    <row r="10" spans="1:28" s="809" customFormat="1" ht="45">
      <c r="A10" s="416">
        <f>'F4.2 Bhira'!A10</f>
        <v>5</v>
      </c>
      <c r="B10" s="417" t="str">
        <f>'F4.2 Bhira'!B10</f>
        <v>Various Civil schemes for Modernisations of colonies at Various Locations under Pune HPC (Considered for Bhira HPS Only)</v>
      </c>
      <c r="C10" s="416" t="str">
        <f>'F4.2 Bhira'!C10</f>
        <v>DPR</v>
      </c>
      <c r="D10" s="416" t="str">
        <f>'F4.2 Bhira'!D10</f>
        <v>MERC/CAPEX/20162017/01745</v>
      </c>
      <c r="E10" s="147">
        <f>IF('F4.2 Bhira'!F10=0,"-",'F4.2 Bhira'!F10)</f>
        <v>42825</v>
      </c>
      <c r="F10" s="138"/>
      <c r="G10" s="147">
        <f t="shared" ref="G10:G21" si="0">E10</f>
        <v>42825</v>
      </c>
      <c r="H10" s="147"/>
      <c r="I10" s="147" t="str">
        <f>IF('F4.2 Bhira'!L10=0,"-",'F4.2 Bhira'!L10)</f>
        <v>-</v>
      </c>
      <c r="J10" s="147" t="str">
        <f>IF('F4.2 Bhira'!M10=0,"-",'F4.2 Bhira'!M10)</f>
        <v>-</v>
      </c>
      <c r="K10" s="147"/>
      <c r="L10" s="147" t="str">
        <f>IF('F4.2 Bhira'!N10=0,"-",'F4.2 Bhira'!N10)</f>
        <v>-</v>
      </c>
      <c r="M10" s="405">
        <f>IF(C10="DPR",0,'F4.2 Bhira'!H10)</f>
        <v>0</v>
      </c>
      <c r="N10" s="405">
        <f>SUM('F4.2 Bhira'!T10:V10)</f>
        <v>0</v>
      </c>
      <c r="O10" s="138"/>
      <c r="P10" s="138"/>
      <c r="Q10" s="138"/>
      <c r="R10" s="138"/>
      <c r="S10" s="57">
        <f t="shared" ref="S10:S21" si="1">IF(SUM(O10:R10)=0,M10-N10,-SUM(O10:R10))</f>
        <v>0</v>
      </c>
    </row>
    <row r="11" spans="1:28" s="809" customFormat="1" ht="75">
      <c r="A11" s="183">
        <f>'F4.2 Bhira'!A11</f>
        <v>5.0999999999999996</v>
      </c>
      <c r="B11" s="356" t="str">
        <f>'F4.2 Bhira'!B11</f>
        <v>Refurbishing of Residential complex</v>
      </c>
      <c r="C11" s="192" t="str">
        <f>'F4.2 Bhira'!C11</f>
        <v>Scheme</v>
      </c>
      <c r="D11" s="183" t="str">
        <f>'F4.2 Bhira'!D11</f>
        <v>MERC/CAPEX/20162017/01745</v>
      </c>
      <c r="E11" s="186">
        <f>IF('F4.2 Bhira'!F11=0,"-",'F4.2 Bhira'!F11)</f>
        <v>42825</v>
      </c>
      <c r="F11" s="810" t="s">
        <v>398</v>
      </c>
      <c r="G11" s="186">
        <f t="shared" si="0"/>
        <v>42825</v>
      </c>
      <c r="H11" s="186"/>
      <c r="I11" s="186" t="str">
        <f>IF('F4.2 Bhira'!L11=0,"-",'F4.2 Bhira'!L11)</f>
        <v>-</v>
      </c>
      <c r="J11" s="186" t="str">
        <f>IF('F4.2 Bhira'!M11=0,"-",'F4.2 Bhira'!M11)</f>
        <v>-</v>
      </c>
      <c r="K11" s="186"/>
      <c r="L11" s="186">
        <f>IF('F4.2 Bhira'!N11=0,"-",'F4.2 Bhira'!N11)</f>
        <v>43770</v>
      </c>
      <c r="M11" s="183">
        <f>IF(C11="DPR",0,'F4.2 Bhira'!H11)</f>
        <v>0.67310000000000003</v>
      </c>
      <c r="N11" s="183">
        <f>SUM('F4.2 Bhira'!T11:V11)</f>
        <v>0.67692529499999998</v>
      </c>
      <c r="O11" s="183"/>
      <c r="P11" s="183"/>
      <c r="Q11" s="183"/>
      <c r="R11" s="183"/>
      <c r="S11" s="183">
        <f t="shared" si="1"/>
        <v>-3.8252949999999508E-3</v>
      </c>
    </row>
    <row r="12" spans="1:28" s="809" customFormat="1" ht="60">
      <c r="A12" s="183">
        <f>'F4.2 Bhira'!A12</f>
        <v>5.2</v>
      </c>
      <c r="B12" s="356" t="str">
        <f>'F4.2 Bhira'!B12</f>
        <v>Internal Roads</v>
      </c>
      <c r="C12" s="192" t="str">
        <f>'F4.2 Bhira'!C12</f>
        <v>Scheme</v>
      </c>
      <c r="D12" s="183" t="str">
        <f>'F4.2 Bhira'!D12</f>
        <v>MERC/CAPEX/20162017/01745</v>
      </c>
      <c r="E12" s="186">
        <f>IF('F4.2 Bhira'!F12=0,"-",'F4.2 Bhira'!F12)</f>
        <v>42825</v>
      </c>
      <c r="F12" s="810" t="s">
        <v>399</v>
      </c>
      <c r="G12" s="186">
        <f t="shared" si="0"/>
        <v>42825</v>
      </c>
      <c r="H12" s="186"/>
      <c r="I12" s="186" t="str">
        <f>IF('F4.2 Bhira'!L12=0,"-",'F4.2 Bhira'!L12)</f>
        <v>-</v>
      </c>
      <c r="J12" s="186" t="str">
        <f>IF('F4.2 Bhira'!M12=0,"-",'F4.2 Bhira'!M12)</f>
        <v>-</v>
      </c>
      <c r="K12" s="186"/>
      <c r="L12" s="186">
        <f>IF('F4.2 Bhira'!N12=0,"-",'F4.2 Bhira'!N12)</f>
        <v>43313</v>
      </c>
      <c r="M12" s="183">
        <f>IF(C12="DPR",0,'F4.2 Bhira'!H12)</f>
        <v>0.1027</v>
      </c>
      <c r="N12" s="183">
        <f>SUM('F4.2 Bhira'!T12:V12)</f>
        <v>0.100888836</v>
      </c>
      <c r="O12" s="183"/>
      <c r="P12" s="183"/>
      <c r="Q12" s="183"/>
      <c r="R12" s="183"/>
      <c r="S12" s="183">
        <f t="shared" si="1"/>
        <v>1.811164000000004E-3</v>
      </c>
    </row>
    <row r="13" spans="1:28" s="401" customFormat="1" ht="45">
      <c r="A13" s="180">
        <f>'F4.2 Bhira'!A13</f>
        <v>5.3</v>
      </c>
      <c r="B13" s="348" t="str">
        <f>'F4.2 Bhira'!B13</f>
        <v>Water supply, filteration &amp;  Sanitary works</v>
      </c>
      <c r="C13" s="111" t="str">
        <f>'F4.2 Bhira'!C13</f>
        <v>Scheme</v>
      </c>
      <c r="D13" s="58" t="str">
        <f>'F4.2 Bhira'!D13</f>
        <v>MERC/CAPEX/20162017/01745</v>
      </c>
      <c r="E13" s="105">
        <f>IF('F4.2 Bhira'!F13=0,"-",'F4.2 Bhira'!F13)</f>
        <v>42825</v>
      </c>
      <c r="F13" s="406" t="s">
        <v>400</v>
      </c>
      <c r="G13" s="105">
        <f t="shared" si="0"/>
        <v>42825</v>
      </c>
      <c r="H13" s="105"/>
      <c r="I13" s="105" t="str">
        <f>IF('F4.2 Bhira'!L13=0,"-",'F4.2 Bhira'!L13)</f>
        <v>2017-18</v>
      </c>
      <c r="J13" s="105" t="str">
        <f>IF('F4.2 Bhira'!M13=0,"-",'F4.2 Bhira'!M13)</f>
        <v>2018-19</v>
      </c>
      <c r="K13" s="105"/>
      <c r="L13" s="105" t="str">
        <f>IF('F4.2 Bhira'!N13=0,"-",'F4.2 Bhira'!N13)</f>
        <v>WIP</v>
      </c>
      <c r="M13" s="58">
        <f>IF(C13="DPR",0,'F4.2 Bhira'!H13)</f>
        <v>0.42130000000000001</v>
      </c>
      <c r="N13" s="58">
        <f>SUM('F4.2 Bhira'!T13:V13)</f>
        <v>0</v>
      </c>
      <c r="O13" s="58"/>
      <c r="P13" s="58"/>
      <c r="Q13" s="58"/>
      <c r="R13" s="58"/>
      <c r="S13" s="58">
        <f t="shared" si="1"/>
        <v>0.42130000000000001</v>
      </c>
    </row>
    <row r="14" spans="1:28" s="809" customFormat="1" ht="45">
      <c r="A14" s="416">
        <f>'F4.2 Bhira'!A14</f>
        <v>14</v>
      </c>
      <c r="B14" s="417" t="str">
        <f>'F4.2 Bhira'!B14</f>
        <v>Various 14 Nos. of schemes for Hydro Power Stations under Renewable Energy Circle, Pune &amp; Nasik</v>
      </c>
      <c r="C14" s="416" t="str">
        <f>'F4.2 Bhira'!C14</f>
        <v>DPR</v>
      </c>
      <c r="D14" s="416" t="str">
        <f>'F4.2 Bhira'!D14</f>
        <v>MERC/CAPEX/2020-21/WFH/SBR/ 19</v>
      </c>
      <c r="E14" s="147">
        <f>IF('F4.2 Bhira'!F14=0,"-",'F4.2 Bhira'!F14)</f>
        <v>44029</v>
      </c>
      <c r="F14" s="138"/>
      <c r="G14" s="147">
        <f t="shared" si="0"/>
        <v>44029</v>
      </c>
      <c r="H14" s="147"/>
      <c r="I14" s="147" t="str">
        <f>IF('F4.2 Bhira'!L14=0,"-",'F4.2 Bhira'!L14)</f>
        <v>-</v>
      </c>
      <c r="J14" s="147" t="str">
        <f>IF('F4.2 Bhira'!M14=0,"-",'F4.2 Bhira'!M14)</f>
        <v>-</v>
      </c>
      <c r="K14" s="147"/>
      <c r="L14" s="147" t="str">
        <f>IF('F4.2 Bhira'!N14=0,"-",'F4.2 Bhira'!N14)</f>
        <v>-</v>
      </c>
      <c r="M14" s="405">
        <f>IF(C14="DPR",0,'F4.2 Bhira'!H14)</f>
        <v>0</v>
      </c>
      <c r="N14" s="405">
        <f>SUM('F4.2 Bhira'!T14:V14)</f>
        <v>0</v>
      </c>
      <c r="O14" s="138"/>
      <c r="P14" s="138"/>
      <c r="Q14" s="138"/>
      <c r="R14" s="138"/>
      <c r="S14" s="57">
        <f t="shared" si="1"/>
        <v>0</v>
      </c>
    </row>
    <row r="15" spans="1:28" s="809" customFormat="1" ht="30">
      <c r="A15" s="183">
        <f>'F4.2 Bhira'!A15</f>
        <v>14.2</v>
      </c>
      <c r="B15" s="356" t="str">
        <f>'F4.2 Bhira'!B15</f>
        <v>Schme-B :Replacement of 220 kV Line CTs &amp; PTs of Bhira Tail Race Hydro Power Station.</v>
      </c>
      <c r="C15" s="192" t="str">
        <f>'F4.2 Bhira'!C15</f>
        <v>Scheme</v>
      </c>
      <c r="D15" s="183" t="str">
        <f>'F4.2 Bhira'!D15</f>
        <v>MERC/CAPEX/2020-21/WFH/SBR/ 19</v>
      </c>
      <c r="E15" s="186">
        <f>IF('F4.2 Bhira'!F15=0,"-",'F4.2 Bhira'!F15)</f>
        <v>44029</v>
      </c>
      <c r="F15" s="810" t="s">
        <v>441</v>
      </c>
      <c r="G15" s="186">
        <f t="shared" si="0"/>
        <v>44029</v>
      </c>
      <c r="H15" s="186"/>
      <c r="I15" s="186">
        <f>IF('F4.2 Bhira'!L15=0,"-",'F4.2 Bhira'!L15)</f>
        <v>43435</v>
      </c>
      <c r="J15" s="186">
        <f>IF('F4.2 Bhira'!M15=0,"-",'F4.2 Bhira'!M15)</f>
        <v>43800</v>
      </c>
      <c r="K15" s="186"/>
      <c r="L15" s="186">
        <f>IF('F4.2 Bhira'!N15=0,"-",'F4.2 Bhira'!N15)</f>
        <v>44256</v>
      </c>
      <c r="M15" s="183">
        <f>IF(C15="DPR",0,'F4.2 Bhira'!H15)</f>
        <v>0.25</v>
      </c>
      <c r="N15" s="183">
        <f>SUM('F4.2 Bhira'!T15:V15)</f>
        <v>0.21346199999999999</v>
      </c>
      <c r="O15" s="183"/>
      <c r="P15" s="183"/>
      <c r="Q15" s="183"/>
      <c r="R15" s="183"/>
      <c r="S15" s="183">
        <f t="shared" si="1"/>
        <v>3.6538000000000015E-2</v>
      </c>
    </row>
    <row r="16" spans="1:28" s="809" customFormat="1" ht="30">
      <c r="A16" s="185">
        <f>'F4.2 Bhira'!A16</f>
        <v>14.3</v>
      </c>
      <c r="B16" s="356" t="str">
        <f>'F4.2 Bhira'!B16</f>
        <v>Schme-C :Replacement of existing Energy meters by 0.2S Class Energy meters at various HPS.</v>
      </c>
      <c r="C16" s="192" t="str">
        <f>'F4.2 Bhira'!C16</f>
        <v>Scheme</v>
      </c>
      <c r="D16" s="183" t="str">
        <f>'F4.2 Bhira'!D16</f>
        <v>MERC/CAPEX/2020-21/WFH/SBR/ 19</v>
      </c>
      <c r="E16" s="186">
        <f>IF('F4.2 Bhira'!F16=0,"-",'F4.2 Bhira'!F16)</f>
        <v>44029</v>
      </c>
      <c r="F16" s="138"/>
      <c r="G16" s="147">
        <f t="shared" si="0"/>
        <v>44029</v>
      </c>
      <c r="H16" s="147"/>
      <c r="I16" s="147" t="str">
        <f>IF('F4.2 Bhira'!L16=0,"-",'F4.2 Bhira'!L16)</f>
        <v>-</v>
      </c>
      <c r="J16" s="147" t="str">
        <f>IF('F4.2 Bhira'!M16=0,"-",'F4.2 Bhira'!M16)</f>
        <v>-</v>
      </c>
      <c r="K16" s="147"/>
      <c r="L16" s="147" t="str">
        <f>IF('F4.2 Bhira'!N16=0,"-",'F4.2 Bhira'!N16)</f>
        <v>-</v>
      </c>
      <c r="M16" s="405">
        <f>IF(C16="DPR",0,'F4.2 Bhira'!H16)</f>
        <v>0.10199999999999999</v>
      </c>
      <c r="N16" s="405">
        <f>SUM('F4.2 Bhira'!T16:V16)</f>
        <v>0</v>
      </c>
      <c r="O16" s="138"/>
      <c r="P16" s="138"/>
      <c r="Q16" s="138"/>
      <c r="R16" s="138"/>
      <c r="S16" s="57">
        <f t="shared" si="1"/>
        <v>0.10199999999999999</v>
      </c>
    </row>
    <row r="17" spans="1:19" s="809" customFormat="1" ht="45">
      <c r="A17" s="183">
        <f>'F4.2 Bhira'!A17</f>
        <v>14.4</v>
      </c>
      <c r="B17" s="356" t="str">
        <f>'F4.2 Bhira'!B17</f>
        <v>Schme-D: Providing Oil Filtration Machines for all Divisions of REC, Pune</v>
      </c>
      <c r="C17" s="192" t="str">
        <f>'F4.2 Bhira'!C17</f>
        <v>Scheme</v>
      </c>
      <c r="D17" s="183" t="str">
        <f>'F4.2 Bhira'!D17</f>
        <v>MERC/CAPEX/2020-21/WFH/SBR/ 19</v>
      </c>
      <c r="E17" s="186">
        <f>IF('F4.2 Bhira'!F17=0,"-",'F4.2 Bhira'!F17)</f>
        <v>44029</v>
      </c>
      <c r="F17" s="810" t="s">
        <v>402</v>
      </c>
      <c r="G17" s="186">
        <f t="shared" si="0"/>
        <v>44029</v>
      </c>
      <c r="H17" s="186"/>
      <c r="I17" s="186">
        <f>IF('F4.2 Bhira'!L17=0,"-",'F4.2 Bhira'!L17)</f>
        <v>43435</v>
      </c>
      <c r="J17" s="186">
        <f>IF('F4.2 Bhira'!M17=0,"-",'F4.2 Bhira'!M17)</f>
        <v>43800</v>
      </c>
      <c r="K17" s="186"/>
      <c r="L17" s="186">
        <f>IF('F4.2 Bhira'!N17=0,"-",'F4.2 Bhira'!N17)</f>
        <v>44256</v>
      </c>
      <c r="M17" s="183">
        <f>IF(C17="DPR",0,'F4.2 Bhira'!H17)</f>
        <v>0.14025000000000001</v>
      </c>
      <c r="N17" s="183">
        <f>SUM('F4.2 Bhira'!T17:V17)</f>
        <v>6.80978E-2</v>
      </c>
      <c r="O17" s="183"/>
      <c r="P17" s="183"/>
      <c r="Q17" s="183"/>
      <c r="R17" s="183"/>
      <c r="S17" s="183">
        <f t="shared" si="1"/>
        <v>7.2152200000000014E-2</v>
      </c>
    </row>
    <row r="18" spans="1:19" s="809" customFormat="1" ht="30">
      <c r="A18" s="416">
        <f>'F4.2 Bhira'!A18</f>
        <v>16</v>
      </c>
      <c r="B18" s="417" t="str">
        <f>'F4.2 Bhira'!B18</f>
        <v>Various 6 Nos. Schemes for Hydro Power Stations under Renewable Energy Circle, Pune</v>
      </c>
      <c r="C18" s="416" t="str">
        <f>'F4.2 Bhira'!C18</f>
        <v>DPR</v>
      </c>
      <c r="D18" s="416" t="str">
        <f>'F4.2 Bhira'!D18</f>
        <v>MERC/CAPEX/2020-2021/WFH/ SBR/22</v>
      </c>
      <c r="E18" s="147">
        <f>IF('F4.2 Bhira'!F18=0,"-",'F4.2 Bhira'!F18)</f>
        <v>44037</v>
      </c>
      <c r="F18" s="138"/>
      <c r="G18" s="147">
        <f t="shared" si="0"/>
        <v>44037</v>
      </c>
      <c r="H18" s="147"/>
      <c r="I18" s="147" t="str">
        <f>IF('F4.2 Bhira'!L18=0,"-",'F4.2 Bhira'!L18)</f>
        <v>-</v>
      </c>
      <c r="J18" s="147" t="str">
        <f>IF('F4.2 Bhira'!M18=0,"-",'F4.2 Bhira'!M18)</f>
        <v>-</v>
      </c>
      <c r="K18" s="147"/>
      <c r="L18" s="147" t="str">
        <f>IF('F4.2 Bhira'!N18=0,"-",'F4.2 Bhira'!N18)</f>
        <v>-</v>
      </c>
      <c r="M18" s="405">
        <f>IF(C18="DPR",0,'F4.2 Bhira'!H18)</f>
        <v>0</v>
      </c>
      <c r="N18" s="405">
        <f>SUM('F4.2 Bhira'!T18:V18)</f>
        <v>0</v>
      </c>
      <c r="O18" s="138"/>
      <c r="P18" s="138"/>
      <c r="Q18" s="138"/>
      <c r="R18" s="138"/>
      <c r="S18" s="57">
        <f t="shared" si="1"/>
        <v>0</v>
      </c>
    </row>
    <row r="19" spans="1:19" ht="45">
      <c r="A19" s="180">
        <f>'F4.2 Bhira'!A19</f>
        <v>16.100000000000001</v>
      </c>
      <c r="B19" s="348" t="str">
        <f>'F4.2 Bhira'!B19</f>
        <v>Replacement of existing Air Compressors at Bhira, Tilari, Pawana and Ujjani Hydro Power Stations under REC, Pune (2 Nos for Bhira HPS)</v>
      </c>
      <c r="C19" s="111" t="str">
        <f>'F4.2 Bhira'!C19</f>
        <v>Scheme</v>
      </c>
      <c r="D19" s="58" t="str">
        <f>'F4.2 Bhira'!D19</f>
        <v>MERC/CAPEX/2020-2021/WFH/ SBR/22</v>
      </c>
      <c r="E19" s="105">
        <f>IF('F4.2 Bhira'!F19=0,"-",'F4.2 Bhira'!F19)</f>
        <v>44037</v>
      </c>
      <c r="F19" s="406" t="s">
        <v>404</v>
      </c>
      <c r="G19" s="105">
        <f t="shared" si="0"/>
        <v>44037</v>
      </c>
      <c r="H19" s="105"/>
      <c r="I19" s="105">
        <f>IF('F4.2 Bhira'!L19=0,"-",'F4.2 Bhira'!L19)</f>
        <v>43709</v>
      </c>
      <c r="J19" s="105">
        <f>IF('F4.2 Bhira'!M19=0,"-",'F4.2 Bhira'!M19)</f>
        <v>43739</v>
      </c>
      <c r="K19" s="105"/>
      <c r="L19" s="105" t="str">
        <f>IF('F4.2 Bhira'!N19=0,"-",'F4.2 Bhira'!N19)</f>
        <v>WIP</v>
      </c>
      <c r="M19" s="58">
        <f>IF(C19="DPR",0,'F4.2 Bhira'!H19)</f>
        <v>0.16756000000000001</v>
      </c>
      <c r="N19" s="58">
        <f>SUM('F4.2 Bhira'!T19:V19)</f>
        <v>0</v>
      </c>
      <c r="O19" s="58"/>
      <c r="P19" s="58"/>
      <c r="Q19" s="58"/>
      <c r="R19" s="58"/>
      <c r="S19" s="58">
        <f t="shared" si="1"/>
        <v>0.16756000000000001</v>
      </c>
    </row>
    <row r="20" spans="1:19" ht="45">
      <c r="A20" s="180">
        <f>'F4.2 Bhira'!A20</f>
        <v>16.399999999999999</v>
      </c>
      <c r="B20" s="348" t="str">
        <f>'F4.2 Bhira'!B20</f>
        <v>Replacement of 220 V, 400/300 AH Battery set with Tubular type Battery Banks at Bhira, Tilari, Kanher, Dimbhe and Ujani Hydro Power Stations.</v>
      </c>
      <c r="C20" s="111" t="str">
        <f>'F4.2 Bhira'!C20</f>
        <v>Scheme</v>
      </c>
      <c r="D20" s="58" t="str">
        <f>'F4.2 Bhira'!D20</f>
        <v>MERC/CAPEX/2020-2021/WFH/ SBR/22</v>
      </c>
      <c r="E20" s="105">
        <f>IF('F4.2 Bhira'!F20=0,"-",'F4.2 Bhira'!F20)</f>
        <v>44037</v>
      </c>
      <c r="F20" s="406" t="s">
        <v>406</v>
      </c>
      <c r="G20" s="105">
        <f t="shared" si="0"/>
        <v>44037</v>
      </c>
      <c r="H20" s="105"/>
      <c r="I20" s="105">
        <f>IF('F4.2 Bhira'!L20=0,"-",'F4.2 Bhira'!L20)</f>
        <v>43709</v>
      </c>
      <c r="J20" s="105">
        <f>IF('F4.2 Bhira'!M20=0,"-",'F4.2 Bhira'!M20)</f>
        <v>43739</v>
      </c>
      <c r="K20" s="105"/>
      <c r="L20" s="105">
        <f>IF('F4.2 Bhira'!N20=0,"-",'F4.2 Bhira'!N20)</f>
        <v>45338</v>
      </c>
      <c r="M20" s="58">
        <f>IF(C20="DPR",0,'F4.2 Bhira'!H20)</f>
        <v>0.25245156000000002</v>
      </c>
      <c r="N20" s="58">
        <f>SUM('F4.2 Bhira'!T20:V20)</f>
        <v>0.150588</v>
      </c>
      <c r="O20" s="58"/>
      <c r="P20" s="58"/>
      <c r="Q20" s="58"/>
      <c r="R20" s="58"/>
      <c r="S20" s="58">
        <f t="shared" si="1"/>
        <v>0.10186356000000002</v>
      </c>
    </row>
    <row r="21" spans="1:19" ht="105">
      <c r="A21" s="180">
        <f>'F4.2 Bhira'!A21</f>
        <v>16.600000000000001</v>
      </c>
      <c r="B21" s="348" t="str">
        <f>'F4.2 Bhira'!B21</f>
        <v>Replacement of existing Protection Systems with Numerical Protection system at Bhira, Panshet, Varasgaon, Dimbhe &amp; Manikdoh HPS.</v>
      </c>
      <c r="C21" s="111" t="str">
        <f>'F4.2 Bhira'!C21</f>
        <v>Scheme</v>
      </c>
      <c r="D21" s="58" t="str">
        <f>'F4.2 Bhira'!D21</f>
        <v>MERC/CAPEX/2020-2021/WFH/ SBR/22</v>
      </c>
      <c r="E21" s="105">
        <f>IF('F4.2 Bhira'!F21=0,"-",'F4.2 Bhira'!F21)</f>
        <v>44037</v>
      </c>
      <c r="F21" s="406" t="s">
        <v>442</v>
      </c>
      <c r="G21" s="105">
        <f t="shared" si="0"/>
        <v>44037</v>
      </c>
      <c r="H21" s="105"/>
      <c r="I21" s="105">
        <f>IF('F4.2 Bhira'!L21=0,"-",'F4.2 Bhira'!L21)</f>
        <v>43709</v>
      </c>
      <c r="J21" s="105">
        <f>IF('F4.2 Bhira'!M21=0,"-",'F4.2 Bhira'!M21)</f>
        <v>43739</v>
      </c>
      <c r="K21" s="105"/>
      <c r="L21" s="105" t="str">
        <f>IF('F4.2 Bhira'!N21=0,"-",'F4.2 Bhira'!N21)</f>
        <v>WIP</v>
      </c>
      <c r="M21" s="58">
        <f>IF(C21="DPR",0,'F4.2 Bhira'!H21)</f>
        <v>1.0703780000000001</v>
      </c>
      <c r="N21" s="58">
        <f>SUM('F4.2 Bhira'!T21:V21)</f>
        <v>0</v>
      </c>
      <c r="O21" s="58"/>
      <c r="P21" s="58"/>
      <c r="Q21" s="58"/>
      <c r="R21" s="58"/>
      <c r="S21" s="58">
        <f t="shared" si="1"/>
        <v>1.0703780000000001</v>
      </c>
    </row>
  </sheetData>
  <mergeCells count="18">
    <mergeCell ref="F4:F6"/>
    <mergeCell ref="A4:A6"/>
    <mergeCell ref="B4:B6"/>
    <mergeCell ref="C4:C6"/>
    <mergeCell ref="D4:D6"/>
    <mergeCell ref="E4:E6"/>
    <mergeCell ref="N5:N6"/>
    <mergeCell ref="O5:S5"/>
    <mergeCell ref="G4:I4"/>
    <mergeCell ref="J4:L4"/>
    <mergeCell ref="M4:S4"/>
    <mergeCell ref="G5:G6"/>
    <mergeCell ref="H5:H6"/>
    <mergeCell ref="I5:I6"/>
    <mergeCell ref="J5:J6"/>
    <mergeCell ref="K5:K6"/>
    <mergeCell ref="L5:L6"/>
    <mergeCell ref="M5:M6"/>
  </mergeCells>
  <conditionalFormatting sqref="D15:E17 D19:E21 D18 E11:E13 D10:D14">
    <cfRule type="containsText" dxfId="582" priority="13" operator="containsText" text="DPR not submitted">
      <formula>NOT(ISERROR(SEARCH("DPR not submitted",D10)))</formula>
    </cfRule>
    <cfRule type="containsText" dxfId="581" priority="14" operator="containsText" text="Yet to be approved">
      <formula>NOT(ISERROR(SEARCH("Yet to be approved",D10)))</formula>
    </cfRule>
  </conditionalFormatting>
  <conditionalFormatting sqref="S1:S10 S14 S16 S18 S22:S1048576">
    <cfRule type="cellIs" dxfId="580" priority="11" operator="greaterThan">
      <formula>0</formula>
    </cfRule>
    <cfRule type="cellIs" dxfId="579" priority="12" operator="lessThan">
      <formula>0</formula>
    </cfRule>
  </conditionalFormatting>
  <conditionalFormatting sqref="G11:L11">
    <cfRule type="containsText" dxfId="578" priority="9" operator="containsText" text="DPR not submitted">
      <formula>NOT(ISERROR(SEARCH("DPR not submitted",G11)))</formula>
    </cfRule>
    <cfRule type="containsText" dxfId="577" priority="10" operator="containsText" text="Yet to be approved">
      <formula>NOT(ISERROR(SEARCH("Yet to be approved",G11)))</formula>
    </cfRule>
  </conditionalFormatting>
  <conditionalFormatting sqref="G12:L13">
    <cfRule type="containsText" dxfId="576" priority="7" operator="containsText" text="DPR not submitted">
      <formula>NOT(ISERROR(SEARCH("DPR not submitted",G12)))</formula>
    </cfRule>
    <cfRule type="containsText" dxfId="575" priority="8" operator="containsText" text="Yet to be approved">
      <formula>NOT(ISERROR(SEARCH("Yet to be approved",G12)))</formula>
    </cfRule>
  </conditionalFormatting>
  <conditionalFormatting sqref="G15:L15">
    <cfRule type="containsText" dxfId="574" priority="5" operator="containsText" text="DPR not submitted">
      <formula>NOT(ISERROR(SEARCH("DPR not submitted",G15)))</formula>
    </cfRule>
    <cfRule type="containsText" dxfId="573" priority="6" operator="containsText" text="Yet to be approved">
      <formula>NOT(ISERROR(SEARCH("Yet to be approved",G15)))</formula>
    </cfRule>
  </conditionalFormatting>
  <conditionalFormatting sqref="G17:L17">
    <cfRule type="containsText" dxfId="572" priority="3" operator="containsText" text="DPR not submitted">
      <formula>NOT(ISERROR(SEARCH("DPR not submitted",G17)))</formula>
    </cfRule>
    <cfRule type="containsText" dxfId="571" priority="4" operator="containsText" text="Yet to be approved">
      <formula>NOT(ISERROR(SEARCH("Yet to be approved",G17)))</formula>
    </cfRule>
  </conditionalFormatting>
  <conditionalFormatting sqref="G19:L21">
    <cfRule type="containsText" dxfId="570" priority="1" operator="containsText" text="DPR not submitted">
      <formula>NOT(ISERROR(SEARCH("DPR not submitted",G19)))</formula>
    </cfRule>
    <cfRule type="containsText" dxfId="569" priority="2" operator="containsText" text="Yet to be approved">
      <formula>NOT(ISERROR(SEARCH("Yet to be approved",G19)))</formula>
    </cfRule>
  </conditionalFormatting>
  <pageMargins left="0.47244094488188981" right="0.19685039370078741" top="0.39370078740157483" bottom="0.35433070866141736" header="0.23622047244094491" footer="0.23622047244094491"/>
  <pageSetup paperSize="9" scale="55" fitToWidth="2" fitToHeight="0" orientation="landscape" r:id="rId1"/>
  <headerFooter alignWithMargins="0">
    <oddHeader>&amp;F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79"/>
  <sheetViews>
    <sheetView view="pageBreakPreview" zoomScale="80" zoomScaleNormal="80" zoomScaleSheetLayoutView="80" workbookViewId="0">
      <pane xSplit="2" ySplit="6" topLeftCell="C16" activePane="bottomRight" state="frozen"/>
      <selection activeCell="G19" sqref="G19:S21"/>
      <selection pane="topRight" activeCell="G19" sqref="G19:S21"/>
      <selection pane="bottomLeft" activeCell="G19" sqref="G19:S21"/>
      <selection pane="bottomRight" activeCell="O26" sqref="O26:O30"/>
    </sheetView>
  </sheetViews>
  <sheetFormatPr defaultColWidth="9.140625" defaultRowHeight="15" outlineLevelRow="1" outlineLevelCol="1"/>
  <cols>
    <col min="1" max="1" width="6.7109375" style="333" customWidth="1"/>
    <col min="2" max="2" width="49.140625" style="177" customWidth="1"/>
    <col min="3" max="3" width="9.140625" style="333" customWidth="1" outlineLevel="1"/>
    <col min="4" max="4" width="31.85546875" style="333" customWidth="1" outlineLevel="1"/>
    <col min="5" max="5" width="12.28515625" style="334" customWidth="1" outlineLevel="1"/>
    <col min="6" max="6" width="11.7109375" style="335" customWidth="1" outlineLevel="1"/>
    <col min="7" max="7" width="9.5703125" style="177" customWidth="1" outlineLevel="1"/>
    <col min="8" max="8" width="12.28515625" style="177" customWidth="1"/>
    <col min="9" max="9" width="12" style="177" customWidth="1" outlineLevel="1"/>
    <col min="10" max="10" width="10.5703125" style="177" customWidth="1" outlineLevel="1"/>
    <col min="11" max="11" width="13.28515625" style="334" customWidth="1" outlineLevel="1"/>
    <col min="12" max="12" width="11.5703125" style="177" customWidth="1" outlineLevel="1"/>
    <col min="13" max="13" width="11.85546875" style="177" customWidth="1" outlineLevel="1"/>
    <col min="14" max="14" width="9.140625" style="177" customWidth="1" outlineLevel="1"/>
    <col min="15" max="15" width="41.140625" style="177" customWidth="1"/>
    <col min="16" max="16" width="12.7109375" style="28" hidden="1" customWidth="1"/>
    <col min="17" max="19" width="10.42578125" style="26" hidden="1" customWidth="1"/>
    <col min="20" max="22" width="10.42578125" style="26" customWidth="1" outlineLevel="1"/>
    <col min="23" max="27" width="10.7109375" style="26" customWidth="1" outlineLevel="1"/>
    <col min="28" max="28" width="10.7109375" style="26" customWidth="1"/>
    <col min="29" max="29" width="16.28515625" style="25" customWidth="1" outlineLevel="1"/>
    <col min="30" max="34" width="10" style="27" customWidth="1" outlineLevel="1"/>
    <col min="35" max="35" width="10" style="27" customWidth="1"/>
    <col min="36" max="36" width="19.28515625" style="29" hidden="1" customWidth="1"/>
    <col min="37" max="37" width="12.140625" style="22" hidden="1" customWidth="1"/>
    <col min="38" max="39" width="10.42578125" style="22" hidden="1" customWidth="1"/>
    <col min="40" max="42" width="10.42578125" style="22" customWidth="1" outlineLevel="1"/>
    <col min="43" max="48" width="10.7109375" style="22" customWidth="1" outlineLevel="1"/>
    <col min="49" max="49" width="16.7109375" style="22" customWidth="1" outlineLevel="1"/>
    <col min="50" max="50" width="27.42578125" style="177" customWidth="1"/>
    <col min="51" max="51" width="15.28515625" style="333" bestFit="1" customWidth="1"/>
    <col min="52" max="52" width="15.28515625" style="177" customWidth="1"/>
    <col min="53" max="53" width="12.5703125" style="177" customWidth="1"/>
    <col min="54" max="54" width="13.42578125" style="177" customWidth="1"/>
    <col min="55" max="55" width="13.5703125" style="177" customWidth="1"/>
    <col min="56" max="58" width="9.140625" style="177"/>
    <col min="59" max="59" width="11.28515625" style="177" customWidth="1"/>
    <col min="60" max="16384" width="9.140625" style="177"/>
  </cols>
  <sheetData>
    <row r="1" spans="1:54">
      <c r="D1" s="20" t="s">
        <v>440</v>
      </c>
      <c r="AZ1" s="333" t="s">
        <v>68</v>
      </c>
      <c r="BA1" s="177" t="s">
        <v>69</v>
      </c>
    </row>
    <row r="2" spans="1:54">
      <c r="D2" s="336" t="s">
        <v>1</v>
      </c>
      <c r="AZ2" s="333" t="s">
        <v>70</v>
      </c>
      <c r="BA2" s="337" t="s">
        <v>71</v>
      </c>
      <c r="BB2" s="337"/>
    </row>
    <row r="3" spans="1:54">
      <c r="A3" s="61"/>
      <c r="B3" s="62" t="s">
        <v>33</v>
      </c>
      <c r="C3" s="63"/>
      <c r="D3" s="338" t="s">
        <v>72</v>
      </c>
      <c r="E3" s="65"/>
      <c r="F3" s="66"/>
      <c r="G3" s="67"/>
      <c r="H3" s="67"/>
      <c r="I3" s="67"/>
      <c r="J3" s="67"/>
      <c r="K3" s="65"/>
      <c r="L3" s="67"/>
      <c r="M3" s="67"/>
      <c r="N3" s="67"/>
      <c r="O3" s="68"/>
      <c r="P3" s="69"/>
      <c r="Q3" s="70"/>
      <c r="R3" s="70"/>
      <c r="S3" s="70"/>
      <c r="T3" s="70"/>
      <c r="U3" s="70"/>
      <c r="V3" s="70"/>
      <c r="W3" s="71" t="s">
        <v>3</v>
      </c>
      <c r="X3" s="71"/>
      <c r="Y3" s="71"/>
      <c r="Z3" s="71"/>
      <c r="AA3" s="71"/>
      <c r="AB3" s="71"/>
      <c r="AC3" s="72"/>
      <c r="AD3" s="73"/>
      <c r="AE3" s="73"/>
      <c r="AF3" s="73"/>
      <c r="AG3" s="73"/>
      <c r="AH3" s="73"/>
      <c r="AI3" s="74"/>
      <c r="AJ3" s="38"/>
      <c r="AK3" s="75"/>
      <c r="AL3" s="76"/>
      <c r="AO3" s="76"/>
      <c r="AP3" s="76"/>
      <c r="AQ3" s="77" t="s">
        <v>3</v>
      </c>
      <c r="AR3" s="77"/>
      <c r="AS3" s="77"/>
      <c r="AT3" s="77"/>
      <c r="AU3" s="77"/>
      <c r="AV3" s="77"/>
      <c r="AW3" s="77"/>
      <c r="AX3" s="78"/>
      <c r="AY3" s="79"/>
      <c r="AZ3" s="333" t="s">
        <v>29</v>
      </c>
      <c r="BA3" s="337" t="s">
        <v>407</v>
      </c>
      <c r="BB3" s="337"/>
    </row>
    <row r="4" spans="1:54">
      <c r="A4" s="909" t="s">
        <v>4</v>
      </c>
      <c r="B4" s="909" t="s">
        <v>35</v>
      </c>
      <c r="C4" s="909" t="s">
        <v>68</v>
      </c>
      <c r="D4" s="909" t="s">
        <v>37</v>
      </c>
      <c r="E4" s="923" t="s">
        <v>73</v>
      </c>
      <c r="F4" s="923" t="s">
        <v>38</v>
      </c>
      <c r="G4" s="909" t="s">
        <v>74</v>
      </c>
      <c r="H4" s="909" t="s">
        <v>75</v>
      </c>
      <c r="I4" s="909" t="s">
        <v>76</v>
      </c>
      <c r="J4" s="909" t="s">
        <v>77</v>
      </c>
      <c r="K4" s="923" t="s">
        <v>78</v>
      </c>
      <c r="L4" s="909" t="s">
        <v>79</v>
      </c>
      <c r="M4" s="909" t="s">
        <v>80</v>
      </c>
      <c r="N4" s="909" t="s">
        <v>81</v>
      </c>
      <c r="O4" s="909" t="s">
        <v>82</v>
      </c>
      <c r="P4" s="918" t="s">
        <v>27</v>
      </c>
      <c r="Q4" s="918"/>
      <c r="R4" s="918"/>
      <c r="S4" s="918"/>
      <c r="T4" s="918"/>
      <c r="U4" s="918"/>
      <c r="V4" s="918"/>
      <c r="W4" s="918"/>
      <c r="X4" s="636"/>
      <c r="Y4" s="636"/>
      <c r="Z4" s="636"/>
      <c r="AA4" s="636"/>
      <c r="AB4" s="636"/>
      <c r="AC4" s="925" t="s">
        <v>83</v>
      </c>
      <c r="AD4" s="925"/>
      <c r="AE4" s="925"/>
      <c r="AF4" s="925"/>
      <c r="AG4" s="925"/>
      <c r="AH4" s="925"/>
      <c r="AI4" s="925"/>
      <c r="AJ4" s="918" t="s">
        <v>28</v>
      </c>
      <c r="AK4" s="918"/>
      <c r="AL4" s="918"/>
      <c r="AM4" s="918"/>
      <c r="AN4" s="918"/>
      <c r="AO4" s="918"/>
      <c r="AP4" s="918"/>
      <c r="AQ4" s="918"/>
      <c r="AR4" s="637"/>
      <c r="AS4" s="637"/>
      <c r="AT4" s="637"/>
      <c r="AU4" s="637"/>
      <c r="AV4" s="637"/>
      <c r="AW4" s="930" t="s">
        <v>84</v>
      </c>
      <c r="AX4" s="926" t="s">
        <v>12</v>
      </c>
      <c r="AY4" s="924" t="s">
        <v>85</v>
      </c>
      <c r="AZ4" s="333" t="s">
        <v>86</v>
      </c>
      <c r="BA4" s="340" t="s">
        <v>87</v>
      </c>
      <c r="BB4" s="337"/>
    </row>
    <row r="5" spans="1:54" ht="15" customHeight="1">
      <c r="A5" s="909"/>
      <c r="B5" s="909"/>
      <c r="C5" s="909"/>
      <c r="D5" s="909"/>
      <c r="E5" s="923"/>
      <c r="F5" s="923"/>
      <c r="G5" s="909"/>
      <c r="H5" s="909"/>
      <c r="I5" s="909"/>
      <c r="J5" s="909"/>
      <c r="K5" s="923"/>
      <c r="L5" s="909"/>
      <c r="M5" s="909"/>
      <c r="N5" s="909"/>
      <c r="O5" s="909"/>
      <c r="P5" s="918" t="s">
        <v>88</v>
      </c>
      <c r="Q5" s="282" t="s">
        <v>46</v>
      </c>
      <c r="R5" s="282" t="s">
        <v>46</v>
      </c>
      <c r="S5" s="282" t="s">
        <v>46</v>
      </c>
      <c r="T5" s="918" t="s">
        <v>618</v>
      </c>
      <c r="U5" s="211" t="s">
        <v>46</v>
      </c>
      <c r="V5" s="211" t="s">
        <v>46</v>
      </c>
      <c r="W5" s="211" t="s">
        <v>89</v>
      </c>
      <c r="X5" s="211" t="s">
        <v>374</v>
      </c>
      <c r="Y5" s="211" t="s">
        <v>374</v>
      </c>
      <c r="Z5" s="211" t="s">
        <v>374</v>
      </c>
      <c r="AA5" s="211" t="s">
        <v>374</v>
      </c>
      <c r="AB5" s="211" t="s">
        <v>374</v>
      </c>
      <c r="AC5" s="929" t="s">
        <v>90</v>
      </c>
      <c r="AD5" s="283" t="s">
        <v>46</v>
      </c>
      <c r="AE5" s="283" t="s">
        <v>46</v>
      </c>
      <c r="AF5" s="283" t="s">
        <v>46</v>
      </c>
      <c r="AG5" s="211" t="s">
        <v>46</v>
      </c>
      <c r="AH5" s="211" t="s">
        <v>46</v>
      </c>
      <c r="AI5" s="211" t="s">
        <v>89</v>
      </c>
      <c r="AJ5" s="918" t="s">
        <v>91</v>
      </c>
      <c r="AK5" s="282" t="s">
        <v>46</v>
      </c>
      <c r="AL5" s="282" t="s">
        <v>46</v>
      </c>
      <c r="AM5" s="282" t="s">
        <v>46</v>
      </c>
      <c r="AN5" s="918" t="s">
        <v>619</v>
      </c>
      <c r="AO5" s="211" t="s">
        <v>46</v>
      </c>
      <c r="AP5" s="211" t="s">
        <v>46</v>
      </c>
      <c r="AQ5" s="211" t="s">
        <v>89</v>
      </c>
      <c r="AR5" s="211" t="s">
        <v>374</v>
      </c>
      <c r="AS5" s="211" t="s">
        <v>374</v>
      </c>
      <c r="AT5" s="211" t="s">
        <v>374</v>
      </c>
      <c r="AU5" s="211" t="s">
        <v>374</v>
      </c>
      <c r="AV5" s="211" t="s">
        <v>374</v>
      </c>
      <c r="AW5" s="931"/>
      <c r="AX5" s="927"/>
      <c r="AY5" s="924"/>
      <c r="AZ5" s="337"/>
      <c r="BA5" s="340" t="s">
        <v>92</v>
      </c>
      <c r="BB5" s="337"/>
    </row>
    <row r="6" spans="1:54" ht="30">
      <c r="A6" s="909"/>
      <c r="B6" s="909"/>
      <c r="C6" s="909"/>
      <c r="D6" s="909"/>
      <c r="E6" s="923"/>
      <c r="F6" s="923"/>
      <c r="G6" s="909"/>
      <c r="H6" s="909"/>
      <c r="I6" s="909"/>
      <c r="J6" s="909"/>
      <c r="K6" s="923"/>
      <c r="L6" s="909"/>
      <c r="M6" s="909"/>
      <c r="N6" s="909"/>
      <c r="O6" s="909"/>
      <c r="P6" s="918"/>
      <c r="Q6" s="282" t="s">
        <v>6</v>
      </c>
      <c r="R6" s="282" t="s">
        <v>7</v>
      </c>
      <c r="S6" s="282" t="s">
        <v>8</v>
      </c>
      <c r="T6" s="918"/>
      <c r="U6" s="282" t="s">
        <v>9</v>
      </c>
      <c r="V6" s="282" t="s">
        <v>10</v>
      </c>
      <c r="W6" s="282" t="s">
        <v>11</v>
      </c>
      <c r="X6" s="636" t="s">
        <v>375</v>
      </c>
      <c r="Y6" s="636" t="s">
        <v>376</v>
      </c>
      <c r="Z6" s="636" t="s">
        <v>377</v>
      </c>
      <c r="AA6" s="636" t="s">
        <v>378</v>
      </c>
      <c r="AB6" s="636" t="s">
        <v>379</v>
      </c>
      <c r="AC6" s="929"/>
      <c r="AD6" s="283" t="s">
        <v>6</v>
      </c>
      <c r="AE6" s="283" t="s">
        <v>7</v>
      </c>
      <c r="AF6" s="283" t="s">
        <v>8</v>
      </c>
      <c r="AG6" s="283" t="s">
        <v>9</v>
      </c>
      <c r="AH6" s="283" t="s">
        <v>10</v>
      </c>
      <c r="AI6" s="283" t="s">
        <v>11</v>
      </c>
      <c r="AJ6" s="918"/>
      <c r="AK6" s="282" t="s">
        <v>6</v>
      </c>
      <c r="AL6" s="282" t="s">
        <v>7</v>
      </c>
      <c r="AM6" s="282" t="s">
        <v>8</v>
      </c>
      <c r="AN6" s="918"/>
      <c r="AO6" s="282" t="s">
        <v>9</v>
      </c>
      <c r="AP6" s="282" t="s">
        <v>10</v>
      </c>
      <c r="AQ6" s="282" t="s">
        <v>11</v>
      </c>
      <c r="AR6" s="636" t="s">
        <v>375</v>
      </c>
      <c r="AS6" s="636" t="s">
        <v>376</v>
      </c>
      <c r="AT6" s="636" t="s">
        <v>377</v>
      </c>
      <c r="AU6" s="636" t="s">
        <v>378</v>
      </c>
      <c r="AV6" s="636" t="s">
        <v>379</v>
      </c>
      <c r="AW6" s="932"/>
      <c r="AX6" s="928"/>
      <c r="AY6" s="924"/>
      <c r="AZ6" s="337"/>
      <c r="BA6" s="340" t="s">
        <v>93</v>
      </c>
      <c r="BB6" s="337"/>
    </row>
    <row r="7" spans="1:54">
      <c r="A7" s="80"/>
      <c r="B7" s="80"/>
      <c r="C7" s="80"/>
      <c r="D7" s="80"/>
      <c r="E7" s="81"/>
      <c r="F7" s="81"/>
      <c r="G7" s="80"/>
      <c r="H7" s="80"/>
      <c r="I7" s="80"/>
      <c r="J7" s="80"/>
      <c r="K7" s="81"/>
      <c r="L7" s="80"/>
      <c r="M7" s="80"/>
      <c r="N7" s="80"/>
      <c r="O7" s="80"/>
      <c r="P7" s="82"/>
      <c r="Q7" s="82"/>
      <c r="R7" s="82"/>
      <c r="S7" s="82"/>
      <c r="T7" s="82"/>
      <c r="U7" s="82"/>
      <c r="V7" s="82"/>
      <c r="W7" s="82"/>
      <c r="X7" s="82"/>
      <c r="Y7" s="82"/>
      <c r="Z7" s="82"/>
      <c r="AA7" s="82"/>
      <c r="AB7" s="82"/>
      <c r="AC7" s="83"/>
      <c r="AD7" s="84"/>
      <c r="AE7" s="84"/>
      <c r="AF7" s="84"/>
      <c r="AG7" s="84"/>
      <c r="AH7" s="84"/>
      <c r="AI7" s="84"/>
      <c r="AJ7" s="82"/>
      <c r="AK7" s="82"/>
      <c r="AL7" s="82"/>
      <c r="AM7" s="82"/>
      <c r="AN7" s="82"/>
      <c r="AO7" s="82"/>
      <c r="AP7" s="82"/>
      <c r="AQ7" s="82"/>
      <c r="AR7" s="82"/>
      <c r="AS7" s="82"/>
      <c r="AT7" s="82"/>
      <c r="AU7" s="82"/>
      <c r="AV7" s="82"/>
      <c r="AW7" s="82"/>
      <c r="AX7" s="80"/>
      <c r="AY7" s="85" t="s">
        <v>94</v>
      </c>
      <c r="AZ7" s="337"/>
      <c r="BA7" s="177" t="s">
        <v>94</v>
      </c>
      <c r="BB7" s="337"/>
    </row>
    <row r="8" spans="1:54" s="337" customFormat="1">
      <c r="A8" s="341"/>
      <c r="B8" s="49" t="s">
        <v>95</v>
      </c>
      <c r="C8" s="342"/>
      <c r="D8" s="342"/>
      <c r="E8" s="343"/>
      <c r="F8" s="182"/>
      <c r="G8" s="169"/>
      <c r="H8" s="169"/>
      <c r="I8" s="169"/>
      <c r="J8" s="169"/>
      <c r="K8" s="343"/>
      <c r="L8" s="169"/>
      <c r="M8" s="169"/>
      <c r="N8" s="169"/>
      <c r="O8" s="169"/>
      <c r="P8" s="91"/>
      <c r="Q8" s="92"/>
      <c r="R8" s="92"/>
      <c r="S8" s="92"/>
      <c r="T8" s="92"/>
      <c r="U8" s="92"/>
      <c r="V8" s="92"/>
      <c r="W8" s="92"/>
      <c r="X8" s="92"/>
      <c r="Y8" s="92"/>
      <c r="Z8" s="92"/>
      <c r="AA8" s="92"/>
      <c r="AB8" s="92"/>
      <c r="AC8" s="93"/>
      <c r="AD8" s="94"/>
      <c r="AE8" s="94"/>
      <c r="AF8" s="94"/>
      <c r="AG8" s="94"/>
      <c r="AH8" s="94"/>
      <c r="AI8" s="94"/>
      <c r="AJ8" s="91"/>
      <c r="AK8" s="95"/>
      <c r="AL8" s="95"/>
      <c r="AM8" s="95"/>
      <c r="AN8" s="95"/>
      <c r="AO8" s="95"/>
      <c r="AP8" s="95"/>
      <c r="AQ8" s="95"/>
      <c r="AR8" s="95"/>
      <c r="AS8" s="95"/>
      <c r="AT8" s="95"/>
      <c r="AU8" s="95"/>
      <c r="AV8" s="95"/>
      <c r="AW8" s="95"/>
      <c r="AX8" s="169"/>
      <c r="AY8" s="342" t="s">
        <v>94</v>
      </c>
      <c r="BA8" s="177" t="s">
        <v>96</v>
      </c>
    </row>
    <row r="9" spans="1:54" s="337" customFormat="1">
      <c r="A9" s="341"/>
      <c r="B9" s="344" t="s">
        <v>443</v>
      </c>
      <c r="C9" s="342"/>
      <c r="D9" s="342"/>
      <c r="E9" s="343"/>
      <c r="F9" s="182"/>
      <c r="G9" s="169"/>
      <c r="H9" s="169"/>
      <c r="I9" s="169"/>
      <c r="J9" s="169"/>
      <c r="K9" s="343"/>
      <c r="L9" s="169"/>
      <c r="M9" s="169"/>
      <c r="N9" s="169"/>
      <c r="O9" s="169"/>
      <c r="P9" s="91"/>
      <c r="Q9" s="92"/>
      <c r="R9" s="92"/>
      <c r="S9" s="92"/>
      <c r="T9" s="92"/>
      <c r="U9" s="92"/>
      <c r="V9" s="92"/>
      <c r="W9" s="92"/>
      <c r="X9" s="92"/>
      <c r="Y9" s="92"/>
      <c r="Z9" s="92"/>
      <c r="AA9" s="92"/>
      <c r="AB9" s="92"/>
      <c r="AC9" s="93"/>
      <c r="AD9" s="94"/>
      <c r="AE9" s="94"/>
      <c r="AF9" s="94"/>
      <c r="AG9" s="94"/>
      <c r="AH9" s="94"/>
      <c r="AI9" s="94"/>
      <c r="AJ9" s="91"/>
      <c r="AK9" s="95"/>
      <c r="AL9" s="95"/>
      <c r="AM9" s="95"/>
      <c r="AN9" s="95"/>
      <c r="AO9" s="95"/>
      <c r="AP9" s="95"/>
      <c r="AQ9" s="95"/>
      <c r="AR9" s="95"/>
      <c r="AS9" s="95"/>
      <c r="AT9" s="95"/>
      <c r="AU9" s="95"/>
      <c r="AV9" s="95"/>
      <c r="AW9" s="95"/>
      <c r="AX9" s="169"/>
      <c r="AY9" s="342" t="s">
        <v>94</v>
      </c>
    </row>
    <row r="10" spans="1:54" s="801" customFormat="1" ht="45" outlineLevel="1">
      <c r="A10" s="416">
        <v>5</v>
      </c>
      <c r="B10" s="417" t="s">
        <v>444</v>
      </c>
      <c r="C10" s="416" t="s">
        <v>68</v>
      </c>
      <c r="D10" s="416" t="s">
        <v>420</v>
      </c>
      <c r="E10" s="418">
        <v>42689</v>
      </c>
      <c r="F10" s="419">
        <v>42825</v>
      </c>
      <c r="G10" s="405">
        <f>SUM(G11:G13)</f>
        <v>1.1971000000000001</v>
      </c>
      <c r="H10" s="405">
        <f>SUM(H11:H13)</f>
        <v>1.1971000000000001</v>
      </c>
      <c r="I10" s="99"/>
      <c r="J10" s="99"/>
      <c r="K10" s="100">
        <f t="shared" ref="K10:K21" si="0">IF(F10=0,"-",F10)</f>
        <v>42825</v>
      </c>
      <c r="L10" s="99"/>
      <c r="M10" s="99"/>
      <c r="N10" s="99"/>
      <c r="O10" s="99"/>
      <c r="P10" s="57"/>
      <c r="Q10" s="57"/>
      <c r="R10" s="57"/>
      <c r="S10" s="57"/>
      <c r="T10" s="57">
        <f>SUM(P10:S10)</f>
        <v>0</v>
      </c>
      <c r="U10" s="757"/>
      <c r="V10" s="757"/>
      <c r="W10" s="757"/>
      <c r="X10" s="757"/>
      <c r="Y10" s="757"/>
      <c r="Z10" s="757"/>
      <c r="AA10" s="757"/>
      <c r="AB10" s="757"/>
      <c r="AC10" s="101"/>
      <c r="AD10" s="102"/>
      <c r="AE10" s="102"/>
      <c r="AF10" s="102"/>
      <c r="AG10" s="800"/>
      <c r="AH10" s="800"/>
      <c r="AI10" s="800"/>
      <c r="AJ10" s="57"/>
      <c r="AK10" s="57"/>
      <c r="AL10" s="57"/>
      <c r="AM10" s="57"/>
      <c r="AN10" s="57">
        <f>SUM(AJ10:AM10)</f>
        <v>0</v>
      </c>
      <c r="AO10" s="757"/>
      <c r="AP10" s="757"/>
      <c r="AQ10" s="757"/>
      <c r="AR10" s="757"/>
      <c r="AS10" s="757"/>
      <c r="AT10" s="757"/>
      <c r="AU10" s="757"/>
      <c r="AV10" s="757"/>
      <c r="AW10" s="757"/>
      <c r="AX10" s="755"/>
      <c r="AY10" s="743" t="s">
        <v>94</v>
      </c>
    </row>
    <row r="11" spans="1:54" s="801" customFormat="1" ht="60" outlineLevel="1">
      <c r="A11" s="183">
        <v>5.0999999999999996</v>
      </c>
      <c r="B11" s="356" t="s">
        <v>421</v>
      </c>
      <c r="C11" s="192" t="s">
        <v>70</v>
      </c>
      <c r="D11" s="183" t="str">
        <f>D10</f>
        <v>MERC/CAPEX/20162017/01745</v>
      </c>
      <c r="E11" s="186">
        <f>E10</f>
        <v>42689</v>
      </c>
      <c r="F11" s="100">
        <f>IF(F10=0,"-",F10)</f>
        <v>42825</v>
      </c>
      <c r="G11" s="354">
        <v>0.67310000000000003</v>
      </c>
      <c r="H11" s="354">
        <v>0.67310000000000003</v>
      </c>
      <c r="I11" s="99"/>
      <c r="J11" s="99"/>
      <c r="K11" s="407">
        <f t="shared" si="0"/>
        <v>42825</v>
      </c>
      <c r="L11" s="99"/>
      <c r="M11" s="99"/>
      <c r="N11" s="407">
        <v>43770</v>
      </c>
      <c r="O11" s="408" t="s">
        <v>398</v>
      </c>
      <c r="P11" s="409">
        <v>0</v>
      </c>
      <c r="Q11" s="410">
        <v>0.41417310700000004</v>
      </c>
      <c r="R11" s="410">
        <f>AK11+AL11-Q11</f>
        <v>0.26275218799999994</v>
      </c>
      <c r="S11" s="410">
        <v>0</v>
      </c>
      <c r="T11" s="57">
        <f t="shared" ref="T11:T36" si="1">SUM(P11:S11)</f>
        <v>0.67692529499999998</v>
      </c>
      <c r="U11" s="763"/>
      <c r="V11" s="763"/>
      <c r="W11" s="763"/>
      <c r="X11" s="763"/>
      <c r="Y11" s="763"/>
      <c r="Z11" s="763"/>
      <c r="AA11" s="763"/>
      <c r="AB11" s="763"/>
      <c r="AC11" s="101"/>
      <c r="AD11" s="101"/>
      <c r="AE11" s="101">
        <v>1</v>
      </c>
      <c r="AF11" s="101">
        <v>1</v>
      </c>
      <c r="AG11" s="800"/>
      <c r="AH11" s="800"/>
      <c r="AI11" s="800"/>
      <c r="AJ11" s="409">
        <v>0</v>
      </c>
      <c r="AK11" s="411">
        <v>2.8017045000000001E-2</v>
      </c>
      <c r="AL11" s="411">
        <v>0.64890824999999996</v>
      </c>
      <c r="AM11" s="411">
        <v>0</v>
      </c>
      <c r="AN11" s="57">
        <f t="shared" ref="AN11:AN36" si="2">SUM(AJ11:AM11)</f>
        <v>0.67692529499999998</v>
      </c>
      <c r="AO11" s="764"/>
      <c r="AP11" s="764"/>
      <c r="AQ11" s="764"/>
      <c r="AR11" s="764"/>
      <c r="AS11" s="764"/>
      <c r="AT11" s="764"/>
      <c r="AU11" s="764"/>
      <c r="AV11" s="764"/>
      <c r="AW11" s="764">
        <v>0</v>
      </c>
      <c r="AX11" s="755"/>
      <c r="AY11" s="767" t="s">
        <v>87</v>
      </c>
    </row>
    <row r="12" spans="1:54" s="801" customFormat="1" ht="30" outlineLevel="1">
      <c r="A12" s="183">
        <v>5.2</v>
      </c>
      <c r="B12" s="356" t="s">
        <v>422</v>
      </c>
      <c r="C12" s="192" t="s">
        <v>70</v>
      </c>
      <c r="D12" s="183" t="str">
        <f t="shared" ref="D12:E13" si="3">D11</f>
        <v>MERC/CAPEX/20162017/01745</v>
      </c>
      <c r="E12" s="186">
        <f t="shared" si="3"/>
        <v>42689</v>
      </c>
      <c r="F12" s="100">
        <f t="shared" ref="F12:F13" si="4">IF(F11=0,"-",F11)</f>
        <v>42825</v>
      </c>
      <c r="G12" s="354">
        <v>0.1027</v>
      </c>
      <c r="H12" s="354">
        <v>0.1027</v>
      </c>
      <c r="I12" s="99"/>
      <c r="J12" s="99"/>
      <c r="K12" s="407">
        <f t="shared" si="0"/>
        <v>42825</v>
      </c>
      <c r="L12" s="99"/>
      <c r="M12" s="99"/>
      <c r="N12" s="407">
        <v>43313</v>
      </c>
      <c r="O12" s="408" t="s">
        <v>399</v>
      </c>
      <c r="P12" s="188">
        <v>0.100888836</v>
      </c>
      <c r="Q12" s="149">
        <v>0</v>
      </c>
      <c r="R12" s="149">
        <v>0</v>
      </c>
      <c r="S12" s="149">
        <v>0</v>
      </c>
      <c r="T12" s="57">
        <f t="shared" si="1"/>
        <v>0.100888836</v>
      </c>
      <c r="U12" s="763"/>
      <c r="V12" s="763"/>
      <c r="W12" s="763"/>
      <c r="X12" s="763"/>
      <c r="Y12" s="763"/>
      <c r="Z12" s="763"/>
      <c r="AA12" s="763"/>
      <c r="AB12" s="763"/>
      <c r="AC12" s="101">
        <v>1</v>
      </c>
      <c r="AD12" s="101">
        <v>1</v>
      </c>
      <c r="AE12" s="101">
        <v>1</v>
      </c>
      <c r="AF12" s="101">
        <v>1</v>
      </c>
      <c r="AG12" s="800"/>
      <c r="AH12" s="800"/>
      <c r="AI12" s="800"/>
      <c r="AJ12" s="188">
        <v>0.100888836</v>
      </c>
      <c r="AK12" s="150">
        <v>0</v>
      </c>
      <c r="AL12" s="150">
        <v>0</v>
      </c>
      <c r="AM12" s="150">
        <v>0</v>
      </c>
      <c r="AN12" s="57">
        <f t="shared" si="2"/>
        <v>0.100888836</v>
      </c>
      <c r="AO12" s="764"/>
      <c r="AP12" s="764"/>
      <c r="AQ12" s="764"/>
      <c r="AR12" s="764"/>
      <c r="AS12" s="764"/>
      <c r="AT12" s="764"/>
      <c r="AU12" s="764"/>
      <c r="AV12" s="764"/>
      <c r="AW12" s="764">
        <v>0</v>
      </c>
      <c r="AX12" s="755"/>
      <c r="AY12" s="767" t="s">
        <v>87</v>
      </c>
    </row>
    <row r="13" spans="1:54" s="337" customFormat="1" ht="30" outlineLevel="1">
      <c r="A13" s="180">
        <v>5.3</v>
      </c>
      <c r="B13" s="348" t="s">
        <v>423</v>
      </c>
      <c r="C13" s="195" t="s">
        <v>70</v>
      </c>
      <c r="D13" s="180" t="str">
        <f t="shared" si="3"/>
        <v>MERC/CAPEX/20162017/01745</v>
      </c>
      <c r="E13" s="181">
        <f t="shared" si="3"/>
        <v>42689</v>
      </c>
      <c r="F13" s="182">
        <f t="shared" si="4"/>
        <v>42825</v>
      </c>
      <c r="G13" s="349">
        <v>0.42130000000000001</v>
      </c>
      <c r="H13" s="349">
        <v>0.42130000000000001</v>
      </c>
      <c r="I13" s="169"/>
      <c r="J13" s="169"/>
      <c r="K13" s="806">
        <f t="shared" si="0"/>
        <v>42825</v>
      </c>
      <c r="L13" s="807" t="s">
        <v>445</v>
      </c>
      <c r="M13" s="807" t="s">
        <v>446</v>
      </c>
      <c r="N13" s="342" t="s">
        <v>71</v>
      </c>
      <c r="O13" s="808" t="s">
        <v>400</v>
      </c>
      <c r="P13" s="91">
        <v>0</v>
      </c>
      <c r="Q13" s="92">
        <v>0</v>
      </c>
      <c r="R13" s="92">
        <v>0</v>
      </c>
      <c r="S13" s="92">
        <v>0</v>
      </c>
      <c r="T13" s="748">
        <f t="shared" si="1"/>
        <v>0</v>
      </c>
      <c r="U13" s="263"/>
      <c r="V13" s="263"/>
      <c r="W13" s="263"/>
      <c r="X13" s="263"/>
      <c r="Y13" s="263"/>
      <c r="Z13" s="263"/>
      <c r="AA13" s="263"/>
      <c r="AB13" s="263"/>
      <c r="AC13" s="93"/>
      <c r="AD13" s="94"/>
      <c r="AE13" s="94"/>
      <c r="AF13" s="94"/>
      <c r="AG13" s="368"/>
      <c r="AH13" s="368"/>
      <c r="AI13" s="368"/>
      <c r="AJ13" s="91">
        <v>0</v>
      </c>
      <c r="AK13" s="95">
        <v>0</v>
      </c>
      <c r="AL13" s="95">
        <v>0</v>
      </c>
      <c r="AM13" s="95">
        <v>0</v>
      </c>
      <c r="AN13" s="748">
        <f t="shared" si="2"/>
        <v>0</v>
      </c>
      <c r="AO13" s="263"/>
      <c r="AP13" s="262"/>
      <c r="AQ13" s="262"/>
      <c r="AR13" s="262"/>
      <c r="AS13" s="262"/>
      <c r="AT13" s="262"/>
      <c r="AU13" s="262"/>
      <c r="AV13" s="262"/>
      <c r="AW13" s="262"/>
      <c r="AX13" s="248"/>
      <c r="AY13" s="273" t="s">
        <v>71</v>
      </c>
    </row>
    <row r="14" spans="1:54" s="801" customFormat="1" ht="30" outlineLevel="1">
      <c r="A14" s="416">
        <v>14</v>
      </c>
      <c r="B14" s="417" t="s">
        <v>426</v>
      </c>
      <c r="C14" s="416" t="s">
        <v>68</v>
      </c>
      <c r="D14" s="416" t="s">
        <v>427</v>
      </c>
      <c r="E14" s="418">
        <v>43494</v>
      </c>
      <c r="F14" s="419">
        <v>44029</v>
      </c>
      <c r="G14" s="405">
        <f>SUM(G15:G17)</f>
        <v>0.49224999999999997</v>
      </c>
      <c r="H14" s="405">
        <f>SUM(H15:H17)</f>
        <v>0.49224999999999997</v>
      </c>
      <c r="I14" s="99"/>
      <c r="J14" s="99"/>
      <c r="K14" s="407">
        <f t="shared" si="0"/>
        <v>44029</v>
      </c>
      <c r="L14" s="420"/>
      <c r="M14" s="99"/>
      <c r="N14" s="99"/>
      <c r="O14" s="408"/>
      <c r="P14" s="57"/>
      <c r="Q14" s="57"/>
      <c r="R14" s="57"/>
      <c r="S14" s="57"/>
      <c r="T14" s="57">
        <f t="shared" si="1"/>
        <v>0</v>
      </c>
      <c r="U14" s="757"/>
      <c r="V14" s="757"/>
      <c r="W14" s="757"/>
      <c r="X14" s="757"/>
      <c r="Y14" s="757"/>
      <c r="Z14" s="757"/>
      <c r="AA14" s="757"/>
      <c r="AB14" s="757"/>
      <c r="AC14" s="101"/>
      <c r="AD14" s="102"/>
      <c r="AE14" s="102"/>
      <c r="AF14" s="102"/>
      <c r="AG14" s="800"/>
      <c r="AH14" s="800"/>
      <c r="AI14" s="800"/>
      <c r="AJ14" s="57"/>
      <c r="AK14" s="57"/>
      <c r="AL14" s="57"/>
      <c r="AM14" s="57"/>
      <c r="AN14" s="57">
        <f t="shared" si="2"/>
        <v>0</v>
      </c>
      <c r="AO14" s="757"/>
      <c r="AP14" s="757"/>
      <c r="AQ14" s="757"/>
      <c r="AR14" s="757"/>
      <c r="AS14" s="757"/>
      <c r="AT14" s="757"/>
      <c r="AU14" s="757"/>
      <c r="AV14" s="757"/>
      <c r="AW14" s="757"/>
      <c r="AX14" s="755"/>
      <c r="AY14" s="802" t="s">
        <v>94</v>
      </c>
    </row>
    <row r="15" spans="1:54" s="801" customFormat="1" ht="30" outlineLevel="1">
      <c r="A15" s="183">
        <v>14.2</v>
      </c>
      <c r="B15" s="356" t="s">
        <v>447</v>
      </c>
      <c r="C15" s="192" t="s">
        <v>70</v>
      </c>
      <c r="D15" s="183" t="str">
        <f>D14</f>
        <v>MERC/CAPEX/2020-21/WFH/SBR/ 19</v>
      </c>
      <c r="E15" s="186">
        <f>E14</f>
        <v>43494</v>
      </c>
      <c r="F15" s="186">
        <f>F14</f>
        <v>44029</v>
      </c>
      <c r="G15" s="357">
        <v>0.25</v>
      </c>
      <c r="H15" s="357">
        <v>0.25</v>
      </c>
      <c r="I15" s="99"/>
      <c r="J15" s="99"/>
      <c r="K15" s="407">
        <f t="shared" si="0"/>
        <v>44029</v>
      </c>
      <c r="L15" s="407">
        <v>43435</v>
      </c>
      <c r="M15" s="407">
        <v>43800</v>
      </c>
      <c r="N15" s="407">
        <v>44256</v>
      </c>
      <c r="O15" s="408" t="s">
        <v>441</v>
      </c>
      <c r="P15" s="188">
        <v>0</v>
      </c>
      <c r="Q15" s="149"/>
      <c r="R15" s="149"/>
      <c r="S15" s="149">
        <v>0.21346199999999999</v>
      </c>
      <c r="T15" s="57">
        <f t="shared" si="1"/>
        <v>0.21346199999999999</v>
      </c>
      <c r="U15" s="763"/>
      <c r="V15" s="763"/>
      <c r="W15" s="763"/>
      <c r="X15" s="763"/>
      <c r="Y15" s="763"/>
      <c r="Z15" s="763"/>
      <c r="AA15" s="763"/>
      <c r="AB15" s="763"/>
      <c r="AC15" s="101"/>
      <c r="AD15" s="102"/>
      <c r="AE15" s="102"/>
      <c r="AF15" s="101">
        <v>1</v>
      </c>
      <c r="AG15" s="800"/>
      <c r="AH15" s="800"/>
      <c r="AI15" s="800"/>
      <c r="AJ15" s="188">
        <v>0</v>
      </c>
      <c r="AK15" s="150"/>
      <c r="AL15" s="150"/>
      <c r="AM15" s="149">
        <v>0.21346199999999999</v>
      </c>
      <c r="AN15" s="57">
        <f t="shared" si="2"/>
        <v>0.21346199999999999</v>
      </c>
      <c r="AO15" s="764"/>
      <c r="AP15" s="764"/>
      <c r="AQ15" s="764"/>
      <c r="AR15" s="764"/>
      <c r="AS15" s="764"/>
      <c r="AT15" s="764"/>
      <c r="AU15" s="764"/>
      <c r="AV15" s="764"/>
      <c r="AW15" s="764">
        <v>0</v>
      </c>
      <c r="AX15" s="755"/>
      <c r="AY15" s="802" t="s">
        <v>87</v>
      </c>
    </row>
    <row r="16" spans="1:54" s="801" customFormat="1" ht="30" outlineLevel="1">
      <c r="A16" s="185">
        <v>14.3</v>
      </c>
      <c r="B16" s="356" t="s">
        <v>428</v>
      </c>
      <c r="C16" s="192" t="s">
        <v>70</v>
      </c>
      <c r="D16" s="183" t="str">
        <f t="shared" ref="D16:E17" si="5">D15</f>
        <v>MERC/CAPEX/2020-21/WFH/SBR/ 19</v>
      </c>
      <c r="E16" s="186">
        <f t="shared" si="5"/>
        <v>43494</v>
      </c>
      <c r="F16" s="100">
        <f t="shared" ref="F16:F17" si="6">IF(F15=0,"-",F15)</f>
        <v>44029</v>
      </c>
      <c r="G16" s="357">
        <v>0.10199999999999999</v>
      </c>
      <c r="H16" s="357">
        <v>0.10199999999999999</v>
      </c>
      <c r="I16" s="99"/>
      <c r="J16" s="99"/>
      <c r="K16" s="407">
        <f t="shared" si="0"/>
        <v>44029</v>
      </c>
      <c r="L16" s="99"/>
      <c r="M16" s="420"/>
      <c r="N16" s="99"/>
      <c r="O16" s="408"/>
      <c r="P16" s="188">
        <v>0</v>
      </c>
      <c r="Q16" s="149"/>
      <c r="R16" s="149"/>
      <c r="S16" s="149"/>
      <c r="T16" s="57">
        <f t="shared" si="1"/>
        <v>0</v>
      </c>
      <c r="U16" s="763"/>
      <c r="V16" s="763"/>
      <c r="W16" s="763"/>
      <c r="X16" s="763"/>
      <c r="Y16" s="763"/>
      <c r="Z16" s="763"/>
      <c r="AA16" s="763"/>
      <c r="AB16" s="763"/>
      <c r="AC16" s="101"/>
      <c r="AD16" s="102"/>
      <c r="AE16" s="101">
        <v>0.7</v>
      </c>
      <c r="AF16" s="102"/>
      <c r="AG16" s="805"/>
      <c r="AH16" s="800"/>
      <c r="AI16" s="800"/>
      <c r="AJ16" s="188">
        <v>0</v>
      </c>
      <c r="AK16" s="150"/>
      <c r="AL16" s="150"/>
      <c r="AM16" s="150"/>
      <c r="AN16" s="57">
        <f t="shared" si="2"/>
        <v>0</v>
      </c>
      <c r="AO16" s="764"/>
      <c r="AP16" s="764"/>
      <c r="AQ16" s="764"/>
      <c r="AR16" s="764"/>
      <c r="AS16" s="764"/>
      <c r="AT16" s="764"/>
      <c r="AU16" s="764"/>
      <c r="AV16" s="764"/>
      <c r="AW16" s="764"/>
      <c r="AX16" s="755" t="s">
        <v>448</v>
      </c>
      <c r="AY16" s="802" t="s">
        <v>94</v>
      </c>
    </row>
    <row r="17" spans="1:51" s="801" customFormat="1" ht="30" outlineLevel="1">
      <c r="A17" s="183">
        <v>14.4</v>
      </c>
      <c r="B17" s="356" t="s">
        <v>430</v>
      </c>
      <c r="C17" s="192" t="s">
        <v>70</v>
      </c>
      <c r="D17" s="183" t="str">
        <f t="shared" si="5"/>
        <v>MERC/CAPEX/2020-21/WFH/SBR/ 19</v>
      </c>
      <c r="E17" s="186">
        <f t="shared" si="5"/>
        <v>43494</v>
      </c>
      <c r="F17" s="100">
        <f t="shared" si="6"/>
        <v>44029</v>
      </c>
      <c r="G17" s="357">
        <f>0.561/4</f>
        <v>0.14025000000000001</v>
      </c>
      <c r="H17" s="357">
        <f>0.561/4</f>
        <v>0.14025000000000001</v>
      </c>
      <c r="I17" s="99"/>
      <c r="J17" s="99"/>
      <c r="K17" s="407">
        <f t="shared" si="0"/>
        <v>44029</v>
      </c>
      <c r="L17" s="407">
        <v>43435</v>
      </c>
      <c r="M17" s="407">
        <v>43800</v>
      </c>
      <c r="N17" s="421">
        <v>44256</v>
      </c>
      <c r="O17" s="408" t="s">
        <v>402</v>
      </c>
      <c r="P17" s="188">
        <v>0</v>
      </c>
      <c r="Q17" s="149"/>
      <c r="R17" s="149">
        <v>6.80978E-2</v>
      </c>
      <c r="S17" s="149"/>
      <c r="T17" s="57">
        <f t="shared" si="1"/>
        <v>6.80978E-2</v>
      </c>
      <c r="U17" s="763"/>
      <c r="V17" s="763"/>
      <c r="W17" s="763"/>
      <c r="X17" s="763"/>
      <c r="Y17" s="763"/>
      <c r="Z17" s="763"/>
      <c r="AA17" s="763"/>
      <c r="AB17" s="763"/>
      <c r="AC17" s="101"/>
      <c r="AD17" s="102"/>
      <c r="AE17" s="101">
        <v>1</v>
      </c>
      <c r="AF17" s="102"/>
      <c r="AG17" s="800"/>
      <c r="AH17" s="800"/>
      <c r="AI17" s="800"/>
      <c r="AJ17" s="188">
        <v>0</v>
      </c>
      <c r="AK17" s="150"/>
      <c r="AL17" s="150">
        <v>6.80978E-2</v>
      </c>
      <c r="AM17" s="150"/>
      <c r="AN17" s="57">
        <f t="shared" si="2"/>
        <v>6.80978E-2</v>
      </c>
      <c r="AO17" s="764"/>
      <c r="AP17" s="764"/>
      <c r="AQ17" s="764"/>
      <c r="AR17" s="764"/>
      <c r="AS17" s="764"/>
      <c r="AT17" s="764"/>
      <c r="AU17" s="764"/>
      <c r="AV17" s="764"/>
      <c r="AW17" s="764">
        <v>0</v>
      </c>
      <c r="AX17" s="755"/>
      <c r="AY17" s="802" t="s">
        <v>87</v>
      </c>
    </row>
    <row r="18" spans="1:51" s="801" customFormat="1" ht="30" outlineLevel="1">
      <c r="A18" s="416">
        <v>16</v>
      </c>
      <c r="B18" s="417" t="s">
        <v>432</v>
      </c>
      <c r="C18" s="416" t="s">
        <v>68</v>
      </c>
      <c r="D18" s="416" t="s">
        <v>433</v>
      </c>
      <c r="E18" s="418">
        <v>43762</v>
      </c>
      <c r="F18" s="419">
        <v>44037</v>
      </c>
      <c r="G18" s="405">
        <f>SUM(G19:G21)</f>
        <v>1.4903895600000001</v>
      </c>
      <c r="H18" s="405">
        <f>SUM(H19:H21)</f>
        <v>1.4903895600000001</v>
      </c>
      <c r="I18" s="99"/>
      <c r="J18" s="99"/>
      <c r="K18" s="407">
        <f t="shared" si="0"/>
        <v>44037</v>
      </c>
      <c r="L18" s="99"/>
      <c r="M18" s="99"/>
      <c r="N18" s="99"/>
      <c r="O18" s="408"/>
      <c r="P18" s="57"/>
      <c r="Q18" s="57"/>
      <c r="R18" s="57"/>
      <c r="S18" s="57"/>
      <c r="T18" s="57">
        <f t="shared" si="1"/>
        <v>0</v>
      </c>
      <c r="U18" s="757"/>
      <c r="V18" s="757"/>
      <c r="W18" s="757"/>
      <c r="X18" s="757"/>
      <c r="Y18" s="757"/>
      <c r="Z18" s="757"/>
      <c r="AA18" s="757"/>
      <c r="AB18" s="757"/>
      <c r="AC18" s="101"/>
      <c r="AD18" s="102"/>
      <c r="AE18" s="102"/>
      <c r="AF18" s="102"/>
      <c r="AG18" s="800"/>
      <c r="AH18" s="800"/>
      <c r="AI18" s="800"/>
      <c r="AJ18" s="57"/>
      <c r="AK18" s="57"/>
      <c r="AL18" s="57"/>
      <c r="AM18" s="57"/>
      <c r="AN18" s="57">
        <f t="shared" si="2"/>
        <v>0</v>
      </c>
      <c r="AO18" s="757"/>
      <c r="AP18" s="757"/>
      <c r="AQ18" s="757"/>
      <c r="AR18" s="757"/>
      <c r="AS18" s="757"/>
      <c r="AT18" s="757"/>
      <c r="AU18" s="757"/>
      <c r="AV18" s="757"/>
      <c r="AW18" s="757"/>
      <c r="AX18" s="755"/>
      <c r="AY18" s="743" t="s">
        <v>94</v>
      </c>
    </row>
    <row r="19" spans="1:51" s="337" customFormat="1" ht="53.25" customHeight="1" outlineLevel="1">
      <c r="A19" s="180">
        <v>16.100000000000001</v>
      </c>
      <c r="B19" s="348" t="s">
        <v>449</v>
      </c>
      <c r="C19" s="195" t="s">
        <v>70</v>
      </c>
      <c r="D19" s="180" t="str">
        <f>D18</f>
        <v>MERC/CAPEX/2020-2021/WFH/ SBR/22</v>
      </c>
      <c r="E19" s="181">
        <f>E18</f>
        <v>43762</v>
      </c>
      <c r="F19" s="182">
        <f>IF(F18=0,"-",F18)</f>
        <v>44037</v>
      </c>
      <c r="G19" s="358">
        <v>0.16756000000000001</v>
      </c>
      <c r="H19" s="358">
        <v>0.16756000000000001</v>
      </c>
      <c r="I19" s="169"/>
      <c r="J19" s="169"/>
      <c r="K19" s="806">
        <f t="shared" si="0"/>
        <v>44037</v>
      </c>
      <c r="L19" s="806">
        <v>43709</v>
      </c>
      <c r="M19" s="806">
        <v>43739</v>
      </c>
      <c r="N19" s="342" t="s">
        <v>71</v>
      </c>
      <c r="O19" s="808" t="s">
        <v>404</v>
      </c>
      <c r="P19" s="91">
        <v>0</v>
      </c>
      <c r="Q19" s="92"/>
      <c r="R19" s="92"/>
      <c r="S19" s="92"/>
      <c r="T19" s="748">
        <f t="shared" si="1"/>
        <v>0</v>
      </c>
      <c r="U19" s="263"/>
      <c r="V19" s="263"/>
      <c r="W19" s="263">
        <v>0.16755999999999999</v>
      </c>
      <c r="X19" s="263"/>
      <c r="Y19" s="263"/>
      <c r="Z19" s="263"/>
      <c r="AA19" s="263"/>
      <c r="AB19" s="263"/>
      <c r="AC19" s="93"/>
      <c r="AD19" s="94"/>
      <c r="AE19" s="94"/>
      <c r="AF19" s="94"/>
      <c r="AG19" s="368"/>
      <c r="AH19" s="368"/>
      <c r="AI19" s="368"/>
      <c r="AJ19" s="91">
        <v>0</v>
      </c>
      <c r="AK19" s="95">
        <v>0</v>
      </c>
      <c r="AL19" s="95">
        <v>0</v>
      </c>
      <c r="AM19" s="95">
        <v>0</v>
      </c>
      <c r="AN19" s="748">
        <f t="shared" si="2"/>
        <v>0</v>
      </c>
      <c r="AO19" s="262"/>
      <c r="AP19" s="262"/>
      <c r="AQ19" s="262"/>
      <c r="AR19" s="262"/>
      <c r="AS19" s="262"/>
      <c r="AT19" s="262"/>
      <c r="AU19" s="262"/>
      <c r="AV19" s="262"/>
      <c r="AW19" s="262"/>
      <c r="AX19" s="248"/>
      <c r="AY19" s="271" t="s">
        <v>71</v>
      </c>
    </row>
    <row r="20" spans="1:51" s="337" customFormat="1" ht="45" outlineLevel="1">
      <c r="A20" s="180">
        <v>16.399999999999999</v>
      </c>
      <c r="B20" s="348" t="s">
        <v>436</v>
      </c>
      <c r="C20" s="195" t="s">
        <v>70</v>
      </c>
      <c r="D20" s="180" t="str">
        <f t="shared" ref="D20:E21" si="7">D19</f>
        <v>MERC/CAPEX/2020-2021/WFH/ SBR/22</v>
      </c>
      <c r="E20" s="181">
        <f t="shared" si="7"/>
        <v>43762</v>
      </c>
      <c r="F20" s="182">
        <f t="shared" ref="F20:F21" si="8">IF(F19=0,"-",F19)</f>
        <v>44037</v>
      </c>
      <c r="G20" s="364">
        <v>0.25245156000000002</v>
      </c>
      <c r="H20" s="364">
        <v>0.25245156000000002</v>
      </c>
      <c r="I20" s="412"/>
      <c r="J20" s="412"/>
      <c r="K20" s="413">
        <f t="shared" si="0"/>
        <v>44037</v>
      </c>
      <c r="L20" s="422">
        <v>43709</v>
      </c>
      <c r="M20" s="422">
        <v>43739</v>
      </c>
      <c r="N20" s="423">
        <f>+'[4]FY 2023-24'!L2</f>
        <v>45338</v>
      </c>
      <c r="O20" s="415" t="s">
        <v>406</v>
      </c>
      <c r="P20" s="188">
        <v>0</v>
      </c>
      <c r="Q20" s="149"/>
      <c r="R20" s="149"/>
      <c r="S20" s="149"/>
      <c r="T20" s="57">
        <f t="shared" si="1"/>
        <v>0</v>
      </c>
      <c r="U20" s="359"/>
      <c r="V20" s="359">
        <v>0.150588</v>
      </c>
      <c r="W20" s="359"/>
      <c r="X20" s="359"/>
      <c r="Y20" s="359"/>
      <c r="Z20" s="359"/>
      <c r="AA20" s="359"/>
      <c r="AB20" s="359"/>
      <c r="AC20" s="101"/>
      <c r="AD20" s="102"/>
      <c r="AE20" s="102"/>
      <c r="AF20" s="102"/>
      <c r="AG20" s="355"/>
      <c r="AH20" s="362">
        <v>1</v>
      </c>
      <c r="AI20" s="355"/>
      <c r="AJ20" s="188">
        <v>0</v>
      </c>
      <c r="AK20" s="150">
        <v>0</v>
      </c>
      <c r="AL20" s="150">
        <v>0</v>
      </c>
      <c r="AM20" s="150">
        <v>0</v>
      </c>
      <c r="AN20" s="57">
        <f t="shared" si="2"/>
        <v>0</v>
      </c>
      <c r="AO20" s="359"/>
      <c r="AP20" s="360">
        <v>0.150588</v>
      </c>
      <c r="AQ20" s="360"/>
      <c r="AR20" s="360"/>
      <c r="AS20" s="360"/>
      <c r="AT20" s="360"/>
      <c r="AU20" s="360"/>
      <c r="AV20" s="360"/>
      <c r="AW20" s="360"/>
      <c r="AX20" s="350"/>
      <c r="AY20" s="271" t="s">
        <v>87</v>
      </c>
    </row>
    <row r="21" spans="1:51" s="337" customFormat="1" ht="62.25" customHeight="1" outlineLevel="1">
      <c r="A21" s="180">
        <v>16.600000000000001</v>
      </c>
      <c r="B21" s="348" t="s">
        <v>450</v>
      </c>
      <c r="C21" s="195" t="s">
        <v>70</v>
      </c>
      <c r="D21" s="180" t="str">
        <f t="shared" si="7"/>
        <v>MERC/CAPEX/2020-2021/WFH/ SBR/22</v>
      </c>
      <c r="E21" s="181">
        <f t="shared" si="7"/>
        <v>43762</v>
      </c>
      <c r="F21" s="182">
        <f t="shared" si="8"/>
        <v>44037</v>
      </c>
      <c r="G21" s="364">
        <v>1.0703780000000001</v>
      </c>
      <c r="H21" s="364">
        <v>1.0703780000000001</v>
      </c>
      <c r="I21" s="412"/>
      <c r="J21" s="412"/>
      <c r="K21" s="413">
        <f t="shared" si="0"/>
        <v>44037</v>
      </c>
      <c r="L21" s="422">
        <v>43709</v>
      </c>
      <c r="M21" s="422">
        <v>43739</v>
      </c>
      <c r="N21" s="414" t="s">
        <v>71</v>
      </c>
      <c r="O21" s="415" t="s">
        <v>442</v>
      </c>
      <c r="P21" s="188">
        <v>0</v>
      </c>
      <c r="Q21" s="149"/>
      <c r="R21" s="149"/>
      <c r="S21" s="149"/>
      <c r="T21" s="57">
        <f t="shared" si="1"/>
        <v>0</v>
      </c>
      <c r="U21" s="359"/>
      <c r="V21" s="359"/>
      <c r="W21" s="359"/>
      <c r="X21" s="359"/>
      <c r="Y21" s="359"/>
      <c r="Z21" s="359"/>
      <c r="AA21" s="359"/>
      <c r="AB21" s="359"/>
      <c r="AC21" s="101"/>
      <c r="AD21" s="102"/>
      <c r="AE21" s="102"/>
      <c r="AF21" s="102"/>
      <c r="AG21" s="355"/>
      <c r="AH21" s="355"/>
      <c r="AI21" s="355"/>
      <c r="AJ21" s="188">
        <v>0</v>
      </c>
      <c r="AK21" s="150">
        <v>0</v>
      </c>
      <c r="AL21" s="150">
        <v>0</v>
      </c>
      <c r="AM21" s="150">
        <v>0</v>
      </c>
      <c r="AN21" s="57">
        <f t="shared" si="2"/>
        <v>0</v>
      </c>
      <c r="AO21" s="359"/>
      <c r="AP21" s="360"/>
      <c r="AQ21" s="360"/>
      <c r="AR21" s="360"/>
      <c r="AS21" s="360"/>
      <c r="AT21" s="360"/>
      <c r="AU21" s="360"/>
      <c r="AV21" s="360"/>
      <c r="AW21" s="360"/>
      <c r="AX21" s="350"/>
      <c r="AY21" s="271" t="s">
        <v>71</v>
      </c>
    </row>
    <row r="22" spans="1:51">
      <c r="A22" s="87"/>
      <c r="B22" s="344" t="s">
        <v>97</v>
      </c>
      <c r="C22" s="87"/>
      <c r="D22" s="87"/>
      <c r="E22" s="88"/>
      <c r="F22" s="89"/>
      <c r="G22" s="90"/>
      <c r="H22" s="90"/>
      <c r="I22" s="90"/>
      <c r="J22" s="90"/>
      <c r="K22" s="88"/>
      <c r="L22" s="90"/>
      <c r="M22" s="90"/>
      <c r="N22" s="90"/>
      <c r="O22" s="90"/>
      <c r="P22" s="188"/>
      <c r="Q22" s="149"/>
      <c r="R22" s="149"/>
      <c r="S22" s="149"/>
      <c r="T22" s="57">
        <f t="shared" si="1"/>
        <v>0</v>
      </c>
      <c r="U22" s="263"/>
      <c r="V22" s="263"/>
      <c r="W22" s="263"/>
      <c r="X22" s="263"/>
      <c r="Y22" s="263"/>
      <c r="Z22" s="263"/>
      <c r="AA22" s="263"/>
      <c r="AB22" s="263"/>
      <c r="AC22" s="101"/>
      <c r="AD22" s="102"/>
      <c r="AE22" s="102"/>
      <c r="AF22" s="102"/>
      <c r="AG22" s="368"/>
      <c r="AH22" s="368"/>
      <c r="AI22" s="368"/>
      <c r="AJ22" s="188"/>
      <c r="AK22" s="150"/>
      <c r="AL22" s="150"/>
      <c r="AM22" s="150"/>
      <c r="AN22" s="57">
        <f t="shared" si="2"/>
        <v>0</v>
      </c>
      <c r="AO22" s="262"/>
      <c r="AP22" s="262"/>
      <c r="AQ22" s="262"/>
      <c r="AR22" s="262"/>
      <c r="AS22" s="262"/>
      <c r="AT22" s="262"/>
      <c r="AU22" s="262"/>
      <c r="AV22" s="262"/>
      <c r="AW22" s="262"/>
      <c r="AX22" s="248"/>
      <c r="AY22" s="255"/>
    </row>
    <row r="23" spans="1:51">
      <c r="A23" s="87"/>
      <c r="B23" s="344"/>
      <c r="C23" s="87"/>
      <c r="D23" s="87"/>
      <c r="E23" s="88"/>
      <c r="F23" s="89"/>
      <c r="G23" s="90"/>
      <c r="H23" s="90"/>
      <c r="I23" s="90"/>
      <c r="J23" s="90"/>
      <c r="K23" s="88"/>
      <c r="L23" s="90"/>
      <c r="M23" s="90"/>
      <c r="N23" s="90"/>
      <c r="O23" s="90"/>
      <c r="P23" s="188"/>
      <c r="Q23" s="149"/>
      <c r="R23" s="149"/>
      <c r="S23" s="149"/>
      <c r="T23" s="57">
        <f t="shared" si="1"/>
        <v>0</v>
      </c>
      <c r="U23" s="263"/>
      <c r="V23" s="263"/>
      <c r="W23" s="263"/>
      <c r="X23" s="263"/>
      <c r="Y23" s="263"/>
      <c r="Z23" s="263"/>
      <c r="AA23" s="263"/>
      <c r="AB23" s="263"/>
      <c r="AC23" s="101"/>
      <c r="AD23" s="102"/>
      <c r="AE23" s="102"/>
      <c r="AF23" s="102"/>
      <c r="AG23" s="368"/>
      <c r="AH23" s="368"/>
      <c r="AI23" s="368"/>
      <c r="AJ23" s="188"/>
      <c r="AK23" s="150"/>
      <c r="AL23" s="150"/>
      <c r="AM23" s="150"/>
      <c r="AN23" s="57">
        <f t="shared" si="2"/>
        <v>0</v>
      </c>
      <c r="AO23" s="262"/>
      <c r="AP23" s="262"/>
      <c r="AQ23" s="262"/>
      <c r="AR23" s="262"/>
      <c r="AS23" s="262"/>
      <c r="AT23" s="262"/>
      <c r="AU23" s="262"/>
      <c r="AV23" s="262"/>
      <c r="AW23" s="262"/>
      <c r="AX23" s="248"/>
      <c r="AY23" s="255"/>
    </row>
    <row r="24" spans="1:51">
      <c r="A24" s="87"/>
      <c r="B24" s="344" t="s">
        <v>187</v>
      </c>
      <c r="C24" s="87"/>
      <c r="D24" s="87"/>
      <c r="E24" s="88"/>
      <c r="F24" s="89"/>
      <c r="G24" s="90"/>
      <c r="H24" s="90"/>
      <c r="I24" s="90"/>
      <c r="J24" s="90"/>
      <c r="K24" s="88"/>
      <c r="L24" s="90"/>
      <c r="M24" s="90"/>
      <c r="N24" s="90"/>
      <c r="O24" s="90"/>
      <c r="P24" s="188"/>
      <c r="Q24" s="149"/>
      <c r="R24" s="149"/>
      <c r="S24" s="149"/>
      <c r="T24" s="57">
        <f t="shared" si="1"/>
        <v>0</v>
      </c>
      <c r="U24" s="263"/>
      <c r="V24" s="263"/>
      <c r="W24" s="263"/>
      <c r="X24" s="263"/>
      <c r="Y24" s="263"/>
      <c r="Z24" s="263"/>
      <c r="AA24" s="263"/>
      <c r="AB24" s="263"/>
      <c r="AC24" s="101"/>
      <c r="AD24" s="102"/>
      <c r="AE24" s="102"/>
      <c r="AF24" s="102"/>
      <c r="AG24" s="368"/>
      <c r="AH24" s="368"/>
      <c r="AI24" s="368"/>
      <c r="AJ24" s="188"/>
      <c r="AK24" s="150"/>
      <c r="AL24" s="150"/>
      <c r="AM24" s="150"/>
      <c r="AN24" s="57">
        <f t="shared" si="2"/>
        <v>0</v>
      </c>
      <c r="AO24" s="262"/>
      <c r="AP24" s="262"/>
      <c r="AQ24" s="262"/>
      <c r="AR24" s="262"/>
      <c r="AS24" s="262"/>
      <c r="AT24" s="262"/>
      <c r="AU24" s="262"/>
      <c r="AV24" s="262"/>
      <c r="AW24" s="262"/>
      <c r="AX24" s="248"/>
      <c r="AY24" s="255"/>
    </row>
    <row r="25" spans="1:51" s="835" customFormat="1" outlineLevel="1">
      <c r="A25" s="825">
        <v>1</v>
      </c>
      <c r="B25" s="826" t="s">
        <v>563</v>
      </c>
      <c r="C25" s="825"/>
      <c r="D25" s="825" t="str">
        <f>B24</f>
        <v>(ii) Yet to be submitted to MERC</v>
      </c>
      <c r="E25" s="827"/>
      <c r="F25" s="828"/>
      <c r="G25" s="829"/>
      <c r="H25" s="829"/>
      <c r="I25" s="716"/>
      <c r="J25" s="716"/>
      <c r="K25" s="830"/>
      <c r="L25" s="716"/>
      <c r="M25" s="716"/>
      <c r="N25" s="716"/>
      <c r="O25" s="716"/>
      <c r="P25" s="831"/>
      <c r="Q25" s="831"/>
      <c r="R25" s="831"/>
      <c r="S25" s="831"/>
      <c r="T25" s="832">
        <f t="shared" si="1"/>
        <v>0</v>
      </c>
      <c r="U25" s="831"/>
      <c r="V25" s="831"/>
      <c r="W25" s="831"/>
      <c r="X25" s="831"/>
      <c r="Y25" s="831"/>
      <c r="Z25" s="831"/>
      <c r="AA25" s="831"/>
      <c r="AB25" s="831"/>
      <c r="AC25" s="833"/>
      <c r="AD25" s="834"/>
      <c r="AE25" s="834"/>
      <c r="AF25" s="834"/>
      <c r="AG25" s="834"/>
      <c r="AH25" s="834"/>
      <c r="AI25" s="834"/>
      <c r="AJ25" s="831"/>
      <c r="AK25" s="831"/>
      <c r="AL25" s="831"/>
      <c r="AM25" s="831"/>
      <c r="AN25" s="832">
        <f t="shared" si="2"/>
        <v>0</v>
      </c>
      <c r="AO25" s="831"/>
      <c r="AP25" s="831"/>
      <c r="AQ25" s="831"/>
      <c r="AR25" s="831"/>
      <c r="AS25" s="831"/>
      <c r="AT25" s="831"/>
      <c r="AU25" s="831"/>
      <c r="AV25" s="831"/>
      <c r="AW25" s="831"/>
      <c r="AX25" s="716"/>
      <c r="AY25" s="715"/>
    </row>
    <row r="26" spans="1:51" s="835" customFormat="1" ht="60" outlineLevel="1">
      <c r="A26" s="836">
        <v>1.6</v>
      </c>
      <c r="B26" s="837" t="s">
        <v>564</v>
      </c>
      <c r="C26" s="838"/>
      <c r="D26" s="836"/>
      <c r="E26" s="839"/>
      <c r="F26" s="840"/>
      <c r="G26" s="841">
        <v>6.74</v>
      </c>
      <c r="H26" s="841"/>
      <c r="I26" s="716"/>
      <c r="J26" s="716"/>
      <c r="K26" s="830"/>
      <c r="L26" s="716"/>
      <c r="M26" s="716"/>
      <c r="N26" s="716"/>
      <c r="O26" s="888" t="s">
        <v>671</v>
      </c>
      <c r="P26" s="842"/>
      <c r="Q26" s="843"/>
      <c r="R26" s="843"/>
      <c r="S26" s="843"/>
      <c r="T26" s="832">
        <f t="shared" si="1"/>
        <v>0</v>
      </c>
      <c r="U26" s="843"/>
      <c r="V26" s="843"/>
      <c r="W26" s="843"/>
      <c r="X26" s="841">
        <v>6.74</v>
      </c>
      <c r="Y26" s="843"/>
      <c r="Z26" s="843"/>
      <c r="AA26" s="843"/>
      <c r="AB26" s="843"/>
      <c r="AC26" s="833"/>
      <c r="AD26" s="834"/>
      <c r="AE26" s="834"/>
      <c r="AF26" s="834"/>
      <c r="AG26" s="834"/>
      <c r="AH26" s="834"/>
      <c r="AI26" s="834"/>
      <c r="AJ26" s="842"/>
      <c r="AK26" s="844"/>
      <c r="AL26" s="844"/>
      <c r="AM26" s="844"/>
      <c r="AN26" s="832">
        <f t="shared" si="2"/>
        <v>0</v>
      </c>
      <c r="AO26" s="844"/>
      <c r="AP26" s="844"/>
      <c r="AQ26" s="844"/>
      <c r="AR26" s="841">
        <v>6.74</v>
      </c>
      <c r="AS26" s="843"/>
      <c r="AT26" s="843"/>
      <c r="AU26" s="843"/>
      <c r="AV26" s="843"/>
      <c r="AW26" s="844"/>
      <c r="AX26" s="716"/>
      <c r="AY26" s="845"/>
    </row>
    <row r="27" spans="1:51" s="835" customFormat="1" outlineLevel="1">
      <c r="A27" s="825">
        <v>2</v>
      </c>
      <c r="B27" s="826" t="s">
        <v>565</v>
      </c>
      <c r="C27" s="825"/>
      <c r="D27" s="825"/>
      <c r="E27" s="827"/>
      <c r="F27" s="828"/>
      <c r="G27" s="829"/>
      <c r="H27" s="829"/>
      <c r="I27" s="716"/>
      <c r="J27" s="716"/>
      <c r="K27" s="830"/>
      <c r="L27" s="716"/>
      <c r="M27" s="716"/>
      <c r="N27" s="716"/>
      <c r="O27" s="99"/>
      <c r="P27" s="831"/>
      <c r="Q27" s="831"/>
      <c r="R27" s="831"/>
      <c r="S27" s="831"/>
      <c r="T27" s="832">
        <f t="shared" si="1"/>
        <v>0</v>
      </c>
      <c r="U27" s="831"/>
      <c r="V27" s="831"/>
      <c r="W27" s="831"/>
      <c r="X27" s="831"/>
      <c r="Y27" s="831"/>
      <c r="Z27" s="831"/>
      <c r="AA27" s="831"/>
      <c r="AB27" s="831"/>
      <c r="AC27" s="833"/>
      <c r="AD27" s="834"/>
      <c r="AE27" s="834"/>
      <c r="AF27" s="834"/>
      <c r="AG27" s="834"/>
      <c r="AH27" s="834"/>
      <c r="AI27" s="834"/>
      <c r="AJ27" s="831"/>
      <c r="AK27" s="831"/>
      <c r="AL27" s="831"/>
      <c r="AM27" s="831"/>
      <c r="AN27" s="832">
        <f t="shared" si="2"/>
        <v>0</v>
      </c>
      <c r="AO27" s="831"/>
      <c r="AP27" s="831"/>
      <c r="AQ27" s="831"/>
      <c r="AR27" s="831"/>
      <c r="AS27" s="831"/>
      <c r="AT27" s="831"/>
      <c r="AU27" s="831"/>
      <c r="AV27" s="831"/>
      <c r="AW27" s="831"/>
      <c r="AX27" s="716"/>
      <c r="AY27" s="715"/>
    </row>
    <row r="28" spans="1:51" s="835" customFormat="1" ht="60" outlineLevel="1">
      <c r="A28" s="836">
        <v>2.1</v>
      </c>
      <c r="B28" s="837" t="s">
        <v>566</v>
      </c>
      <c r="C28" s="838"/>
      <c r="D28" s="836"/>
      <c r="E28" s="839"/>
      <c r="F28" s="840"/>
      <c r="G28" s="841">
        <v>2</v>
      </c>
      <c r="H28" s="841"/>
      <c r="I28" s="716"/>
      <c r="J28" s="716"/>
      <c r="K28" s="830"/>
      <c r="L28" s="716"/>
      <c r="M28" s="716"/>
      <c r="N28" s="716"/>
      <c r="O28" s="888" t="s">
        <v>672</v>
      </c>
      <c r="P28" s="842"/>
      <c r="Q28" s="843"/>
      <c r="R28" s="843"/>
      <c r="S28" s="843"/>
      <c r="T28" s="832">
        <f t="shared" si="1"/>
        <v>0</v>
      </c>
      <c r="U28" s="843"/>
      <c r="V28" s="843"/>
      <c r="W28" s="843"/>
      <c r="X28" s="843"/>
      <c r="Y28" s="843"/>
      <c r="Z28" s="841">
        <v>2</v>
      </c>
      <c r="AA28" s="843"/>
      <c r="AB28" s="843"/>
      <c r="AC28" s="833"/>
      <c r="AD28" s="834"/>
      <c r="AE28" s="834"/>
      <c r="AF28" s="834"/>
      <c r="AG28" s="834"/>
      <c r="AH28" s="834"/>
      <c r="AI28" s="834"/>
      <c r="AJ28" s="842"/>
      <c r="AK28" s="844"/>
      <c r="AL28" s="844"/>
      <c r="AM28" s="844"/>
      <c r="AN28" s="832">
        <f t="shared" si="2"/>
        <v>0</v>
      </c>
      <c r="AO28" s="844"/>
      <c r="AP28" s="844"/>
      <c r="AQ28" s="844"/>
      <c r="AR28" s="843"/>
      <c r="AS28" s="843"/>
      <c r="AT28" s="841">
        <v>2</v>
      </c>
      <c r="AU28" s="843"/>
      <c r="AV28" s="843"/>
      <c r="AW28" s="844"/>
      <c r="AX28" s="716"/>
      <c r="AY28" s="845"/>
    </row>
    <row r="29" spans="1:51" s="835" customFormat="1" outlineLevel="1">
      <c r="A29" s="846">
        <v>3</v>
      </c>
      <c r="B29" s="826" t="s">
        <v>567</v>
      </c>
      <c r="C29" s="838"/>
      <c r="D29" s="836"/>
      <c r="E29" s="839"/>
      <c r="F29" s="840"/>
      <c r="G29" s="841"/>
      <c r="H29" s="841"/>
      <c r="I29" s="716"/>
      <c r="J29" s="716"/>
      <c r="K29" s="830"/>
      <c r="L29" s="716"/>
      <c r="M29" s="716"/>
      <c r="N29" s="716"/>
      <c r="O29" s="412"/>
      <c r="P29" s="842"/>
      <c r="Q29" s="843"/>
      <c r="R29" s="843"/>
      <c r="S29" s="843"/>
      <c r="T29" s="832">
        <f t="shared" si="1"/>
        <v>0</v>
      </c>
      <c r="U29" s="843"/>
      <c r="V29" s="843"/>
      <c r="W29" s="843"/>
      <c r="X29" s="843"/>
      <c r="Y29" s="843"/>
      <c r="Z29" s="843"/>
      <c r="AA29" s="843"/>
      <c r="AB29" s="843"/>
      <c r="AC29" s="833"/>
      <c r="AD29" s="834"/>
      <c r="AE29" s="834"/>
      <c r="AF29" s="834"/>
      <c r="AG29" s="834"/>
      <c r="AH29" s="834"/>
      <c r="AI29" s="834"/>
      <c r="AJ29" s="842"/>
      <c r="AK29" s="844"/>
      <c r="AL29" s="844"/>
      <c r="AM29" s="844"/>
      <c r="AN29" s="832">
        <f t="shared" si="2"/>
        <v>0</v>
      </c>
      <c r="AO29" s="844"/>
      <c r="AP29" s="844"/>
      <c r="AQ29" s="844"/>
      <c r="AR29" s="843"/>
      <c r="AS29" s="843"/>
      <c r="AT29" s="843"/>
      <c r="AU29" s="843"/>
      <c r="AV29" s="843"/>
      <c r="AW29" s="844"/>
      <c r="AX29" s="716"/>
      <c r="AY29" s="845"/>
    </row>
    <row r="30" spans="1:51" s="835" customFormat="1" ht="30" outlineLevel="1">
      <c r="A30" s="836">
        <v>3.1</v>
      </c>
      <c r="B30" s="837" t="s">
        <v>568</v>
      </c>
      <c r="C30" s="838"/>
      <c r="D30" s="836"/>
      <c r="E30" s="839"/>
      <c r="F30" s="840"/>
      <c r="G30" s="841">
        <v>16.66</v>
      </c>
      <c r="H30" s="841"/>
      <c r="I30" s="716"/>
      <c r="J30" s="716"/>
      <c r="K30" s="830"/>
      <c r="L30" s="716"/>
      <c r="M30" s="716"/>
      <c r="N30" s="716"/>
      <c r="O30" s="888" t="s">
        <v>406</v>
      </c>
      <c r="P30" s="842"/>
      <c r="Q30" s="843"/>
      <c r="R30" s="843"/>
      <c r="S30" s="843"/>
      <c r="T30" s="832">
        <f t="shared" si="1"/>
        <v>0</v>
      </c>
      <c r="U30" s="843"/>
      <c r="V30" s="843"/>
      <c r="W30" s="843"/>
      <c r="X30" s="843"/>
      <c r="Y30" s="843"/>
      <c r="Z30" s="843"/>
      <c r="AA30" s="841">
        <v>16.66</v>
      </c>
      <c r="AB30" s="843"/>
      <c r="AC30" s="833"/>
      <c r="AD30" s="834"/>
      <c r="AE30" s="834"/>
      <c r="AF30" s="834"/>
      <c r="AG30" s="834"/>
      <c r="AH30" s="834"/>
      <c r="AI30" s="834"/>
      <c r="AJ30" s="842"/>
      <c r="AK30" s="844"/>
      <c r="AL30" s="844"/>
      <c r="AM30" s="844"/>
      <c r="AN30" s="832">
        <f t="shared" si="2"/>
        <v>0</v>
      </c>
      <c r="AO30" s="844"/>
      <c r="AP30" s="844"/>
      <c r="AQ30" s="844"/>
      <c r="AR30" s="843"/>
      <c r="AS30" s="843"/>
      <c r="AT30" s="843"/>
      <c r="AU30" s="841">
        <v>16.66</v>
      </c>
      <c r="AV30" s="843"/>
      <c r="AW30" s="844"/>
      <c r="AX30" s="716"/>
      <c r="AY30" s="845"/>
    </row>
    <row r="31" spans="1:51" s="337" customFormat="1">
      <c r="A31" s="58"/>
      <c r="B31" s="165"/>
      <c r="C31" s="111"/>
      <c r="D31" s="58"/>
      <c r="E31" s="105"/>
      <c r="F31" s="182"/>
      <c r="G31" s="369"/>
      <c r="H31" s="369"/>
      <c r="I31" s="716"/>
      <c r="J31" s="716"/>
      <c r="K31" s="830"/>
      <c r="L31" s="716"/>
      <c r="M31" s="716"/>
      <c r="N31" s="716"/>
      <c r="O31" s="716"/>
      <c r="P31" s="847"/>
      <c r="Q31" s="848"/>
      <c r="R31" s="848"/>
      <c r="S31" s="848"/>
      <c r="T31" s="832">
        <f t="shared" si="1"/>
        <v>0</v>
      </c>
      <c r="U31" s="849"/>
      <c r="V31" s="849"/>
      <c r="W31" s="849"/>
      <c r="X31" s="849"/>
      <c r="Y31" s="849"/>
      <c r="Z31" s="849"/>
      <c r="AA31" s="849"/>
      <c r="AB31" s="849"/>
      <c r="AC31" s="850"/>
      <c r="AD31" s="851"/>
      <c r="AE31" s="851"/>
      <c r="AF31" s="851"/>
      <c r="AG31" s="852"/>
      <c r="AH31" s="852"/>
      <c r="AI31" s="852"/>
      <c r="AJ31" s="847"/>
      <c r="AK31" s="853"/>
      <c r="AL31" s="853"/>
      <c r="AM31" s="853"/>
      <c r="AN31" s="832">
        <f t="shared" si="2"/>
        <v>0</v>
      </c>
      <c r="AO31" s="854"/>
      <c r="AP31" s="854"/>
      <c r="AQ31" s="854"/>
      <c r="AR31" s="849"/>
      <c r="AS31" s="849"/>
      <c r="AT31" s="849"/>
      <c r="AU31" s="849"/>
      <c r="AV31" s="849"/>
      <c r="AW31" s="854"/>
      <c r="AX31" s="855"/>
      <c r="AY31" s="856"/>
    </row>
    <row r="32" spans="1:51">
      <c r="A32" s="87"/>
      <c r="B32" s="90"/>
      <c r="C32" s="87"/>
      <c r="D32" s="87"/>
      <c r="E32" s="88"/>
      <c r="F32" s="89"/>
      <c r="G32" s="90"/>
      <c r="H32" s="90"/>
      <c r="I32" s="716"/>
      <c r="J32" s="716"/>
      <c r="K32" s="830"/>
      <c r="L32" s="716"/>
      <c r="M32" s="716"/>
      <c r="N32" s="716"/>
      <c r="O32" s="716"/>
      <c r="P32" s="847"/>
      <c r="Q32" s="848"/>
      <c r="R32" s="848"/>
      <c r="S32" s="848"/>
      <c r="T32" s="832">
        <f t="shared" si="1"/>
        <v>0</v>
      </c>
      <c r="U32" s="857"/>
      <c r="V32" s="857"/>
      <c r="W32" s="857"/>
      <c r="X32" s="857"/>
      <c r="Y32" s="857"/>
      <c r="Z32" s="857"/>
      <c r="AA32" s="857"/>
      <c r="AB32" s="857"/>
      <c r="AC32" s="850"/>
      <c r="AD32" s="851"/>
      <c r="AE32" s="851"/>
      <c r="AF32" s="851"/>
      <c r="AG32" s="858"/>
      <c r="AH32" s="858"/>
      <c r="AI32" s="858"/>
      <c r="AJ32" s="847"/>
      <c r="AK32" s="853"/>
      <c r="AL32" s="853"/>
      <c r="AM32" s="853"/>
      <c r="AN32" s="832">
        <f t="shared" si="2"/>
        <v>0</v>
      </c>
      <c r="AO32" s="859"/>
      <c r="AP32" s="859"/>
      <c r="AQ32" s="859"/>
      <c r="AR32" s="849"/>
      <c r="AS32" s="849"/>
      <c r="AT32" s="849"/>
      <c r="AU32" s="849"/>
      <c r="AV32" s="849"/>
      <c r="AW32" s="859"/>
      <c r="AX32" s="860"/>
      <c r="AY32" s="861"/>
    </row>
    <row r="33" spans="1:51">
      <c r="A33" s="87"/>
      <c r="B33" s="49" t="s">
        <v>188</v>
      </c>
      <c r="C33" s="87"/>
      <c r="D33" s="87"/>
      <c r="E33" s="88"/>
      <c r="F33" s="89"/>
      <c r="G33" s="90"/>
      <c r="H33" s="90"/>
      <c r="I33" s="716"/>
      <c r="J33" s="716"/>
      <c r="K33" s="830"/>
      <c r="L33" s="716"/>
      <c r="M33" s="716"/>
      <c r="N33" s="716"/>
      <c r="O33" s="716"/>
      <c r="P33" s="847"/>
      <c r="Q33" s="848"/>
      <c r="R33" s="848"/>
      <c r="S33" s="848"/>
      <c r="T33" s="832">
        <f t="shared" si="1"/>
        <v>0</v>
      </c>
      <c r="U33" s="857"/>
      <c r="V33" s="857"/>
      <c r="W33" s="857"/>
      <c r="X33" s="857"/>
      <c r="Y33" s="857"/>
      <c r="Z33" s="857"/>
      <c r="AA33" s="857"/>
      <c r="AB33" s="857"/>
      <c r="AC33" s="850"/>
      <c r="AD33" s="851"/>
      <c r="AE33" s="851"/>
      <c r="AF33" s="851"/>
      <c r="AG33" s="858"/>
      <c r="AH33" s="858"/>
      <c r="AI33" s="858"/>
      <c r="AJ33" s="847"/>
      <c r="AK33" s="853"/>
      <c r="AL33" s="853"/>
      <c r="AM33" s="853"/>
      <c r="AN33" s="832">
        <f t="shared" si="2"/>
        <v>0</v>
      </c>
      <c r="AO33" s="859"/>
      <c r="AP33" s="859"/>
      <c r="AQ33" s="859"/>
      <c r="AR33" s="859"/>
      <c r="AS33" s="859"/>
      <c r="AT33" s="859"/>
      <c r="AU33" s="859"/>
      <c r="AV33" s="859"/>
      <c r="AW33" s="859"/>
      <c r="AX33" s="860"/>
      <c r="AY33" s="861"/>
    </row>
    <row r="34" spans="1:51" s="337" customFormat="1" hidden="1" outlineLevel="1">
      <c r="A34" s="58">
        <v>1</v>
      </c>
      <c r="B34" s="197" t="s">
        <v>437</v>
      </c>
      <c r="C34" s="111" t="s">
        <v>86</v>
      </c>
      <c r="D34" s="58" t="s">
        <v>94</v>
      </c>
      <c r="E34" s="105"/>
      <c r="F34" s="182"/>
      <c r="G34" s="369"/>
      <c r="H34" s="369"/>
      <c r="I34" s="99"/>
      <c r="J34" s="99"/>
      <c r="K34" s="424"/>
      <c r="L34" s="99"/>
      <c r="M34" s="99"/>
      <c r="N34" s="99"/>
      <c r="O34" s="945" t="s">
        <v>451</v>
      </c>
      <c r="P34" s="188"/>
      <c r="Q34" s="149">
        <v>0</v>
      </c>
      <c r="R34" s="149">
        <v>0.184188986</v>
      </c>
      <c r="S34" s="149">
        <v>1.6562631000000001E-2</v>
      </c>
      <c r="T34" s="57">
        <f t="shared" si="1"/>
        <v>0.20075161699999999</v>
      </c>
      <c r="U34" s="359"/>
      <c r="V34" s="359"/>
      <c r="W34" s="359"/>
      <c r="X34" s="359"/>
      <c r="Y34" s="359"/>
      <c r="Z34" s="359"/>
      <c r="AA34" s="359"/>
      <c r="AB34" s="359"/>
      <c r="AC34" s="101"/>
      <c r="AD34" s="101">
        <v>1</v>
      </c>
      <c r="AE34" s="101">
        <v>1</v>
      </c>
      <c r="AF34" s="101">
        <v>1</v>
      </c>
      <c r="AG34" s="355"/>
      <c r="AH34" s="355"/>
      <c r="AI34" s="355"/>
      <c r="AJ34" s="188"/>
      <c r="AK34" s="150">
        <v>0</v>
      </c>
      <c r="AL34" s="150">
        <v>0.184188986</v>
      </c>
      <c r="AM34" s="150">
        <v>1.6562631000000001E-2</v>
      </c>
      <c r="AN34" s="57">
        <f t="shared" si="2"/>
        <v>0.20075161699999999</v>
      </c>
      <c r="AO34" s="360"/>
      <c r="AP34" s="360"/>
      <c r="AQ34" s="360"/>
      <c r="AR34" s="360"/>
      <c r="AS34" s="360"/>
      <c r="AT34" s="360"/>
      <c r="AU34" s="360"/>
      <c r="AV34" s="360"/>
      <c r="AW34" s="360"/>
      <c r="AX34" s="350"/>
      <c r="AY34" s="271" t="s">
        <v>87</v>
      </c>
    </row>
    <row r="35" spans="1:51" s="337" customFormat="1" hidden="1" outlineLevel="1">
      <c r="A35" s="58">
        <v>2</v>
      </c>
      <c r="B35" s="197" t="s">
        <v>438</v>
      </c>
      <c r="C35" s="111" t="s">
        <v>86</v>
      </c>
      <c r="D35" s="58" t="s">
        <v>94</v>
      </c>
      <c r="E35" s="105"/>
      <c r="F35" s="182"/>
      <c r="G35" s="369"/>
      <c r="H35" s="369"/>
      <c r="I35" s="99"/>
      <c r="J35" s="99"/>
      <c r="K35" s="424"/>
      <c r="L35" s="99"/>
      <c r="M35" s="99"/>
      <c r="N35" s="99"/>
      <c r="O35" s="946"/>
      <c r="P35" s="188"/>
      <c r="Q35" s="149">
        <v>8.4278980000000014E-3</v>
      </c>
      <c r="R35" s="149">
        <v>9.9999800000000003E-3</v>
      </c>
      <c r="S35" s="149">
        <v>2.3293798000000001E-2</v>
      </c>
      <c r="T35" s="57">
        <f t="shared" si="1"/>
        <v>4.1721675999999999E-2</v>
      </c>
      <c r="U35" s="359"/>
      <c r="V35" s="359">
        <v>2.5250000000000002E-2</v>
      </c>
      <c r="W35" s="359"/>
      <c r="X35" s="359"/>
      <c r="Y35" s="359"/>
      <c r="Z35" s="359"/>
      <c r="AA35" s="359"/>
      <c r="AB35" s="359"/>
      <c r="AC35" s="101"/>
      <c r="AD35" s="101">
        <v>1</v>
      </c>
      <c r="AE35" s="101">
        <v>1</v>
      </c>
      <c r="AF35" s="101">
        <v>1</v>
      </c>
      <c r="AG35" s="355"/>
      <c r="AH35" s="362">
        <v>1</v>
      </c>
      <c r="AI35" s="355"/>
      <c r="AJ35" s="188"/>
      <c r="AK35" s="150">
        <v>8.4278980000000014E-3</v>
      </c>
      <c r="AL35" s="150">
        <v>9.9999800000000003E-3</v>
      </c>
      <c r="AM35" s="150">
        <v>2.3293798000000001E-2</v>
      </c>
      <c r="AN35" s="57">
        <f t="shared" si="2"/>
        <v>4.1721675999999999E-2</v>
      </c>
      <c r="AO35" s="360"/>
      <c r="AP35" s="360">
        <v>2.5250000000000002E-2</v>
      </c>
      <c r="AQ35" s="360"/>
      <c r="AR35" s="360"/>
      <c r="AS35" s="360"/>
      <c r="AT35" s="360"/>
      <c r="AU35" s="360"/>
      <c r="AV35" s="360"/>
      <c r="AW35" s="360"/>
      <c r="AX35" s="350"/>
      <c r="AY35" s="271" t="s">
        <v>87</v>
      </c>
    </row>
    <row r="36" spans="1:51" s="337" customFormat="1" hidden="1" outlineLevel="1">
      <c r="A36" s="58">
        <v>3</v>
      </c>
      <c r="B36" s="197" t="s">
        <v>439</v>
      </c>
      <c r="C36" s="111" t="s">
        <v>86</v>
      </c>
      <c r="D36" s="58" t="s">
        <v>94</v>
      </c>
      <c r="E36" s="105"/>
      <c r="F36" s="182"/>
      <c r="G36" s="369"/>
      <c r="H36" s="369"/>
      <c r="I36" s="99"/>
      <c r="J36" s="99"/>
      <c r="K36" s="424"/>
      <c r="L36" s="99"/>
      <c r="M36" s="99"/>
      <c r="N36" s="99"/>
      <c r="O36" s="947"/>
      <c r="P36" s="188"/>
      <c r="Q36" s="149">
        <v>8.4999999999999995E-4</v>
      </c>
      <c r="R36" s="149">
        <v>6.3949899999999997E-4</v>
      </c>
      <c r="S36" s="149">
        <v>0</v>
      </c>
      <c r="T36" s="57">
        <f t="shared" si="1"/>
        <v>1.489499E-3</v>
      </c>
      <c r="U36" s="359"/>
      <c r="V36" s="359"/>
      <c r="W36" s="359"/>
      <c r="X36" s="359"/>
      <c r="Y36" s="359"/>
      <c r="Z36" s="359"/>
      <c r="AA36" s="359"/>
      <c r="AB36" s="359"/>
      <c r="AC36" s="101"/>
      <c r="AD36" s="101">
        <v>1</v>
      </c>
      <c r="AE36" s="101">
        <v>1</v>
      </c>
      <c r="AF36" s="101">
        <v>1</v>
      </c>
      <c r="AG36" s="355"/>
      <c r="AH36" s="355"/>
      <c r="AI36" s="355"/>
      <c r="AJ36" s="188"/>
      <c r="AK36" s="150">
        <v>8.4999999999999995E-4</v>
      </c>
      <c r="AL36" s="150">
        <v>6.3949899999999997E-4</v>
      </c>
      <c r="AM36" s="150">
        <v>0</v>
      </c>
      <c r="AN36" s="57">
        <f t="shared" si="2"/>
        <v>1.489499E-3</v>
      </c>
      <c r="AO36" s="360"/>
      <c r="AP36" s="360"/>
      <c r="AQ36" s="360"/>
      <c r="AR36" s="360"/>
      <c r="AS36" s="360"/>
      <c r="AT36" s="360"/>
      <c r="AU36" s="360"/>
      <c r="AV36" s="360"/>
      <c r="AW36" s="360"/>
      <c r="AX36" s="350"/>
      <c r="AY36" s="271" t="s">
        <v>87</v>
      </c>
    </row>
    <row r="37" spans="1:51" collapsed="1">
      <c r="A37" s="122"/>
      <c r="B37" s="123" t="s">
        <v>189</v>
      </c>
      <c r="C37" s="122"/>
      <c r="D37" s="122"/>
      <c r="E37" s="124"/>
      <c r="F37" s="81"/>
      <c r="G37" s="123"/>
      <c r="H37" s="123"/>
      <c r="I37" s="123"/>
      <c r="J37" s="123"/>
      <c r="K37" s="124"/>
      <c r="L37" s="123"/>
      <c r="M37" s="123"/>
      <c r="N37" s="123"/>
      <c r="O37" s="123"/>
      <c r="P37" s="425">
        <f t="shared" ref="P37:AB37" si="9">SUM(P10:P36)</f>
        <v>0.100888836</v>
      </c>
      <c r="Q37" s="426">
        <f t="shared" si="9"/>
        <v>0.42345100500000005</v>
      </c>
      <c r="R37" s="426">
        <f t="shared" si="9"/>
        <v>0.52567845299999993</v>
      </c>
      <c r="S37" s="426">
        <f t="shared" si="9"/>
        <v>0.25331842899999996</v>
      </c>
      <c r="T37" s="426">
        <f t="shared" si="9"/>
        <v>1.3033367230000001</v>
      </c>
      <c r="U37" s="371">
        <f t="shared" si="9"/>
        <v>0</v>
      </c>
      <c r="V37" s="371">
        <f t="shared" si="9"/>
        <v>0.17583799999999999</v>
      </c>
      <c r="W37" s="371">
        <f t="shared" si="9"/>
        <v>0.16755999999999999</v>
      </c>
      <c r="X37" s="371">
        <f t="shared" si="9"/>
        <v>6.74</v>
      </c>
      <c r="Y37" s="371">
        <f t="shared" si="9"/>
        <v>0</v>
      </c>
      <c r="Z37" s="371">
        <f t="shared" si="9"/>
        <v>2</v>
      </c>
      <c r="AA37" s="371">
        <f t="shared" si="9"/>
        <v>16.66</v>
      </c>
      <c r="AB37" s="371">
        <f t="shared" si="9"/>
        <v>0</v>
      </c>
      <c r="AC37" s="427"/>
      <c r="AD37" s="428"/>
      <c r="AE37" s="428"/>
      <c r="AF37" s="428"/>
      <c r="AG37" s="126"/>
      <c r="AH37" s="126"/>
      <c r="AI37" s="126"/>
      <c r="AJ37" s="126"/>
      <c r="AK37" s="126"/>
      <c r="AL37" s="126"/>
      <c r="AM37" s="126"/>
      <c r="AN37" s="373">
        <f t="shared" ref="AN37" si="10">SUM(AN10:AN36)</f>
        <v>1.3033367230000001</v>
      </c>
      <c r="AO37" s="373">
        <f t="shared" ref="AO37" si="11">SUM(AO10:AO36)</f>
        <v>0</v>
      </c>
      <c r="AP37" s="373">
        <f t="shared" ref="AP37" si="12">SUM(AP10:AP36)</f>
        <v>0.17583799999999999</v>
      </c>
      <c r="AQ37" s="373">
        <f t="shared" ref="AQ37:AV37" si="13">SUM(AQ10:AQ36)</f>
        <v>0</v>
      </c>
      <c r="AR37" s="373">
        <f t="shared" si="13"/>
        <v>6.74</v>
      </c>
      <c r="AS37" s="373">
        <f t="shared" si="13"/>
        <v>0</v>
      </c>
      <c r="AT37" s="373">
        <f t="shared" si="13"/>
        <v>2</v>
      </c>
      <c r="AU37" s="373">
        <f t="shared" si="13"/>
        <v>16.66</v>
      </c>
      <c r="AV37" s="373">
        <f t="shared" si="13"/>
        <v>0</v>
      </c>
      <c r="AW37" s="373">
        <f>SUM(AW10:AW36)</f>
        <v>0</v>
      </c>
      <c r="AX37" s="123"/>
      <c r="AY37" s="122"/>
    </row>
    <row r="40" spans="1:51">
      <c r="AK40" s="429"/>
      <c r="AL40" s="374"/>
      <c r="AM40" s="374"/>
      <c r="AN40" s="374"/>
      <c r="AO40" s="22">
        <f>SUM(AO34:AO36)</f>
        <v>0</v>
      </c>
      <c r="AP40" s="22">
        <f>SUM(AP34:AP36)</f>
        <v>2.5250000000000002E-2</v>
      </c>
      <c r="AQ40" s="22">
        <f>SUM(AQ34:AQ36)</f>
        <v>0</v>
      </c>
    </row>
    <row r="55" spans="16:36">
      <c r="P55" s="28">
        <v>1.1579071000000001</v>
      </c>
    </row>
    <row r="56" spans="16:36">
      <c r="P56" s="28">
        <v>0.27249859999999998</v>
      </c>
    </row>
    <row r="57" spans="16:36">
      <c r="P57" s="28">
        <v>7.7792E-2</v>
      </c>
    </row>
    <row r="58" spans="16:36">
      <c r="P58" s="28">
        <v>0.20473749999999999</v>
      </c>
    </row>
    <row r="59" spans="16:36">
      <c r="P59" s="28">
        <v>0.25037999999999999</v>
      </c>
    </row>
    <row r="60" spans="16:36">
      <c r="P60" s="28">
        <v>0</v>
      </c>
    </row>
    <row r="61" spans="16:36">
      <c r="P61" s="28">
        <v>0.39749400000000001</v>
      </c>
    </row>
    <row r="62" spans="16:36">
      <c r="P62" s="28">
        <f>SUM(P55:P61)</f>
        <v>2.3608092000000003</v>
      </c>
    </row>
    <row r="64" spans="16:36">
      <c r="P64" s="28">
        <v>0.32486589999999999</v>
      </c>
      <c r="AJ64" s="29">
        <v>0.32486589999999999</v>
      </c>
    </row>
    <row r="65" spans="16:36">
      <c r="P65" s="28">
        <v>0.26213160000000002</v>
      </c>
      <c r="AJ65" s="29">
        <v>0.26213160000000002</v>
      </c>
    </row>
    <row r="66" spans="16:36">
      <c r="P66" s="28">
        <v>0.1</v>
      </c>
      <c r="AJ66" s="29">
        <v>0.1</v>
      </c>
    </row>
    <row r="67" spans="16:36">
      <c r="P67" s="28">
        <v>9.2500499999999999E-2</v>
      </c>
      <c r="AJ67" s="29">
        <v>9.2500499999999999E-2</v>
      </c>
    </row>
    <row r="68" spans="16:36">
      <c r="P68" s="28">
        <v>0.3108609</v>
      </c>
      <c r="AJ68" s="29">
        <v>0.3108609</v>
      </c>
    </row>
    <row r="69" spans="16:36">
      <c r="P69" s="28">
        <v>0.22553089999999998</v>
      </c>
      <c r="AJ69" s="29">
        <v>9.6787799999999993E-2</v>
      </c>
    </row>
    <row r="70" spans="16:36">
      <c r="P70" s="28">
        <f>SUM(P64:P69)</f>
        <v>1.3158897999999999</v>
      </c>
      <c r="AJ70" s="29">
        <f>SUM(AJ64:AJ69)</f>
        <v>1.1871467</v>
      </c>
    </row>
    <row r="72" spans="16:36">
      <c r="P72" s="28">
        <v>0.20056550000000001</v>
      </c>
    </row>
    <row r="73" spans="16:36">
      <c r="P73" s="28">
        <v>0.13371269999999999</v>
      </c>
    </row>
    <row r="74" spans="16:36">
      <c r="P74" s="28">
        <v>0.18377830000000001</v>
      </c>
    </row>
    <row r="75" spans="16:36">
      <c r="P75" s="28">
        <v>0.38400000000000001</v>
      </c>
    </row>
    <row r="76" spans="16:36">
      <c r="P76" s="28">
        <v>0.20725199999999999</v>
      </c>
    </row>
    <row r="77" spans="16:36">
      <c r="P77" s="28">
        <v>0</v>
      </c>
    </row>
    <row r="78" spans="16:36">
      <c r="P78" s="28">
        <v>0.33133049999999997</v>
      </c>
    </row>
    <row r="79" spans="16:36">
      <c r="P79" s="28">
        <f>SUM(P72:P78)</f>
        <v>1.440639</v>
      </c>
    </row>
  </sheetData>
  <mergeCells count="27">
    <mergeCell ref="L4:L6"/>
    <mergeCell ref="A4:A6"/>
    <mergeCell ref="B4:B6"/>
    <mergeCell ref="C4:C6"/>
    <mergeCell ref="D4:D6"/>
    <mergeCell ref="E4:E6"/>
    <mergeCell ref="F4:F6"/>
    <mergeCell ref="G4:G6"/>
    <mergeCell ref="H4:H6"/>
    <mergeCell ref="I4:I6"/>
    <mergeCell ref="J4:J6"/>
    <mergeCell ref="K4:K6"/>
    <mergeCell ref="M4:M6"/>
    <mergeCell ref="N4:N6"/>
    <mergeCell ref="O4:O6"/>
    <mergeCell ref="P4:W4"/>
    <mergeCell ref="AC4:AI4"/>
    <mergeCell ref="T5:T6"/>
    <mergeCell ref="O34:O36"/>
    <mergeCell ref="AW4:AW6"/>
    <mergeCell ref="AX4:AX6"/>
    <mergeCell ref="AY4:AY6"/>
    <mergeCell ref="P5:P6"/>
    <mergeCell ref="AC5:AC6"/>
    <mergeCell ref="AJ5:AJ6"/>
    <mergeCell ref="AJ4:AQ4"/>
    <mergeCell ref="AN5:AN6"/>
  </mergeCells>
  <conditionalFormatting sqref="D15:E17 F15 D19:E21 E11:E13 D34:E36 D18 D10:D14 D31:E31">
    <cfRule type="containsText" dxfId="568" priority="19" operator="containsText" text="DPR not submitted">
      <formula>NOT(ISERROR(SEARCH("DPR not submitted",D10)))</formula>
    </cfRule>
    <cfRule type="containsText" dxfId="567" priority="20" operator="containsText" text="Yet to be approved">
      <formula>NOT(ISERROR(SEARCH("Yet to be approved",D10)))</formula>
    </cfRule>
  </conditionalFormatting>
  <conditionalFormatting sqref="D25:D30 E26 E28:E30">
    <cfRule type="containsText" dxfId="566" priority="1" operator="containsText" text="DPR not submitted">
      <formula>NOT(ISERROR(SEARCH("DPR not submitted",D25)))</formula>
    </cfRule>
    <cfRule type="containsText" dxfId="565" priority="2" operator="containsText" text="Yet to be approved">
      <formula>NOT(ISERROR(SEARCH("Yet to be approved",D25)))</formula>
    </cfRule>
  </conditionalFormatting>
  <dataValidations count="2">
    <dataValidation type="list" allowBlank="1" showInputMessage="1" showErrorMessage="1" sqref="AY1:AY1048576">
      <formula1>$BA$1:$BA$8</formula1>
    </dataValidation>
    <dataValidation type="list" allowBlank="1" showInputMessage="1" showErrorMessage="1" sqref="C1:C1048576">
      <formula1>$AZ$1:$AZ$4</formula1>
    </dataValidation>
  </dataValidations>
  <printOptions horizontalCentered="1"/>
  <pageMargins left="0.23622047244094491" right="0" top="0.82677165354330717" bottom="0.23622047244094491" header="0.23622047244094491" footer="0.23622047244094491"/>
  <pageSetup paperSize="9" scale="55" pageOrder="overThenDown" orientation="landscape" r:id="rId1"/>
  <headerFooter alignWithMargins="0">
    <oddHeader>Page &amp;P&amp;R&amp;F</oddHeader>
  </headerFooter>
  <colBreaks count="2" manualBreakCount="2">
    <brk id="15" max="64" man="1"/>
    <brk id="35" max="64" man="1"/>
  </colBreaks>
  <extLst>
    <ext xmlns:x14="http://schemas.microsoft.com/office/spreadsheetml/2009/9/main" uri="{78C0D931-6437-407d-A8EE-F0AAD7539E65}">
      <x14:conditionalFormattings>
        <x14:conditionalFormatting xmlns:xm="http://schemas.microsoft.com/office/excel/2006/main">
          <x14:cfRule type="containsText" priority="11" operator="containsText" id="{5B55F65B-D75B-4BD2-8401-CB6736375C5A}">
            <xm:f>NOT(ISERROR(SEARCH($BA$8,AY1)))</xm:f>
            <xm:f>$BA$8</xm:f>
            <x14:dxf>
              <font>
                <b val="0"/>
                <i/>
                <color rgb="FFFF0000"/>
              </font>
              <fill>
                <patternFill patternType="none">
                  <bgColor auto="1"/>
                </patternFill>
              </fill>
            </x14:dxf>
          </x14:cfRule>
          <x14:cfRule type="containsText" priority="12" operator="containsText" id="{5DB0B9CE-1748-49C6-96C2-126C150EE22C}">
            <xm:f>NOT(ISERROR(SEARCH($BA$7,AY1)))</xm:f>
            <xm:f>$BA$7</xm:f>
            <x14:dxf>
              <fill>
                <patternFill>
                  <bgColor theme="0" tint="-0.34998626667073579"/>
                </patternFill>
              </fill>
            </x14:dxf>
          </x14:cfRule>
          <x14:cfRule type="containsText" priority="13" operator="containsText" id="{5B3018A8-6091-4B05-9285-037C778CD036}">
            <xm:f>NOT(ISERROR(SEARCH($BA$6,AY1)))</xm:f>
            <xm:f>$BA$6</xm:f>
            <x14:dxf>
              <font>
                <color rgb="FF9C0006"/>
              </font>
              <fill>
                <patternFill>
                  <bgColor rgb="FFFFC7CE"/>
                </patternFill>
              </fill>
            </x14:dxf>
          </x14:cfRule>
          <x14:cfRule type="containsText" priority="14" operator="containsText" id="{ECC1544D-5D57-4C8D-A69B-0B70FDA5ED95}">
            <xm:f>NOT(ISERROR(SEARCH($BA$5,AY1)))</xm:f>
            <xm:f>$BA$5</xm:f>
            <x14:dxf>
              <font>
                <color rgb="FF9C0006"/>
              </font>
              <fill>
                <patternFill>
                  <bgColor rgb="FFFFC7CE"/>
                </patternFill>
              </fill>
            </x14:dxf>
          </x14:cfRule>
          <x14:cfRule type="containsText" priority="15" operator="containsText" id="{9458964F-737B-48CB-9F4E-A5C52F437775}">
            <xm:f>NOT(ISERROR(SEARCH($BA$4,AY1)))</xm:f>
            <xm:f>$BA$4</xm:f>
            <x14:dxf>
              <font>
                <color rgb="FF006100"/>
              </font>
              <fill>
                <patternFill>
                  <bgColor rgb="FFC6EFCE"/>
                </patternFill>
              </fill>
            </x14:dxf>
          </x14:cfRule>
          <x14:cfRule type="containsText" priority="16" operator="containsText" id="{8B3775F7-E4C6-4F14-A96B-BF1C89ACA230}">
            <xm:f>NOT(ISERROR(SEARCH($BA$3,AY1)))</xm:f>
            <xm:f>$BA$3</xm:f>
            <x14:dxf>
              <font>
                <color rgb="FF00B050"/>
              </font>
            </x14:dxf>
          </x14:cfRule>
          <x14:cfRule type="containsText" priority="17" operator="containsText" id="{04933EAF-89A7-4C9A-A761-33CD40BE960F}">
            <xm:f>NOT(ISERROR(SEARCH($BA$2,AY1)))</xm:f>
            <xm:f>$BA$2</xm:f>
            <x14:dxf>
              <font>
                <color rgb="FF9C6500"/>
              </font>
              <fill>
                <patternFill>
                  <bgColor rgb="FFFFEB9C"/>
                </patternFill>
              </fill>
            </x14:dxf>
          </x14:cfRule>
          <x14:cfRule type="containsText" priority="18" operator="containsText" id="{7A643FBE-6E29-4E8D-AC7D-76FBCA5D2C5E}">
            <xm:f>NOT(ISERROR(SEARCH($BA$1,AY1)))</xm:f>
            <xm:f>$BA$1</xm:f>
            <x14:dxf>
              <font>
                <color rgb="FF00B0F0"/>
              </font>
            </x14:dxf>
          </x14:cfRule>
          <xm:sqref>AY1:AY9 AY37:AY1048576</xm:sqref>
        </x14:conditionalFormatting>
        <x14:conditionalFormatting xmlns:xm="http://schemas.microsoft.com/office/excel/2006/main">
          <x14:cfRule type="containsText" priority="3" operator="containsText" id="{ABD0229F-5436-4582-ADC2-5BCED50CB864}">
            <xm:f>NOT(ISERROR(SEARCH($BA$8,AY10)))</xm:f>
            <xm:f>$BA$8</xm:f>
            <x14:dxf>
              <font>
                <b val="0"/>
                <i/>
                <color rgb="FFFF0000"/>
              </font>
              <fill>
                <patternFill patternType="none">
                  <bgColor auto="1"/>
                </patternFill>
              </fill>
            </x14:dxf>
          </x14:cfRule>
          <x14:cfRule type="containsText" priority="4" operator="containsText" id="{4BF0CDE3-ACBC-4EF2-B527-773345C36F7A}">
            <xm:f>NOT(ISERROR(SEARCH($BA$7,AY10)))</xm:f>
            <xm:f>$BA$7</xm:f>
            <x14:dxf>
              <fill>
                <patternFill>
                  <bgColor rgb="FFA6A6A6"/>
                </patternFill>
              </fill>
            </x14:dxf>
          </x14:cfRule>
          <x14:cfRule type="containsText" priority="5" operator="containsText" id="{99F7F7FB-ECE0-450F-880E-7240C904FD28}">
            <xm:f>NOT(ISERROR(SEARCH($BA$6,AY10)))</xm:f>
            <xm:f>$BA$6</xm:f>
            <x14:dxf>
              <font>
                <color rgb="FF9C0006"/>
              </font>
              <fill>
                <patternFill>
                  <bgColor rgb="FFFFC7CE"/>
                </patternFill>
              </fill>
            </x14:dxf>
          </x14:cfRule>
          <x14:cfRule type="containsText" priority="6" operator="containsText" id="{2D02CDD4-C5B8-41E5-8309-B00F850D2A99}">
            <xm:f>NOT(ISERROR(SEARCH($BA$5,AY10)))</xm:f>
            <xm:f>$BA$5</xm:f>
            <x14:dxf>
              <font>
                <color rgb="FF9C0006"/>
              </font>
              <fill>
                <patternFill>
                  <bgColor rgb="FFFFC7CE"/>
                </patternFill>
              </fill>
            </x14:dxf>
          </x14:cfRule>
          <x14:cfRule type="containsText" priority="7" operator="containsText" id="{783997D8-F013-4542-87AB-78A99559859D}">
            <xm:f>NOT(ISERROR(SEARCH($BA$4,AY10)))</xm:f>
            <xm:f>$BA$4</xm:f>
            <x14:dxf>
              <font>
                <color rgb="FF006100"/>
              </font>
              <fill>
                <patternFill>
                  <bgColor rgb="FFC6EFCE"/>
                </patternFill>
              </fill>
            </x14:dxf>
          </x14:cfRule>
          <x14:cfRule type="containsText" priority="8" operator="containsText" id="{92FB946C-405D-4D0E-8A5D-72B8ED218655}">
            <xm:f>NOT(ISERROR(SEARCH($BA$3,AY10)))</xm:f>
            <xm:f>$BA$3</xm:f>
            <x14:dxf>
              <font>
                <color rgb="FF00B050"/>
              </font>
            </x14:dxf>
          </x14:cfRule>
          <x14:cfRule type="containsText" priority="9" operator="containsText" id="{93A9EF52-BA33-4963-8657-40ADCA2E5259}">
            <xm:f>NOT(ISERROR(SEARCH($BA$2,AY10)))</xm:f>
            <xm:f>$BA$2</xm:f>
            <x14:dxf>
              <font>
                <color rgb="FF9C6500"/>
              </font>
              <fill>
                <patternFill>
                  <bgColor rgb="FFFFEB9C"/>
                </patternFill>
              </fill>
            </x14:dxf>
          </x14:cfRule>
          <x14:cfRule type="containsText" priority="10" operator="containsText" id="{3F869BE7-0353-4A53-BDAF-E22BDD3FC5C8}">
            <xm:f>NOT(ISERROR(SEARCH($BA$1,AY10)))</xm:f>
            <xm:f>$BA$1</xm:f>
            <x14:dxf>
              <font>
                <color rgb="FF00B0F0"/>
              </font>
            </x14:dxf>
          </x14:cfRule>
          <xm:sqref>AY10:AY24 AY31:AY36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F4</vt:lpstr>
      <vt:lpstr>F4.1 KGSC</vt:lpstr>
      <vt:lpstr>F4.2  KGSC</vt:lpstr>
      <vt:lpstr>F4.3 KGSC</vt:lpstr>
      <vt:lpstr>F4.1 Tillari</vt:lpstr>
      <vt:lpstr>F4.2 Tillari</vt:lpstr>
      <vt:lpstr>F4.3 Tillari</vt:lpstr>
      <vt:lpstr>F4.1 Bhira</vt:lpstr>
      <vt:lpstr>F4.2 Bhira</vt:lpstr>
      <vt:lpstr>F4.3 Bhira</vt:lpstr>
      <vt:lpstr>F4.1 SHPC Pune</vt:lpstr>
      <vt:lpstr>F4.2 SHPC Pune</vt:lpstr>
      <vt:lpstr>F4.3 SHPC Pune</vt:lpstr>
      <vt:lpstr>F4.1 SHPC Nashik</vt:lpstr>
      <vt:lpstr>F4.2 SHPC Nashik</vt:lpstr>
      <vt:lpstr>F4.3 SHPC Nashik </vt:lpstr>
      <vt:lpstr>'F4.1 Bhira'!Print_Area</vt:lpstr>
      <vt:lpstr>'F4.1 KGSC'!Print_Area</vt:lpstr>
      <vt:lpstr>'F4.1 SHPC Nashik'!Print_Area</vt:lpstr>
      <vt:lpstr>'F4.1 SHPC Pune'!Print_Area</vt:lpstr>
      <vt:lpstr>'F4.1 Tillari'!Print_Area</vt:lpstr>
      <vt:lpstr>'F4.2  KGSC'!Print_Area</vt:lpstr>
      <vt:lpstr>'F4.2 Bhira'!Print_Area</vt:lpstr>
      <vt:lpstr>'F4.2 SHPC Nashik'!Print_Area</vt:lpstr>
      <vt:lpstr>'F4.2 SHPC Pune'!Print_Area</vt:lpstr>
      <vt:lpstr>'F4.2 Tillari'!Print_Area</vt:lpstr>
      <vt:lpstr>'F4.3 Bhira'!Print_Area</vt:lpstr>
      <vt:lpstr>'F4.3 KGSC'!Print_Area</vt:lpstr>
      <vt:lpstr>'F4.3 SHPC Nashik '!Print_Area</vt:lpstr>
      <vt:lpstr>'F4.3 SHPC Pune'!Print_Area</vt:lpstr>
      <vt:lpstr>'F4.3 Tillari'!Print_Area</vt:lpstr>
      <vt:lpstr>'F4.1 SHPC Nashik'!Print_Titles</vt:lpstr>
      <vt:lpstr>'F4.1 SHPC Pune'!Print_Titles</vt:lpstr>
      <vt:lpstr>'F4.1 Tillari'!Print_Titles</vt:lpstr>
      <vt:lpstr>'F4.2 Bhira'!Print_Titles</vt:lpstr>
      <vt:lpstr>'F4.2 SHPC Nashik'!Print_Titles</vt:lpstr>
      <vt:lpstr>'F4.2 SHPC Pune'!Print_Titles</vt:lpstr>
      <vt:lpstr>'F4.2 Tillari'!Print_Titles</vt:lpstr>
      <vt:lpstr>'F4.3 Bhira'!Print_Titles</vt:lpstr>
      <vt:lpstr>'F4.3 SHPC Nashik '!Print_Titles</vt:lpstr>
      <vt:lpstr>'F4.3 SHPC Pune'!Print_Titles</vt:lpstr>
      <vt:lpstr>'F4.3 Tillari'!Print_Titles</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revision/>
  <dcterms:created xsi:type="dcterms:W3CDTF">2021-06-11T08:59:15Z</dcterms:created>
  <dcterms:modified xsi:type="dcterms:W3CDTF">2024-11-21T06:29:17Z</dcterms:modified>
</cp:coreProperties>
</file>